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tistics" sheetId="2" state="visible" r:id="rId4"/>
    <sheet name="Figure" sheetId="3" state="visible" r:id="rId5"/>
    <sheet name="Regression" sheetId="4" state="visible" r:id="rId6"/>
    <sheet name="Data_B1" sheetId="5" state="visible" r:id="rId7"/>
    <sheet name="Data_B2" sheetId="6" state="visible" r:id="rId8"/>
    <sheet name="Data_B1_union_B2" sheetId="7" state="visible" r:id="rId9"/>
    <sheet name="B1_extract" sheetId="8" state="visible" r:id="rId10"/>
    <sheet name="B2_extract" sheetId="9" state="visible" r:id="rId11"/>
    <sheet name="Codetabel" sheetId="10" state="visible" r:id="rId12"/>
    <sheet name="Crosstab_B1" sheetId="11" state="visible" r:id="rId13"/>
    <sheet name="Crosstab_B2" sheetId="12" state="visible" r:id="rId14"/>
  </sheets>
  <definedNames>
    <definedName function="false" hidden="true" localSheetId="7" name="_xlnm._FilterDatabase" vbProcedure="false">B1_extract!$A$1:$Z$825</definedName>
    <definedName function="false" hidden="true" localSheetId="8" name="_xlnm._FilterDatabase" vbProcedure="false">B2_extract!$A$1:$Z$468</definedName>
    <definedName function="false" hidden="true" localSheetId="4" name="_xlnm._FilterDatabase" vbProcedure="false">Data_B1!$A$1:$T$560</definedName>
    <definedName function="false" hidden="true" localSheetId="6" name="_xlnm._FilterDatabase" vbProcedure="false">Data_B1_union_B2!$A$1:$T$563</definedName>
    <definedName function="false" hidden="true" localSheetId="5" name="_xlnm._FilterDatabase" vbProcedure="false">Data_B2!$A$1:$T$316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<sst xmlns="http://schemas.openxmlformats.org/spreadsheetml/2006/main" count="13068" uniqueCount="1494">
  <si>
    <t xml:space="preserve">Odour distance (geur) vs. environmental category - analysis workbook</t>
  </si>
  <si>
    <t xml:space="preserve">Generated by analysis/build_analysis.py; method in analysis/METHODOLOGY.md, results in analysis/FINDINGS.md.</t>
  </si>
  <si>
    <t xml:space="preserve">Source files in doc/ are read only; their SHA-256 hashes are listed on 'Statistics' and are checked before and after the build.</t>
  </si>
  <si>
    <t xml:space="preserve">Sheets</t>
  </si>
  <si>
    <t xml:space="preserve">Statistics - correlation coefficients (formula and Python, cross-checked) and source verification summary.</t>
  </si>
  <si>
    <t xml:space="preserve">Figure - correlation diagrams, also in analysis/figures/: count heatmaps (geur on x, then axes reversed) and bubble diagrams with regression line (geur on x, then axes reversed).</t>
  </si>
  <si>
    <t xml:space="preserve">Regression - slope, intercept and R2 of the regression lines in the bubble diagrams (formula and Python, cross-checked).</t>
  </si>
  <si>
    <t xml:space="preserve">Data_B1, Data_B2, Data_B1_union_B2 - FINAL datasets: values only, one row per activity with a numeric geur distance and a category. Columns N-R are rank formulas used by 'Statistics'; S-T are step indices used by 'Regression'.</t>
  </si>
  <si>
    <t xml:space="preserve">B1_extract, B2_extract - INTERMEDIATE: every non-empty source row with raw values, the original formula/content of O and R, the cached (displayed) values, and recalculation checks.</t>
  </si>
  <si>
    <t xml:space="preserve">Codetabel - distance-to-category lookup with ordinal ranks.</t>
  </si>
  <si>
    <t xml:space="preserve">Crosstab_B1, Crosstab_B2 - frequency tables (COUNTIFS) behind the figure.</t>
  </si>
  <si>
    <t xml:space="preserve">Colour conventions</t>
  </si>
  <si>
    <t xml:space="preserve">Blue text = value copied from a source file or computed in Python. Black text = live formula. Yellow fill = verification column.</t>
  </si>
  <si>
    <t xml:space="preserve">Column mapping</t>
  </si>
  <si>
    <t xml:space="preserve">Geur = column E in both sources. Categorie = column R ('CATEGORIE') in both sources. In bijlage 1 column N is empty; R is the 14th visible column because L, M, N and P are hidden.</t>
  </si>
  <si>
    <t xml:space="preserve">Sensitivity analysis not in the dataset sheets</t>
  </si>
  <si>
    <t xml:space="preserve">Bijlage 1 rows 763-837 are, according to the owner of the file, a targeted cut-and-paste of columns E and R from an updated version of bijlage 1 that was published on the VNG website for the former guideline and can no longer be found. They carry only a geur value and a hardcoded category, without activity description or other distances, cannot be linked to an activity and are therefore excluded. Rows with numeric geur and category: n = 47, Spearman rho = 0.334 (p = 0.022). Bijlage 1 including these rows: n = 606, Spearman rho = 0.610.</t>
  </si>
  <si>
    <t xml:space="preserve">Rank correlation between geur distance and environmental category</t>
  </si>
  <si>
    <t xml:space="preserve">Black = live formula on the dataset sheets (re-computes in Excel/LibreOffice). Blue = value computed by build_analysis.py (scipy 'spearmanr', 'kendalltau' variant b, 'pearsonr'; 2000-sample percentile bootstrap, seed 1).</t>
  </si>
  <si>
    <t xml:space="preserve">#</t>
  </si>
  <si>
    <t xml:space="preserve">Analysis</t>
  </si>
  <si>
    <t xml:space="preserve">Dataset sheet</t>
  </si>
  <si>
    <t xml:space="preserve">n (formula)</t>
  </si>
  <si>
    <t xml:space="preserve">Spearman rho (formula)</t>
  </si>
  <si>
    <t xml:space="preserve">Spearman rho (Python)</t>
  </si>
  <si>
    <t xml:space="preserve">Check</t>
  </si>
  <si>
    <t xml:space="preserve">Spearman 95% CI (bootstrap)</t>
  </si>
  <si>
    <t xml:space="preserve">p (Spearman)</t>
  </si>
  <si>
    <t xml:space="preserve">Kendall tau-b (Python)</t>
  </si>
  <si>
    <t xml:space="preserve">p (Kendall)</t>
  </si>
  <si>
    <t xml:space="preserve">Pearson r geur m vs rank (formula)</t>
  </si>
  <si>
    <t xml:space="preserve">Pearson r (Python)</t>
  </si>
  <si>
    <t xml:space="preserve">p (Pearson)</t>
  </si>
  <si>
    <t xml:space="preserve">Spearman rho from max() construction alone (permutation mean, 95% range)</t>
  </si>
  <si>
    <t xml:space="preserve">Bijlage 1: geur vs category (all activities)</t>
  </si>
  <si>
    <t xml:space="preserve">Data_B1</t>
  </si>
  <si>
    <t xml:space="preserve">0.553 to 0.675</t>
  </si>
  <si>
    <t xml:space="preserve">0.393 (0.334 to 0.447)</t>
  </si>
  <si>
    <t xml:space="preserve">Bijlage 1: geur vs category, only activities where geur is NOT decisive</t>
  </si>
  <si>
    <t xml:space="preserve">0.572 to 0.707</t>
  </si>
  <si>
    <t xml:space="preserve">n/a (subset)</t>
  </si>
  <si>
    <t xml:space="preserve">n/a</t>
  </si>
  <si>
    <t xml:space="preserve">Bijlage 1: geur vs category based on stof/geluid/gevaar only (geur removed)</t>
  </si>
  <si>
    <t xml:space="preserve">0.404 to 0.540</t>
  </si>
  <si>
    <t xml:space="preserve">Bijlage 2: geur vs category (all activities)</t>
  </si>
  <si>
    <t xml:space="preserve">Data_B2</t>
  </si>
  <si>
    <t xml:space="preserve">0.521 to 0.692</t>
  </si>
  <si>
    <t xml:space="preserve">0.459 (0.391 to 0.528)</t>
  </si>
  <si>
    <t xml:space="preserve">Bijlage 2: geur vs category, only activities where geur is NOT decisive</t>
  </si>
  <si>
    <t xml:space="preserve">0.440 to 0.665</t>
  </si>
  <si>
    <t xml:space="preserve">Bijlage 2: geur vs category based on stof/geluid/gevaar only (geur removed)</t>
  </si>
  <si>
    <t xml:space="preserve">0.287 to 0.484</t>
  </si>
  <si>
    <t xml:space="preserve">Union B1 + B2 (duplicates removed): geur vs category</t>
  </si>
  <si>
    <t xml:space="preserve">Data_B1_union_B2</t>
  </si>
  <si>
    <t xml:space="preserve">0.556 to 0.675</t>
  </si>
  <si>
    <t xml:space="preserve">0.394 (0.331 to 0.451)</t>
  </si>
  <si>
    <t xml:space="preserve">Verification of source values</t>
  </si>
  <si>
    <t xml:space="preserve">Source</t>
  </si>
  <si>
    <t xml:space="preserve">Rows extracted</t>
  </si>
  <si>
    <t xml:space="preserve">Rows included</t>
  </si>
  <si>
    <t xml:space="preserve">O cached = recalculated (formula)</t>
  </si>
  <si>
    <t xml:space="preserve">R cached = recalculated (formula)</t>
  </si>
  <si>
    <t xml:space="preserve">R hardcoded (not formula) among included</t>
  </si>
  <si>
    <t xml:space="preserve">Geur decisive among included</t>
  </si>
  <si>
    <t xml:space="preserve">SHA-256 source file (unchanged)</t>
  </si>
  <si>
    <t xml:space="preserve">B1</t>
  </si>
  <si>
    <t xml:space="preserve">f1e7f50be69da4b1f18f5afe682ab090e96817f9c82fec1d989237359ef0e16d</t>
  </si>
  <si>
    <t xml:space="preserve">B2</t>
  </si>
  <si>
    <t xml:space="preserve">e5be457a851190acf6f678d492c0ad2fa92dc298c18b001930bce9ff16e2ee48</t>
  </si>
  <si>
    <t xml:space="preserve">Regression lines in the bubble diagrams (OLS on step positions)</t>
  </si>
  <si>
    <t xml:space="preserve">x and y are step positions, not metres: geur 0, 10, 30, ... 1500 m = steps 0-10; category 1 ... 6 = steps 0-9 (columns S and T on the dataset sheets). Black = live formula (SLOPE/INTERCEPT/RSQ); blue = scipy.stats.linregress.</t>
  </si>
  <si>
    <t xml:space="preserve">Dataset</t>
  </si>
  <si>
    <t xml:space="preserve">x</t>
  </si>
  <si>
    <t xml:space="preserve">y</t>
  </si>
  <si>
    <t xml:space="preserve">n</t>
  </si>
  <si>
    <t xml:space="preserve">Slope (formula)</t>
  </si>
  <si>
    <t xml:space="preserve">Intercept (formula)</t>
  </si>
  <si>
    <t xml:space="preserve">R² (formula)</t>
  </si>
  <si>
    <t xml:space="preserve">Slope (Python)</t>
  </si>
  <si>
    <t xml:space="preserve">Intercept (Python)</t>
  </si>
  <si>
    <t xml:space="preserve">R² (Python)</t>
  </si>
  <si>
    <t xml:space="preserve">SE slope (Python)</t>
  </si>
  <si>
    <t xml:space="preserve">p slope (Python)</t>
  </si>
  <si>
    <t xml:space="preserve">geur step</t>
  </si>
  <si>
    <t xml:space="preserve">category step</t>
  </si>
  <si>
    <t xml:space="preserve">Source row</t>
  </si>
  <si>
    <t xml:space="preserve">SBI (old)</t>
  </si>
  <si>
    <t xml:space="preserve">SBI-2008</t>
  </si>
  <si>
    <t xml:space="preserve">Omschrijving</t>
  </si>
  <si>
    <t xml:space="preserve">Geur (m)</t>
  </si>
  <si>
    <t xml:space="preserve">Categorie</t>
  </si>
  <si>
    <t xml:space="preserve">Category rank</t>
  </si>
  <si>
    <t xml:space="preserve">Max distance (m)</t>
  </si>
  <si>
    <t xml:space="preserve">Geur decisive</t>
  </si>
  <si>
    <t xml:space="preserve">Max other distances (m)</t>
  </si>
  <si>
    <t xml:space="preserve">Category rank excl. geur</t>
  </si>
  <si>
    <t xml:space="preserve">In both B1 and B2</t>
  </si>
  <si>
    <t xml:space="preserve">Midrank geur</t>
  </si>
  <si>
    <t xml:space="preserve">Midrank category</t>
  </si>
  <si>
    <t xml:space="preserve">Midrank geur (not decisive)</t>
  </si>
  <si>
    <t xml:space="preserve">Midrank category (not decisive)</t>
  </si>
  <si>
    <t xml:space="preserve">Midrank category excl. geur</t>
  </si>
  <si>
    <t xml:space="preserve">Geur step index (0-10)</t>
  </si>
  <si>
    <t xml:space="preserve">Category step index (0-9)</t>
  </si>
  <si>
    <t xml:space="preserve">0111, 0113</t>
  </si>
  <si>
    <t xml:space="preserve">011, 012, 013</t>
  </si>
  <si>
    <t xml:space="preserve">Akkerbouw en fruitteelt (bedrijfsgebouwen)</t>
  </si>
  <si>
    <t xml:space="preserve">2</t>
  </si>
  <si>
    <t xml:space="preserve">0112</t>
  </si>
  <si>
    <t xml:space="preserve">- bedrijfsgebouwen</t>
  </si>
  <si>
    <t xml:space="preserve">- kassen zonder verwarming</t>
  </si>
  <si>
    <t xml:space="preserve">- kassen met gasverwarming</t>
  </si>
  <si>
    <t xml:space="preserve">0113</t>
  </si>
  <si>
    <t xml:space="preserve">- champignonkwekerijen (algemeen)</t>
  </si>
  <si>
    <t xml:space="preserve">- champignonkwekerijen met mestfermentatie</t>
  </si>
  <si>
    <t xml:space="preserve">3.2</t>
  </si>
  <si>
    <t xml:space="preserve">0163</t>
  </si>
  <si>
    <t xml:space="preserve">- bloembollendroog- en prepareerbedrijven</t>
  </si>
  <si>
    <t xml:space="preserve">011</t>
  </si>
  <si>
    <t xml:space="preserve">- witlofkwekerijen (algemeen)</t>
  </si>
  <si>
    <t xml:space="preserve">0121</t>
  </si>
  <si>
    <t xml:space="preserve">0141, 0142</t>
  </si>
  <si>
    <t xml:space="preserve">Fokken en houden van rundvee</t>
  </si>
  <si>
    <t xml:space="preserve">0122</t>
  </si>
  <si>
    <t xml:space="preserve">0143</t>
  </si>
  <si>
    <t xml:space="preserve">- paardenfokkerijen</t>
  </si>
  <si>
    <t xml:space="preserve">3.1</t>
  </si>
  <si>
    <t xml:space="preserve">0145</t>
  </si>
  <si>
    <t xml:space="preserve">- overige graasdieren</t>
  </si>
  <si>
    <t xml:space="preserve">0123</t>
  </si>
  <si>
    <t xml:space="preserve">0146</t>
  </si>
  <si>
    <t xml:space="preserve">Fokken en houden van varkens</t>
  </si>
  <si>
    <t xml:space="preserve">4.1</t>
  </si>
  <si>
    <t xml:space="preserve">0124</t>
  </si>
  <si>
    <t xml:space="preserve">0147</t>
  </si>
  <si>
    <t xml:space="preserve">- legkippen</t>
  </si>
  <si>
    <t xml:space="preserve">- opfokkippen en mestkuikens</t>
  </si>
  <si>
    <t xml:space="preserve">- eenden en ganzen</t>
  </si>
  <si>
    <t xml:space="preserve">- overig pluimvee</t>
  </si>
  <si>
    <t xml:space="preserve">0125</t>
  </si>
  <si>
    <t xml:space="preserve">0149</t>
  </si>
  <si>
    <t xml:space="preserve">- nertsen en vossen</t>
  </si>
  <si>
    <t xml:space="preserve">- konijnen</t>
  </si>
  <si>
    <t xml:space="preserve">- huisdieren</t>
  </si>
  <si>
    <t xml:space="preserve">- maden, wormen e.d.</t>
  </si>
  <si>
    <t xml:space="preserve">- bijen</t>
  </si>
  <si>
    <t xml:space="preserve">- overige dieren</t>
  </si>
  <si>
    <t xml:space="preserve">0130</t>
  </si>
  <si>
    <t xml:space="preserve">0150</t>
  </si>
  <si>
    <t xml:space="preserve">Akker-en/of tuinbouw in combinatie met het fokken en houden van dieren (niet intensief)</t>
  </si>
  <si>
    <t xml:space="preserve">014</t>
  </si>
  <si>
    <t xml:space="preserve">016</t>
  </si>
  <si>
    <t xml:space="preserve">- algemeen (o.a. loonbedrijven): b.o. &gt; 500 m²</t>
  </si>
  <si>
    <t xml:space="preserve">- algemeen (o.a. loonbedrijven): b.o.&lt;= 500 m²</t>
  </si>
  <si>
    <t xml:space="preserve">- plantsoenendiensten en hoveniersbedrijven: b.o. &gt; 500 m²</t>
  </si>
  <si>
    <t xml:space="preserve">- plantsoenendiensten en hoveniersbedrijven: b.o. &lt;= 500 m²</t>
  </si>
  <si>
    <t xml:space="preserve">0142</t>
  </si>
  <si>
    <t xml:space="preserve">0162</t>
  </si>
  <si>
    <t xml:space="preserve">KI-stations</t>
  </si>
  <si>
    <t xml:space="preserve">020</t>
  </si>
  <si>
    <t xml:space="preserve">021, 022, 024</t>
  </si>
  <si>
    <t xml:space="preserve">Bosbouwbedrijven</t>
  </si>
  <si>
    <t xml:space="preserve">0501.1</t>
  </si>
  <si>
    <t xml:space="preserve">0311</t>
  </si>
  <si>
    <t xml:space="preserve">Zeevisserijbedrijven</t>
  </si>
  <si>
    <t xml:space="preserve">0501.2</t>
  </si>
  <si>
    <t xml:space="preserve">0312</t>
  </si>
  <si>
    <t xml:space="preserve">Binnenvisserijbedrijven</t>
  </si>
  <si>
    <t xml:space="preserve">0502</t>
  </si>
  <si>
    <t xml:space="preserve">032</t>
  </si>
  <si>
    <t xml:space="preserve">- oester-, mossel- en schelpenteeltbedrijven</t>
  </si>
  <si>
    <t xml:space="preserve">- visteeltbedrijven</t>
  </si>
  <si>
    <t xml:space="preserve">103</t>
  </si>
  <si>
    <t xml:space="preserve">089</t>
  </si>
  <si>
    <t xml:space="preserve">Turfwinningbedrijven</t>
  </si>
  <si>
    <t xml:space="preserve">111</t>
  </si>
  <si>
    <t xml:space="preserve">061</t>
  </si>
  <si>
    <t xml:space="preserve">- aardoliewinputten</t>
  </si>
  <si>
    <t xml:space="preserve">062</t>
  </si>
  <si>
    <t xml:space="preserve">- aardgaswinning incl. gasbeh.inst.: &lt; 10.000.000 N m3/d</t>
  </si>
  <si>
    <t xml:space="preserve">5.1</t>
  </si>
  <si>
    <t xml:space="preserve">- aardgaswinning incl. gasbeh.inst.: &gt;= 10.000.000 N m3/d</t>
  </si>
  <si>
    <t xml:space="preserve">5.2</t>
  </si>
  <si>
    <t xml:space="preserve">1421</t>
  </si>
  <si>
    <t xml:space="preserve">0812</t>
  </si>
  <si>
    <t xml:space="preserve">- algemeen</t>
  </si>
  <si>
    <t xml:space="preserve">- steenbrekerijen</t>
  </si>
  <si>
    <t xml:space="preserve">144</t>
  </si>
  <si>
    <t xml:space="preserve">0893</t>
  </si>
  <si>
    <t xml:space="preserve">Zoutwinningbedrijven</t>
  </si>
  <si>
    <t xml:space="preserve">145</t>
  </si>
  <si>
    <t xml:space="preserve">0899</t>
  </si>
  <si>
    <t xml:space="preserve">Mergel- en overige delfstoffenwinningbedrijven</t>
  </si>
  <si>
    <t xml:space="preserve">151</t>
  </si>
  <si>
    <t xml:space="preserve">101, 102</t>
  </si>
  <si>
    <t xml:space="preserve">- slachterijen en pluimveeslachterijen</t>
  </si>
  <si>
    <t xml:space="preserve">101</t>
  </si>
  <si>
    <t xml:space="preserve">- vetsmelterijen</t>
  </si>
  <si>
    <t xml:space="preserve">- bewerkingsinrichting van darmen en vleesafval</t>
  </si>
  <si>
    <t xml:space="preserve">4.2</t>
  </si>
  <si>
    <t xml:space="preserve">- vleeswaren- en vleesconservenfabrieken: p.o. &gt; 1000 m²</t>
  </si>
  <si>
    <t xml:space="preserve">- vleeswaren- en vleesconservenfabrieken: p.o. &lt;= 1000 m²</t>
  </si>
  <si>
    <t xml:space="preserve">- vleeswaren- en vleesconservenfabrieken: p.o. &lt;= 200 m²</t>
  </si>
  <si>
    <t xml:space="preserve">- loonslachterijen</t>
  </si>
  <si>
    <t xml:space="preserve">108</t>
  </si>
  <si>
    <t xml:space="preserve">- vervaardiging van snacks en vervaardiging van kant-en-klaar-maaltijden met p.o. &lt; 2.000 m²</t>
  </si>
  <si>
    <t xml:space="preserve">152</t>
  </si>
  <si>
    <t xml:space="preserve">102</t>
  </si>
  <si>
    <t xml:space="preserve">- drogen</t>
  </si>
  <si>
    <t xml:space="preserve">- conserveren</t>
  </si>
  <si>
    <t xml:space="preserve">- roken</t>
  </si>
  <si>
    <t xml:space="preserve">- verwerken anderszins: p.o.&gt; 1000 m²</t>
  </si>
  <si>
    <t xml:space="preserve">- verwerken anderszins: p.o. &lt;= 1000 m²</t>
  </si>
  <si>
    <t xml:space="preserve">- verwerken anderszins: p.o. &lt;= 300 m²</t>
  </si>
  <si>
    <t xml:space="preserve">1531</t>
  </si>
  <si>
    <t xml:space="preserve">1031</t>
  </si>
  <si>
    <t xml:space="preserve">- vervaardiging van aardappelproducten</t>
  </si>
  <si>
    <t xml:space="preserve">- vervaardiging van snacks met p.o. &lt; 2.000 m²</t>
  </si>
  <si>
    <t xml:space="preserve">1532, 1533</t>
  </si>
  <si>
    <t xml:space="preserve">1032, 1039</t>
  </si>
  <si>
    <t xml:space="preserve">- jam</t>
  </si>
  <si>
    <t xml:space="preserve">- groente algemeen</t>
  </si>
  <si>
    <t xml:space="preserve">- met koolsoorten</t>
  </si>
  <si>
    <t xml:space="preserve">- met drogerijen</t>
  </si>
  <si>
    <t xml:space="preserve">- met uienconservering (zoutinleggerij)</t>
  </si>
  <si>
    <t xml:space="preserve">1541</t>
  </si>
  <si>
    <t xml:space="preserve">104101</t>
  </si>
  <si>
    <t xml:space="preserve">- p.c. &lt; 250.000 t/j</t>
  </si>
  <si>
    <t xml:space="preserve">- p.c. &gt;= 250.000 t/j</t>
  </si>
  <si>
    <t xml:space="preserve">1542</t>
  </si>
  <si>
    <t xml:space="preserve">104102</t>
  </si>
  <si>
    <t xml:space="preserve">1543</t>
  </si>
  <si>
    <t xml:space="preserve">1042</t>
  </si>
  <si>
    <t xml:space="preserve">1551</t>
  </si>
  <si>
    <t xml:space="preserve">1051</t>
  </si>
  <si>
    <t xml:space="preserve">- gedroogde produkten, p.c. &gt;= 1,5 t/u</t>
  </si>
  <si>
    <t xml:space="preserve">- geconcentreerde produkten, verdamp. cap. &gt;=20 t/u</t>
  </si>
  <si>
    <t xml:space="preserve">- melkprodukten fabrieken v.c. &lt; 55.000 t/j</t>
  </si>
  <si>
    <t xml:space="preserve">- melkprodukten fabrieken v.c. &gt;= 55.000 t/j</t>
  </si>
  <si>
    <t xml:space="preserve">- overige zuivelprodukten fabrieken</t>
  </si>
  <si>
    <t xml:space="preserve">1552</t>
  </si>
  <si>
    <t xml:space="preserve">1052</t>
  </si>
  <si>
    <t xml:space="preserve">Consumptie-ijsfabrieken: p.o. &gt; 200 m²</t>
  </si>
  <si>
    <t xml:space="preserve">- consumptie-ijsfabrieken: p.o. &lt;= 200 m²</t>
  </si>
  <si>
    <t xml:space="preserve">1561</t>
  </si>
  <si>
    <t xml:space="preserve">1061</t>
  </si>
  <si>
    <t xml:space="preserve">- p.c. &gt;= 500 t/u</t>
  </si>
  <si>
    <t xml:space="preserve">- p.c. &lt; 500 t/u</t>
  </si>
  <si>
    <t xml:space="preserve">Grutterswarenfabrieken</t>
  </si>
  <si>
    <t xml:space="preserve">1562</t>
  </si>
  <si>
    <t xml:space="preserve">1062</t>
  </si>
  <si>
    <t xml:space="preserve">- p.c. &lt; 10 t/u</t>
  </si>
  <si>
    <t xml:space="preserve">- p.c. &gt;= 10 t/u</t>
  </si>
  <si>
    <t xml:space="preserve">1571</t>
  </si>
  <si>
    <t xml:space="preserve">1091</t>
  </si>
  <si>
    <t xml:space="preserve">- destructiebedrijven</t>
  </si>
  <si>
    <t xml:space="preserve">- beender-, veren-, vis-, en vleesmeelfabriek</t>
  </si>
  <si>
    <t xml:space="preserve">- drogerijen (gras, pulp, groenvoeder, veevoeder) cap. &lt; 10 t/u water</t>
  </si>
  <si>
    <t xml:space="preserve">- drogerijen (gras, pulp, groenvoeder, veevoeder) cap. &gt;= 10 t/u water</t>
  </si>
  <si>
    <t xml:space="preserve">- mengvoeder, p.c. &lt; 100 t/u</t>
  </si>
  <si>
    <t xml:space="preserve">- mengvoeder, p.c. &gt;= 100 t/u</t>
  </si>
  <si>
    <t xml:space="preserve">1572</t>
  </si>
  <si>
    <t xml:space="preserve">1092</t>
  </si>
  <si>
    <t xml:space="preserve">Vervaardiging van voer voor huisdieren</t>
  </si>
  <si>
    <t xml:space="preserve">1581</t>
  </si>
  <si>
    <t xml:space="preserve">1071</t>
  </si>
  <si>
    <t xml:space="preserve">- v.c. &lt; 7500 kg meel/week, bij gebruik van charge-ovens</t>
  </si>
  <si>
    <t xml:space="preserve">- v.c. &gt;= 7500 kg meel/week</t>
  </si>
  <si>
    <t xml:space="preserve">1582</t>
  </si>
  <si>
    <t xml:space="preserve">1072</t>
  </si>
  <si>
    <t xml:space="preserve">Banket, biscuit- en koekfabrieken</t>
  </si>
  <si>
    <t xml:space="preserve">1583</t>
  </si>
  <si>
    <t xml:space="preserve">1081</t>
  </si>
  <si>
    <t xml:space="preserve">- v.c. &lt; 2.500 t/j</t>
  </si>
  <si>
    <t xml:space="preserve">- v.c. &gt;= 2.500 t/j</t>
  </si>
  <si>
    <t xml:space="preserve">5.3</t>
  </si>
  <si>
    <t xml:space="preserve">1584</t>
  </si>
  <si>
    <t xml:space="preserve">10821</t>
  </si>
  <si>
    <t xml:space="preserve">- Cacao- en chocoladefabrieken: p.o. &gt; 2.000 m²</t>
  </si>
  <si>
    <t xml:space="preserve">- cacao- en chocoladefabrieken vervaardigen van chocoladewerken met p.o. &lt; 2.000 m²</t>
  </si>
  <si>
    <t xml:space="preserve">- cacao- en chocoladefabrieken vervaardigen van chocoladewerken met p.o. &lt;= 200 m²</t>
  </si>
  <si>
    <t xml:space="preserve">- Suikerwerkfabrieken met suiker branden</t>
  </si>
  <si>
    <t xml:space="preserve">- Suikerwerkfabrieken zonder suiker branden: p.o. &gt; 200 m²</t>
  </si>
  <si>
    <t xml:space="preserve">- suikerwerkfabrieken zonder suiker branden: p.o. &lt;= 200 m²</t>
  </si>
  <si>
    <t xml:space="preserve">1585</t>
  </si>
  <si>
    <t xml:space="preserve">1073</t>
  </si>
  <si>
    <t xml:space="preserve">Deegwarenfabrieken</t>
  </si>
  <si>
    <t xml:space="preserve">1586</t>
  </si>
  <si>
    <t xml:space="preserve">1083</t>
  </si>
  <si>
    <t xml:space="preserve">- koffiebranderijen</t>
  </si>
  <si>
    <t xml:space="preserve">- theepakkerijen</t>
  </si>
  <si>
    <t xml:space="preserve">1587</t>
  </si>
  <si>
    <t xml:space="preserve">108401</t>
  </si>
  <si>
    <t xml:space="preserve">Vervaardiging van azijn, specerijen en kruiden</t>
  </si>
  <si>
    <t xml:space="preserve">1589</t>
  </si>
  <si>
    <t xml:space="preserve">1089</t>
  </si>
  <si>
    <t xml:space="preserve">Vervaardiging van overige voedingsmiddelen</t>
  </si>
  <si>
    <t xml:space="preserve">1589.1</t>
  </si>
  <si>
    <t xml:space="preserve">Bakkerijgrondstoffenfabrieken</t>
  </si>
  <si>
    <t xml:space="preserve">1589.2</t>
  </si>
  <si>
    <t xml:space="preserve">- zonder poederdrogen</t>
  </si>
  <si>
    <t xml:space="preserve">- met poederdrogen</t>
  </si>
  <si>
    <t xml:space="preserve">Bakmeel- en puddingpoederfabrieken</t>
  </si>
  <si>
    <t xml:space="preserve">1591</t>
  </si>
  <si>
    <t xml:space="preserve">110101</t>
  </si>
  <si>
    <t xml:space="preserve">Destilleerderijen en likeurstokerijen</t>
  </si>
  <si>
    <t xml:space="preserve">1592</t>
  </si>
  <si>
    <t xml:space="preserve">110102</t>
  </si>
  <si>
    <t xml:space="preserve">- p.c. &lt; 5.000 t/j</t>
  </si>
  <si>
    <t xml:space="preserve">- p.c. &gt;= 5.000 t/j</t>
  </si>
  <si>
    <t xml:space="preserve">1593 t/m 1595</t>
  </si>
  <si>
    <t xml:space="preserve">1102 t/m 1104</t>
  </si>
  <si>
    <t xml:space="preserve">Vervaardiging van wijn, cider e.d.</t>
  </si>
  <si>
    <t xml:space="preserve">1596</t>
  </si>
  <si>
    <t xml:space="preserve">1105</t>
  </si>
  <si>
    <t xml:space="preserve">Bierbrouwerijen</t>
  </si>
  <si>
    <t xml:space="preserve">1597</t>
  </si>
  <si>
    <t xml:space="preserve">1106</t>
  </si>
  <si>
    <t xml:space="preserve">Mouterijen</t>
  </si>
  <si>
    <t xml:space="preserve">1598</t>
  </si>
  <si>
    <t xml:space="preserve">1107</t>
  </si>
  <si>
    <t xml:space="preserve">Mineraalwater- en frisdrankfabrieken</t>
  </si>
  <si>
    <t xml:space="preserve">160</t>
  </si>
  <si>
    <t xml:space="preserve">120</t>
  </si>
  <si>
    <t xml:space="preserve">Tabakverwerkende industrie</t>
  </si>
  <si>
    <t xml:space="preserve">171</t>
  </si>
  <si>
    <t xml:space="preserve">131</t>
  </si>
  <si>
    <t xml:space="preserve">Bewerken en spinnen van textielvezels</t>
  </si>
  <si>
    <t xml:space="preserve">172</t>
  </si>
  <si>
    <t xml:space="preserve">132</t>
  </si>
  <si>
    <t xml:space="preserve">- aantal weefgetouwen &lt; 50</t>
  </si>
  <si>
    <t xml:space="preserve">- aantal weefgetouwen &gt;= 50</t>
  </si>
  <si>
    <t xml:space="preserve">173</t>
  </si>
  <si>
    <t xml:space="preserve">133</t>
  </si>
  <si>
    <t xml:space="preserve">Textielveredelingsbedrijven</t>
  </si>
  <si>
    <t xml:space="preserve">174, 175</t>
  </si>
  <si>
    <t xml:space="preserve">139</t>
  </si>
  <si>
    <t xml:space="preserve">Vervaardiging van textielwaren</t>
  </si>
  <si>
    <t xml:space="preserve">1751</t>
  </si>
  <si>
    <t xml:space="preserve">1393</t>
  </si>
  <si>
    <t xml:space="preserve">Tapijt-, kokos- en vloermattenfabrieken</t>
  </si>
  <si>
    <t xml:space="preserve">176, 177</t>
  </si>
  <si>
    <t xml:space="preserve">139, 143</t>
  </si>
  <si>
    <t xml:space="preserve">Vervaardiging van gebreide en gehaakte stoffen en artikelen</t>
  </si>
  <si>
    <t xml:space="preserve">181</t>
  </si>
  <si>
    <t xml:space="preserve">141</t>
  </si>
  <si>
    <t xml:space="preserve">Vervaardiging kleding van leer</t>
  </si>
  <si>
    <t xml:space="preserve">182</t>
  </si>
  <si>
    <t xml:space="preserve">Vervaardiging van kleding en -toebehoren (excl. van leer)</t>
  </si>
  <si>
    <t xml:space="preserve">183</t>
  </si>
  <si>
    <t xml:space="preserve">142, 151</t>
  </si>
  <si>
    <t xml:space="preserve">Bereiden en verven van bont; vervaardiging van artikelen van bont</t>
  </si>
  <si>
    <t xml:space="preserve">191</t>
  </si>
  <si>
    <t xml:space="preserve">151,152</t>
  </si>
  <si>
    <t xml:space="preserve">Lederfabrieken</t>
  </si>
  <si>
    <t xml:space="preserve">192</t>
  </si>
  <si>
    <t xml:space="preserve">Lederwarenfabrieken (excl. kleding en schoeisel)</t>
  </si>
  <si>
    <t xml:space="preserve">193</t>
  </si>
  <si>
    <t xml:space="preserve">Schoenenfabrieken</t>
  </si>
  <si>
    <t xml:space="preserve">2010.1</t>
  </si>
  <si>
    <t xml:space="preserve">16101</t>
  </si>
  <si>
    <t xml:space="preserve">Houtzagerijen</t>
  </si>
  <si>
    <t xml:space="preserve">2010.2</t>
  </si>
  <si>
    <t xml:space="preserve">16102</t>
  </si>
  <si>
    <t xml:space="preserve">- met creosootolie</t>
  </si>
  <si>
    <t xml:space="preserve">- met zoutoplossingen</t>
  </si>
  <si>
    <t xml:space="preserve">202</t>
  </si>
  <si>
    <t xml:space="preserve">1621</t>
  </si>
  <si>
    <t xml:space="preserve">Fineer- en plaatmaterialenfabrieken</t>
  </si>
  <si>
    <t xml:space="preserve">203, 204, 205</t>
  </si>
  <si>
    <t xml:space="preserve">162</t>
  </si>
  <si>
    <t xml:space="preserve">Timmerwerkfabrieken, vervaardiging overige artikelen van hout</t>
  </si>
  <si>
    <t xml:space="preserve">Timmerwerkfabrieken, vervaardiging overige artikelen van hout, p.o. &lt; 200 m2</t>
  </si>
  <si>
    <t xml:space="preserve">205</t>
  </si>
  <si>
    <t xml:space="preserve">162902</t>
  </si>
  <si>
    <t xml:space="preserve">Kurkwaren-, riet- en vlechtwerkfabrieken</t>
  </si>
  <si>
    <t xml:space="preserve">2111</t>
  </si>
  <si>
    <t xml:space="preserve">1711</t>
  </si>
  <si>
    <t xml:space="preserve">Vervaardiging van pulp</t>
  </si>
  <si>
    <t xml:space="preserve">2112</t>
  </si>
  <si>
    <t xml:space="preserve">1712</t>
  </si>
  <si>
    <t xml:space="preserve">- p.c. &lt; 3 t/u</t>
  </si>
  <si>
    <t xml:space="preserve">- p.c. 3 - 15 t/u</t>
  </si>
  <si>
    <t xml:space="preserve">- p.c. &gt;= 15 t/u</t>
  </si>
  <si>
    <t xml:space="preserve">212</t>
  </si>
  <si>
    <t xml:space="preserve">Papier- en kartonwarenfabrieken</t>
  </si>
  <si>
    <t xml:space="preserve">2121.2</t>
  </si>
  <si>
    <t xml:space="preserve">17212</t>
  </si>
  <si>
    <t xml:space="preserve">- p.c. &gt;= 3 t/u</t>
  </si>
  <si>
    <t xml:space="preserve">221</t>
  </si>
  <si>
    <t xml:space="preserve">581</t>
  </si>
  <si>
    <t xml:space="preserve">Uitgeverijen (kantoren)</t>
  </si>
  <si>
    <t xml:space="preserve">1</t>
  </si>
  <si>
    <t xml:space="preserve">2221</t>
  </si>
  <si>
    <t xml:space="preserve">1811</t>
  </si>
  <si>
    <t xml:space="preserve">Drukkerijen van dagbladen</t>
  </si>
  <si>
    <t xml:space="preserve">2222</t>
  </si>
  <si>
    <t xml:space="preserve">1812</t>
  </si>
  <si>
    <t xml:space="preserve">Drukkerijen (vlak- en rotatie-diepdrukkerijen)</t>
  </si>
  <si>
    <t xml:space="preserve">2222.6</t>
  </si>
  <si>
    <t xml:space="preserve">18129</t>
  </si>
  <si>
    <t xml:space="preserve">Kleine drukkerijen en kopieerinrichtingen</t>
  </si>
  <si>
    <t xml:space="preserve">2223</t>
  </si>
  <si>
    <t xml:space="preserve">1814</t>
  </si>
  <si>
    <t xml:space="preserve">Grafische afwerking</t>
  </si>
  <si>
    <t xml:space="preserve">Binderijen</t>
  </si>
  <si>
    <t xml:space="preserve">2224</t>
  </si>
  <si>
    <t xml:space="preserve">1813</t>
  </si>
  <si>
    <t xml:space="preserve">Grafische reproduktie en zetten</t>
  </si>
  <si>
    <t xml:space="preserve">2225</t>
  </si>
  <si>
    <t xml:space="preserve">Overige grafische aktiviteiten</t>
  </si>
  <si>
    <t xml:space="preserve">223</t>
  </si>
  <si>
    <t xml:space="preserve">Reproduktiebedrijven opgenomen media</t>
  </si>
  <si>
    <t xml:space="preserve">231</t>
  </si>
  <si>
    <t xml:space="preserve">Cokesfabrieken</t>
  </si>
  <si>
    <t xml:space="preserve">2320.1</t>
  </si>
  <si>
    <t xml:space="preserve">19201</t>
  </si>
  <si>
    <t xml:space="preserve">Aardolieraffinaderijen</t>
  </si>
  <si>
    <t xml:space="preserve">6</t>
  </si>
  <si>
    <t xml:space="preserve">2320.2</t>
  </si>
  <si>
    <t xml:space="preserve">19202</t>
  </si>
  <si>
    <t xml:space="preserve">Smeeroliën- en vettenfabrieken</t>
  </si>
  <si>
    <t xml:space="preserve">Recyclingbedrijven voor afgewerkte olie</t>
  </si>
  <si>
    <t xml:space="preserve">Aardolieproduktenfabrieken n.e.g.</t>
  </si>
  <si>
    <t xml:space="preserve">233</t>
  </si>
  <si>
    <t xml:space="preserve">201, 212, 244</t>
  </si>
  <si>
    <t xml:space="preserve">Splijt- en kweekstoffenbewerkingsbedrijven</t>
  </si>
  <si>
    <t xml:space="preserve">2411</t>
  </si>
  <si>
    <t xml:space="preserve">2011</t>
  </si>
  <si>
    <t xml:space="preserve">- luchtscheidingsinstallatie v.c. &gt;= 10 t/d lucht</t>
  </si>
  <si>
    <t xml:space="preserve">- overige gassenfabrieken, niet explosief</t>
  </si>
  <si>
    <t xml:space="preserve">- overige gassenfabrieken, explosief</t>
  </si>
  <si>
    <t xml:space="preserve">2412</t>
  </si>
  <si>
    <t xml:space="preserve">2012</t>
  </si>
  <si>
    <t xml:space="preserve">Kleur- en verfstoffenfabrieken</t>
  </si>
  <si>
    <t xml:space="preserve">2413</t>
  </si>
  <si>
    <t xml:space="preserve">- niet vallend onder "post-Seveso-richtlijn"</t>
  </si>
  <si>
    <t xml:space="preserve">- vallend onder "post-Seveso-richtlijn"</t>
  </si>
  <si>
    <t xml:space="preserve">2414.1</t>
  </si>
  <si>
    <t xml:space="preserve">20141</t>
  </si>
  <si>
    <t xml:space="preserve">- p.c. &lt; 100.000 t/j</t>
  </si>
  <si>
    <t xml:space="preserve">- p.c. &gt;= 100.000 t/j</t>
  </si>
  <si>
    <t xml:space="preserve">2414.2</t>
  </si>
  <si>
    <t xml:space="preserve">20149</t>
  </si>
  <si>
    <t xml:space="preserve">- p.c. &lt; 50.000 t/j</t>
  </si>
  <si>
    <t xml:space="preserve">- p.c. &gt;= 50.000 t/j</t>
  </si>
  <si>
    <t xml:space="preserve">2415</t>
  </si>
  <si>
    <t xml:space="preserve">2015</t>
  </si>
  <si>
    <t xml:space="preserve">Kunstmeststoffenfabrieken</t>
  </si>
  <si>
    <t xml:space="preserve">2416</t>
  </si>
  <si>
    <t xml:space="preserve">2016</t>
  </si>
  <si>
    <t xml:space="preserve">Kunstharsenfabrieken e.d.</t>
  </si>
  <si>
    <t xml:space="preserve">242</t>
  </si>
  <si>
    <t xml:space="preserve">- fabricage</t>
  </si>
  <si>
    <t xml:space="preserve">- formulering en afvullen</t>
  </si>
  <si>
    <t xml:space="preserve">243</t>
  </si>
  <si>
    <t xml:space="preserve">203</t>
  </si>
  <si>
    <t xml:space="preserve">Verf, lak en vernisfabrieken</t>
  </si>
  <si>
    <t xml:space="preserve">2441</t>
  </si>
  <si>
    <t xml:space="preserve">2110</t>
  </si>
  <si>
    <t xml:space="preserve">- p.c. &lt; 1.000 t/j</t>
  </si>
  <si>
    <t xml:space="preserve">- p.c. &gt;= 1.000 t/j</t>
  </si>
  <si>
    <t xml:space="preserve">2442</t>
  </si>
  <si>
    <t xml:space="preserve">2120</t>
  </si>
  <si>
    <t xml:space="preserve">- formulering en afvullen geneesmiddelen</t>
  </si>
  <si>
    <t xml:space="preserve">- verbandmiddelenfabrieken</t>
  </si>
  <si>
    <t xml:space="preserve">2451</t>
  </si>
  <si>
    <t xml:space="preserve">2041</t>
  </si>
  <si>
    <t xml:space="preserve">Zeep-, was- en reinigingsmiddelenfabrieken</t>
  </si>
  <si>
    <t xml:space="preserve">2452</t>
  </si>
  <si>
    <t xml:space="preserve">2042</t>
  </si>
  <si>
    <t xml:space="preserve">Parfumerie- en cosmeticafabrieken</t>
  </si>
  <si>
    <t xml:space="preserve">2461</t>
  </si>
  <si>
    <t xml:space="preserve">2051</t>
  </si>
  <si>
    <t xml:space="preserve">Kruit-, vuurwerk-, en springstoffenfabrieken</t>
  </si>
  <si>
    <t xml:space="preserve">2462</t>
  </si>
  <si>
    <t xml:space="preserve">2052</t>
  </si>
  <si>
    <t xml:space="preserve">- zonder dierlijke grondstoffen</t>
  </si>
  <si>
    <t xml:space="preserve">- met dierlijke grondstoffen</t>
  </si>
  <si>
    <t xml:space="preserve">2464</t>
  </si>
  <si>
    <t xml:space="preserve">205902</t>
  </si>
  <si>
    <t xml:space="preserve">Fotochemische produktenfabrieken</t>
  </si>
  <si>
    <t xml:space="preserve">2466</t>
  </si>
  <si>
    <t xml:space="preserve">205903</t>
  </si>
  <si>
    <t xml:space="preserve">Chemische kantoorbenodigdhedenfabrieken</t>
  </si>
  <si>
    <t xml:space="preserve">Overige chemische produktenfabrieken n.e.g.</t>
  </si>
  <si>
    <t xml:space="preserve">247</t>
  </si>
  <si>
    <t xml:space="preserve">2060</t>
  </si>
  <si>
    <t xml:space="preserve">Kunstmatige synthetische garen- en vezelfabrieken</t>
  </si>
  <si>
    <t xml:space="preserve">2511</t>
  </si>
  <si>
    <t xml:space="preserve">221101</t>
  </si>
  <si>
    <t xml:space="preserve">Rubberbandenfabrieken</t>
  </si>
  <si>
    <t xml:space="preserve">2512</t>
  </si>
  <si>
    <t xml:space="preserve">221102</t>
  </si>
  <si>
    <t xml:space="preserve">- vloeropp. &lt; 100 m2</t>
  </si>
  <si>
    <t xml:space="preserve">- vloeropp. &gt;= 100 m2</t>
  </si>
  <si>
    <t xml:space="preserve">2513</t>
  </si>
  <si>
    <t xml:space="preserve">2219</t>
  </si>
  <si>
    <t xml:space="preserve">Rubber-artikelenfabrieken</t>
  </si>
  <si>
    <t xml:space="preserve">252</t>
  </si>
  <si>
    <t xml:space="preserve">222</t>
  </si>
  <si>
    <t xml:space="preserve">- zonder fenolharsen</t>
  </si>
  <si>
    <t xml:space="preserve">- met fenolharsen</t>
  </si>
  <si>
    <t xml:space="preserve">- productie van verpakkingsmateriaal en assemblage van kunststofbouwmaterialen</t>
  </si>
  <si>
    <t xml:space="preserve">261</t>
  </si>
  <si>
    <t xml:space="preserve">- glas en glasprodukten, p.c. &lt; 5.000 t/j</t>
  </si>
  <si>
    <t xml:space="preserve">- glas en glasprodukten, p.c. &gt;= 5.000 t/j</t>
  </si>
  <si>
    <t xml:space="preserve">- glaswol en glasvezels, p.c.&lt; 5.000 t/j</t>
  </si>
  <si>
    <t xml:space="preserve">- glaswol en glasvezels, p.c. &gt;= 5.000 t/j</t>
  </si>
  <si>
    <t xml:space="preserve">2615</t>
  </si>
  <si>
    <t xml:space="preserve">Glasbewerkingsbedrijven</t>
  </si>
  <si>
    <t xml:space="preserve">262, 263</t>
  </si>
  <si>
    <t xml:space="preserve">232, 234</t>
  </si>
  <si>
    <t xml:space="preserve">- vermogen elektrische ovens totaal &lt; 40 kW</t>
  </si>
  <si>
    <t xml:space="preserve">- vermogen elektrische ovens totaal &gt;= 40 kW</t>
  </si>
  <si>
    <t xml:space="preserve">264</t>
  </si>
  <si>
    <t xml:space="preserve">Baksteen en baksteenelementenfabrieken</t>
  </si>
  <si>
    <t xml:space="preserve">Dakpannenfabrieken</t>
  </si>
  <si>
    <t xml:space="preserve">2651</t>
  </si>
  <si>
    <t xml:space="preserve">2351</t>
  </si>
  <si>
    <t xml:space="preserve">2652</t>
  </si>
  <si>
    <t xml:space="preserve">235201</t>
  </si>
  <si>
    <t xml:space="preserve">2653</t>
  </si>
  <si>
    <t xml:space="preserve">235202</t>
  </si>
  <si>
    <t xml:space="preserve">2661.1</t>
  </si>
  <si>
    <t xml:space="preserve">23611</t>
  </si>
  <si>
    <t xml:space="preserve">- zonder persen, triltafels en bekistingtrille</t>
  </si>
  <si>
    <t xml:space="preserve">- met persen, triltafels of bekistingtrillers, p.c. &lt; 100 t/d</t>
  </si>
  <si>
    <t xml:space="preserve">- met persen, triltafels of bekistingtrillers, p.c. &gt;= 100 t/d</t>
  </si>
  <si>
    <t xml:space="preserve">2661.2</t>
  </si>
  <si>
    <t xml:space="preserve">23612</t>
  </si>
  <si>
    <t xml:space="preserve">2662</t>
  </si>
  <si>
    <t xml:space="preserve">2362</t>
  </si>
  <si>
    <t xml:space="preserve">Mineraalgebonden bouwplatenfabrieken</t>
  </si>
  <si>
    <t xml:space="preserve">2663, 2664</t>
  </si>
  <si>
    <t xml:space="preserve">2363, 2364</t>
  </si>
  <si>
    <t xml:space="preserve">- p.c. &lt; 100 t/u</t>
  </si>
  <si>
    <t xml:space="preserve">- p.c. &gt;= 100 t/u</t>
  </si>
  <si>
    <t xml:space="preserve">2665, 2666</t>
  </si>
  <si>
    <t xml:space="preserve">2365, 2369</t>
  </si>
  <si>
    <t xml:space="preserve">- p.c. &lt; 100 t/d</t>
  </si>
  <si>
    <t xml:space="preserve">- p.c. &gt;= 100 t/d</t>
  </si>
  <si>
    <t xml:space="preserve">267</t>
  </si>
  <si>
    <t xml:space="preserve">237</t>
  </si>
  <si>
    <t xml:space="preserve">- zonder breken, zeven en drogen: p.o. &gt; 2.000 m²</t>
  </si>
  <si>
    <t xml:space="preserve">- zonder breken, zeven en drogen: p.o. &lt;= 2.000 m²</t>
  </si>
  <si>
    <t xml:space="preserve">- met breken, zeven of drogen,   v.c. &lt; 100.000 t/j</t>
  </si>
  <si>
    <t xml:space="preserve">- met breken, zeven of drogen,   v.c. &gt;= 100.000 t/j</t>
  </si>
  <si>
    <t xml:space="preserve">2681</t>
  </si>
  <si>
    <t xml:space="preserve">2391</t>
  </si>
  <si>
    <t xml:space="preserve">Slijp- en polijstmiddelen fabrieken</t>
  </si>
  <si>
    <t xml:space="preserve">2682</t>
  </si>
  <si>
    <t xml:space="preserve">2399</t>
  </si>
  <si>
    <t xml:space="preserve">- steenwol, p.c. &gt;= 5.000 t/j</t>
  </si>
  <si>
    <t xml:space="preserve">- overige isolatiematerialen</t>
  </si>
  <si>
    <t xml:space="preserve">Minerale produktenfabrieken n.e.g.</t>
  </si>
  <si>
    <t xml:space="preserve">Asfaltcentrales: p.c.&lt; 100 ton/uur</t>
  </si>
  <si>
    <t xml:space="preserve">- asfaltcentrales, p.c. &gt;= 100 ton/uur</t>
  </si>
  <si>
    <t xml:space="preserve">271</t>
  </si>
  <si>
    <t xml:space="preserve">241</t>
  </si>
  <si>
    <t xml:space="preserve">272</t>
  </si>
  <si>
    <t xml:space="preserve">245</t>
  </si>
  <si>
    <t xml:space="preserve">- p.o. &lt; 2.000 m2</t>
  </si>
  <si>
    <t xml:space="preserve">- p.o. &gt;= 2.000 m2</t>
  </si>
  <si>
    <t xml:space="preserve">273</t>
  </si>
  <si>
    <t xml:space="preserve">274</t>
  </si>
  <si>
    <t xml:space="preserve">244</t>
  </si>
  <si>
    <t xml:space="preserve">2751, 2752</t>
  </si>
  <si>
    <t xml:space="preserve">2451, 2452</t>
  </si>
  <si>
    <t xml:space="preserve">- p.c. &lt; 4.000 t/j</t>
  </si>
  <si>
    <t xml:space="preserve">- p.c. &gt;= 4.000 t/j</t>
  </si>
  <si>
    <t xml:space="preserve">2753, 2754</t>
  </si>
  <si>
    <t xml:space="preserve">2453, 2454</t>
  </si>
  <si>
    <t xml:space="preserve">281</t>
  </si>
  <si>
    <t xml:space="preserve">251, 331</t>
  </si>
  <si>
    <t xml:space="preserve">- gesloten gebouw</t>
  </si>
  <si>
    <t xml:space="preserve">- gesloten gebouw, p.o. &lt; 200 m2</t>
  </si>
  <si>
    <t xml:space="preserve">- in open lucht, p.o. &lt; 2.000 m2</t>
  </si>
  <si>
    <t xml:space="preserve">- in open lucht, p.o. &gt;= 2.000 m2</t>
  </si>
  <si>
    <t xml:space="preserve">2821</t>
  </si>
  <si>
    <t xml:space="preserve">2529, 3311</t>
  </si>
  <si>
    <t xml:space="preserve">2822, 2830</t>
  </si>
  <si>
    <t xml:space="preserve">2521, 2530, 3311</t>
  </si>
  <si>
    <t xml:space="preserve">Vervaardiging van verwarmingsketels, radiatoren en stoomketels</t>
  </si>
  <si>
    <t xml:space="preserve">284</t>
  </si>
  <si>
    <t xml:space="preserve">255, 331</t>
  </si>
  <si>
    <t xml:space="preserve">Stamp-, pers-, dieptrek- en forceerbedrijven</t>
  </si>
  <si>
    <t xml:space="preserve">Smederijen, lasinrichtingen, bankwerkerijen e.d.</t>
  </si>
  <si>
    <t xml:space="preserve">Smederijen, lasinrichtingen, bankwerkerijen e.d., p.o. &lt; 200 m2</t>
  </si>
  <si>
    <t xml:space="preserve">2851</t>
  </si>
  <si>
    <t xml:space="preserve">2561, 3311</t>
  </si>
  <si>
    <t xml:space="preserve">- stralen</t>
  </si>
  <si>
    <t xml:space="preserve">- metaalharden</t>
  </si>
  <si>
    <t xml:space="preserve">- lakspuiten en moffelen</t>
  </si>
  <si>
    <t xml:space="preserve">- scoperen (opspuiten van zink)</t>
  </si>
  <si>
    <t xml:space="preserve">- thermisch verzinken</t>
  </si>
  <si>
    <t xml:space="preserve">- thermisch vertinnen</t>
  </si>
  <si>
    <t xml:space="preserve">- mechanische oppervlaktebehandeling (slijpen, polijsten)</t>
  </si>
  <si>
    <t xml:space="preserve">- anodiseren, eloxeren</t>
  </si>
  <si>
    <t xml:space="preserve">- chemische oppervlaktebehandeling</t>
  </si>
  <si>
    <t xml:space="preserve">- emailleren</t>
  </si>
  <si>
    <t xml:space="preserve">- galvaniseren (vernikkelen, verchromen, verzinken, verkoperen ed)</t>
  </si>
  <si>
    <t xml:space="preserve">2852</t>
  </si>
  <si>
    <t xml:space="preserve">2562, 3311</t>
  </si>
  <si>
    <t xml:space="preserve">Overige metaalbewerkende industrie</t>
  </si>
  <si>
    <t xml:space="preserve">Overige metaalbewerkende industrie, inpandig, p.o. &lt;200m2</t>
  </si>
  <si>
    <t xml:space="preserve">287</t>
  </si>
  <si>
    <t xml:space="preserve">259, 331</t>
  </si>
  <si>
    <t xml:space="preserve">Overige metaalwarenfabrieken n.e.g.</t>
  </si>
  <si>
    <t xml:space="preserve">Overige metaalwarenfabrieken n.e.g.; inpandig, p.o. &lt;200 m2</t>
  </si>
  <si>
    <t xml:space="preserve">29</t>
  </si>
  <si>
    <t xml:space="preserve">27, 28, 33</t>
  </si>
  <si>
    <t xml:space="preserve">28, 33</t>
  </si>
  <si>
    <t xml:space="preserve">- met proefdraaien verbrandingsmotoren &gt;= 1 MW</t>
  </si>
  <si>
    <t xml:space="preserve">30</t>
  </si>
  <si>
    <t xml:space="preserve">26, 28, 33</t>
  </si>
  <si>
    <t xml:space="preserve">Kantoormachines- en computerfabrieken incl. reparatie</t>
  </si>
  <si>
    <t xml:space="preserve">311</t>
  </si>
  <si>
    <t xml:space="preserve">271, 331</t>
  </si>
  <si>
    <t xml:space="preserve">Elektromotoren- en generatorenfabrieken incl. reparatie</t>
  </si>
  <si>
    <t xml:space="preserve">312</t>
  </si>
  <si>
    <t xml:space="preserve">271, 273</t>
  </si>
  <si>
    <t xml:space="preserve">Schakel- en installatiemateriaalfabrieken</t>
  </si>
  <si>
    <t xml:space="preserve">313</t>
  </si>
  <si>
    <t xml:space="preserve">Elektrische draad- en kabelfabrieken</t>
  </si>
  <si>
    <t xml:space="preserve">314</t>
  </si>
  <si>
    <t xml:space="preserve">Accumulatoren- en batterijenfabrieken</t>
  </si>
  <si>
    <t xml:space="preserve">315</t>
  </si>
  <si>
    <t xml:space="preserve">Lampenfabrieken</t>
  </si>
  <si>
    <t xml:space="preserve">316</t>
  </si>
  <si>
    <t xml:space="preserve">293</t>
  </si>
  <si>
    <t xml:space="preserve">Elektrotechnische industrie n.e.g.</t>
  </si>
  <si>
    <t xml:space="preserve">3162</t>
  </si>
  <si>
    <t xml:space="preserve">2790</t>
  </si>
  <si>
    <t xml:space="preserve">Koolelektrodenfabrieken</t>
  </si>
  <si>
    <t xml:space="preserve">321 t/m 323</t>
  </si>
  <si>
    <t xml:space="preserve">261, 263, 264, 331</t>
  </si>
  <si>
    <t xml:space="preserve">Vervaardiging van audio-, video- en telecom-apparatuur e.d. incl. reparatie</t>
  </si>
  <si>
    <t xml:space="preserve">3210</t>
  </si>
  <si>
    <t xml:space="preserve">2612</t>
  </si>
  <si>
    <t xml:space="preserve">Fabrieken voor gedrukte bedrading</t>
  </si>
  <si>
    <t xml:space="preserve">33</t>
  </si>
  <si>
    <t xml:space="preserve">26, 32, 33</t>
  </si>
  <si>
    <t xml:space="preserve">Fabrieken voor medische en optische apparaten en instrumenten e.d. incl. reparatie</t>
  </si>
  <si>
    <t xml:space="preserve">341</t>
  </si>
  <si>
    <t xml:space="preserve">291</t>
  </si>
  <si>
    <t xml:space="preserve">- p.o. &lt; 10.000 m2</t>
  </si>
  <si>
    <t xml:space="preserve">- p.o. &gt;= 10.000 m2</t>
  </si>
  <si>
    <t xml:space="preserve">3420.1</t>
  </si>
  <si>
    <t xml:space="preserve">29201</t>
  </si>
  <si>
    <t xml:space="preserve">Carrosseriefabrieken</t>
  </si>
  <si>
    <t xml:space="preserve">3420.2</t>
  </si>
  <si>
    <t xml:space="preserve">29202</t>
  </si>
  <si>
    <t xml:space="preserve">Aanhangwagen- en opleggerfabrieken</t>
  </si>
  <si>
    <t xml:space="preserve">343</t>
  </si>
  <si>
    <t xml:space="preserve">Auto-onderdelenfabrieken</t>
  </si>
  <si>
    <t xml:space="preserve">351</t>
  </si>
  <si>
    <t xml:space="preserve">301, 3315</t>
  </si>
  <si>
    <t xml:space="preserve">- houten schepen</t>
  </si>
  <si>
    <t xml:space="preserve">- kunststof schepen</t>
  </si>
  <si>
    <t xml:space="preserve">- metalen schepen &lt; 25 m</t>
  </si>
  <si>
    <t xml:space="preserve">- metalen schepen &gt;= 25m en/of proefdraaien motoren &gt;= 1 MW</t>
  </si>
  <si>
    <t xml:space="preserve">3511</t>
  </si>
  <si>
    <t xml:space="preserve">3831</t>
  </si>
  <si>
    <t xml:space="preserve">Scheepssloperijen</t>
  </si>
  <si>
    <t xml:space="preserve">352</t>
  </si>
  <si>
    <t xml:space="preserve">302, 317</t>
  </si>
  <si>
    <t xml:space="preserve">- met proefdraaien van verbrandingsmotoren &gt;= 1 MW</t>
  </si>
  <si>
    <t xml:space="preserve">353</t>
  </si>
  <si>
    <t xml:space="preserve">303, 3316</t>
  </si>
  <si>
    <t xml:space="preserve">- zonder proefdraaien motoren</t>
  </si>
  <si>
    <t xml:space="preserve">- met proefdraaien motoren</t>
  </si>
  <si>
    <t xml:space="preserve">354</t>
  </si>
  <si>
    <t xml:space="preserve">309</t>
  </si>
  <si>
    <t xml:space="preserve">Rijwiel- en motorrijwielfabrieken</t>
  </si>
  <si>
    <t xml:space="preserve">355</t>
  </si>
  <si>
    <t xml:space="preserve">3099</t>
  </si>
  <si>
    <t xml:space="preserve">Transportmiddelenindustrie n.e.g.</t>
  </si>
  <si>
    <t xml:space="preserve">361</t>
  </si>
  <si>
    <t xml:space="preserve">310</t>
  </si>
  <si>
    <t xml:space="preserve">Meubelfabrieken</t>
  </si>
  <si>
    <t xml:space="preserve">9524</t>
  </si>
  <si>
    <t xml:space="preserve">Meubelstoffeerderijen b.o. &lt; 200 m2</t>
  </si>
  <si>
    <t xml:space="preserve">362</t>
  </si>
  <si>
    <t xml:space="preserve">321</t>
  </si>
  <si>
    <t xml:space="preserve">Fabricage van munten, sieraden e.d.</t>
  </si>
  <si>
    <t xml:space="preserve">363</t>
  </si>
  <si>
    <t xml:space="preserve">322</t>
  </si>
  <si>
    <t xml:space="preserve">Muziekinstrumentenfabrieken</t>
  </si>
  <si>
    <t xml:space="preserve">364</t>
  </si>
  <si>
    <t xml:space="preserve">323</t>
  </si>
  <si>
    <t xml:space="preserve">Sportartikelenfabrieken</t>
  </si>
  <si>
    <t xml:space="preserve">365</t>
  </si>
  <si>
    <t xml:space="preserve">324</t>
  </si>
  <si>
    <t xml:space="preserve">Speelgoedartikelenfabrieken</t>
  </si>
  <si>
    <t xml:space="preserve">3663.1</t>
  </si>
  <si>
    <t xml:space="preserve">32991</t>
  </si>
  <si>
    <t xml:space="preserve">Sociale werkvoorziening</t>
  </si>
  <si>
    <t xml:space="preserve">3663.2</t>
  </si>
  <si>
    <t xml:space="preserve">32999</t>
  </si>
  <si>
    <t xml:space="preserve">Vervaardiging van overige goederen n.e.g.</t>
  </si>
  <si>
    <t xml:space="preserve">371</t>
  </si>
  <si>
    <t xml:space="preserve">383201</t>
  </si>
  <si>
    <t xml:space="preserve">Metaal- en autoschredders</t>
  </si>
  <si>
    <t xml:space="preserve">372</t>
  </si>
  <si>
    <t xml:space="preserve">383202</t>
  </si>
  <si>
    <t xml:space="preserve">- v.c. &lt; 100.000 t/j</t>
  </si>
  <si>
    <t xml:space="preserve">- v.c. &gt;= 100.000 t/j</t>
  </si>
  <si>
    <t xml:space="preserve">Rubberregeneratiebedrijven</t>
  </si>
  <si>
    <t xml:space="preserve">Afvalscheidingsinstallaties</t>
  </si>
  <si>
    <t xml:space="preserve">40</t>
  </si>
  <si>
    <t xml:space="preserve">35</t>
  </si>
  <si>
    <t xml:space="preserve">- kolengestookt (incl. meestook biomassa), thermisch vermogen &gt; 75 MWth</t>
  </si>
  <si>
    <t xml:space="preserve">- oliegestookt, thermisch vermogen &gt; 75 MWth</t>
  </si>
  <si>
    <t xml:space="preserve">- gasgestookt (incl. bijstook biomassa), thermisch vermogen &gt; 75 MWth,in</t>
  </si>
  <si>
    <t xml:space="preserve">- kerncentrales met koeltorens</t>
  </si>
  <si>
    <t xml:space="preserve">- warmte-kracht-installaties (gas), thermisch vermogen &gt; 75 MWth</t>
  </si>
  <si>
    <t xml:space="preserve">- covergisting, verbranding en vergassing van mest, slib, GFT en reststromen voedingsindustrie</t>
  </si>
  <si>
    <t xml:space="preserve">- vergisting, verbranding en vergassing van overige biomassa</t>
  </si>
  <si>
    <t xml:space="preserve">- &lt; 10 MVA</t>
  </si>
  <si>
    <t xml:space="preserve">- 10 - 100 MVA</t>
  </si>
  <si>
    <t xml:space="preserve">- 100 - 200 MVA</t>
  </si>
  <si>
    <t xml:space="preserve">- 200 - 1000 MVA</t>
  </si>
  <si>
    <t xml:space="preserve">- &gt;= 1000 MVA</t>
  </si>
  <si>
    <t xml:space="preserve">- gascompressorstations vermogen &lt; 100 MW</t>
  </si>
  <si>
    <t xml:space="preserve">- gascompressorstations vermogen &gt;= 100 MW</t>
  </si>
  <si>
    <t xml:space="preserve">- gas: reduceer-, compressor-, meet- en regelinst. Cat. A</t>
  </si>
  <si>
    <t xml:space="preserve">- gasdrukregel- en meetruimten (kasten en gebouwen), cat. B en C</t>
  </si>
  <si>
    <t xml:space="preserve">- gasontvang- en -verdeelstations, cat. D</t>
  </si>
  <si>
    <t xml:space="preserve">- stadsverwarming</t>
  </si>
  <si>
    <t xml:space="preserve">- blokverwarming</t>
  </si>
  <si>
    <t xml:space="preserve">- wiekdiameter 20 m</t>
  </si>
  <si>
    <t xml:space="preserve">- wiekdiameter 30 m</t>
  </si>
  <si>
    <t xml:space="preserve">- wiekdiameter 50 m</t>
  </si>
  <si>
    <t xml:space="preserve">41</t>
  </si>
  <si>
    <t xml:space="preserve">36</t>
  </si>
  <si>
    <t xml:space="preserve">- met chloorgas</t>
  </si>
  <si>
    <t xml:space="preserve">- bereiding met chloorbleekloog e.d. en/of straling</t>
  </si>
  <si>
    <t xml:space="preserve">- &lt; 1 MW</t>
  </si>
  <si>
    <t xml:space="preserve">- 1 - 15 MW</t>
  </si>
  <si>
    <t xml:space="preserve">- &gt;= 15 MW</t>
  </si>
  <si>
    <t xml:space="preserve">45</t>
  </si>
  <si>
    <t xml:space="preserve">41, 42, 43</t>
  </si>
  <si>
    <t xml:space="preserve">Bouwbedrijven algemeen: b.o. &gt; 2.000 m²</t>
  </si>
  <si>
    <t xml:space="preserve">- bouwbedrijven algemeen: b.o. &lt;= 2.000 m²</t>
  </si>
  <si>
    <t xml:space="preserve">Aannemersbedrijven met werkplaats: b.o. &gt; 1000 m²</t>
  </si>
  <si>
    <t xml:space="preserve">- aannemersbedrijven met werkplaats: b.o.&lt; 1000 m²</t>
  </si>
  <si>
    <t xml:space="preserve">501, 502, 504</t>
  </si>
  <si>
    <t xml:space="preserve">451, 452, 454</t>
  </si>
  <si>
    <t xml:space="preserve">Handel in auto's en motorfietsen, reparatie- en servicebedrijven</t>
  </si>
  <si>
    <t xml:space="preserve">501</t>
  </si>
  <si>
    <t xml:space="preserve">451</t>
  </si>
  <si>
    <t xml:space="preserve">Handel in vrachtauto's (incl. import en reparatie)</t>
  </si>
  <si>
    <t xml:space="preserve">5020.4</t>
  </si>
  <si>
    <t xml:space="preserve">45204</t>
  </si>
  <si>
    <t xml:space="preserve">Autoplaatwerkerijen</t>
  </si>
  <si>
    <t xml:space="preserve">Autobeklederijen</t>
  </si>
  <si>
    <t xml:space="preserve">Autospuitinrichtingen</t>
  </si>
  <si>
    <t xml:space="preserve">5020.5</t>
  </si>
  <si>
    <t xml:space="preserve">45205</t>
  </si>
  <si>
    <t xml:space="preserve">Autowasserijen</t>
  </si>
  <si>
    <t xml:space="preserve">503, 504</t>
  </si>
  <si>
    <t xml:space="preserve">453</t>
  </si>
  <si>
    <t xml:space="preserve">Handel in auto- en motorfietsonderdelen en -accessoires</t>
  </si>
  <si>
    <t xml:space="preserve">505</t>
  </si>
  <si>
    <t xml:space="preserve">473</t>
  </si>
  <si>
    <t xml:space="preserve">- met LPG &gt; 1000 m3/jr</t>
  </si>
  <si>
    <t xml:space="preserve">- met LPG &lt; 1000 m3/jr</t>
  </si>
  <si>
    <t xml:space="preserve">- zonder LPG</t>
  </si>
  <si>
    <t xml:space="preserve">511</t>
  </si>
  <si>
    <t xml:space="preserve">461</t>
  </si>
  <si>
    <t xml:space="preserve">Handelsbemiddeling (kantoren)</t>
  </si>
  <si>
    <t xml:space="preserve">5121</t>
  </si>
  <si>
    <t xml:space="preserve">4621</t>
  </si>
  <si>
    <t xml:space="preserve">Grth in akkerbouwprodukten en veevoeders</t>
  </si>
  <si>
    <t xml:space="preserve">Grth in akkerbouwprodukten en veevoeders met een verwerkingscapaciteit van 500 ton/uur of meer</t>
  </si>
  <si>
    <t xml:space="preserve">5122</t>
  </si>
  <si>
    <t xml:space="preserve">4622</t>
  </si>
  <si>
    <t xml:space="preserve">Grth in bloemen en planten</t>
  </si>
  <si>
    <t xml:space="preserve">5123</t>
  </si>
  <si>
    <t xml:space="preserve">4623</t>
  </si>
  <si>
    <t xml:space="preserve">Grth in levende dieren</t>
  </si>
  <si>
    <t xml:space="preserve">5124</t>
  </si>
  <si>
    <t xml:space="preserve">4624</t>
  </si>
  <si>
    <t xml:space="preserve">Grth in huiden, vellen en leder</t>
  </si>
  <si>
    <t xml:space="preserve">5125, 5131</t>
  </si>
  <si>
    <t xml:space="preserve">46217, 4631</t>
  </si>
  <si>
    <t xml:space="preserve">Grth in ruwe tabak, groenten, fruit en consumptie-aardappelen</t>
  </si>
  <si>
    <t xml:space="preserve">5132, 5133</t>
  </si>
  <si>
    <t xml:space="preserve">4632, 4633</t>
  </si>
  <si>
    <t xml:space="preserve">Grth in vlees, vleeswaren, zuivelprodukten, eieren, spijsoliën</t>
  </si>
  <si>
    <t xml:space="preserve">5134</t>
  </si>
  <si>
    <t xml:space="preserve">4634</t>
  </si>
  <si>
    <t xml:space="preserve">Grth in dranken</t>
  </si>
  <si>
    <t xml:space="preserve">5135</t>
  </si>
  <si>
    <t xml:space="preserve">4635</t>
  </si>
  <si>
    <t xml:space="preserve">Grth in tabaksprodukten</t>
  </si>
  <si>
    <t xml:space="preserve">5136</t>
  </si>
  <si>
    <t xml:space="preserve">4636</t>
  </si>
  <si>
    <t xml:space="preserve">Grth in suiker, chocolade en suikerwerk</t>
  </si>
  <si>
    <t xml:space="preserve">5137</t>
  </si>
  <si>
    <t xml:space="preserve">4637</t>
  </si>
  <si>
    <t xml:space="preserve">Grth in koffie, thee, cacao en specerijen</t>
  </si>
  <si>
    <t xml:space="preserve">5138, 5139</t>
  </si>
  <si>
    <t xml:space="preserve">4638, 4639</t>
  </si>
  <si>
    <t xml:space="preserve">Grth in overige voedings- en genotmiddelen</t>
  </si>
  <si>
    <t xml:space="preserve">514</t>
  </si>
  <si>
    <t xml:space="preserve">464, 46733</t>
  </si>
  <si>
    <t xml:space="preserve">Grth in overige consumentenartikelen</t>
  </si>
  <si>
    <t xml:space="preserve">5148.7</t>
  </si>
  <si>
    <t xml:space="preserve">46499</t>
  </si>
  <si>
    <t xml:space="preserve">- consumentenvuurwerk, verpakt, opslag &lt; 10 ton</t>
  </si>
  <si>
    <t xml:space="preserve">- consumentenvuurwerk, verpakt, opslag 10 tot 50 ton</t>
  </si>
  <si>
    <t xml:space="preserve">- professioneel vuurwerk, netto expl. massa per bewaarplaats &lt; 750 kg (en &gt; 25 kg theatervuurwerk)</t>
  </si>
  <si>
    <t xml:space="preserve">- professioneel vuurwerk, netto expl. massa per bewaarplaats 750 kg tot 6 ton</t>
  </si>
  <si>
    <t xml:space="preserve">- munitie</t>
  </si>
  <si>
    <t xml:space="preserve">5151.1</t>
  </si>
  <si>
    <t xml:space="preserve">46711</t>
  </si>
  <si>
    <t xml:space="preserve">- klein, lokaal verzorgingsgebied</t>
  </si>
  <si>
    <t xml:space="preserve">- kolenterminal, opslag opp. &gt;= 2.000 m2</t>
  </si>
  <si>
    <t xml:space="preserve">5151.2</t>
  </si>
  <si>
    <t xml:space="preserve">46712</t>
  </si>
  <si>
    <t xml:space="preserve">- vloeistoffen, o.c. &lt; 100.000 m3</t>
  </si>
  <si>
    <t xml:space="preserve">- vloeistoffen, o.c. &gt;= 100.000 m3</t>
  </si>
  <si>
    <t xml:space="preserve">- tot vloeistof verdichte gassen</t>
  </si>
  <si>
    <t xml:space="preserve">5151.3</t>
  </si>
  <si>
    <t xml:space="preserve">46713</t>
  </si>
  <si>
    <t xml:space="preserve">Grth minerale olieprodukten (excl. brandstoffen)</t>
  </si>
  <si>
    <t xml:space="preserve">5152.1</t>
  </si>
  <si>
    <t xml:space="preserve">46721</t>
  </si>
  <si>
    <t xml:space="preserve">- opslag opp. &lt; 2.000 m2</t>
  </si>
  <si>
    <t xml:space="preserve">- opslag opp. &gt;= 2.000 m2</t>
  </si>
  <si>
    <t xml:space="preserve">5152.2 /.3</t>
  </si>
  <si>
    <t xml:space="preserve">46722, 46723</t>
  </si>
  <si>
    <t xml:space="preserve">Grth in metalen en -halffabrikaten</t>
  </si>
  <si>
    <t xml:space="preserve">5153</t>
  </si>
  <si>
    <t xml:space="preserve">4673</t>
  </si>
  <si>
    <t xml:space="preserve">- algemeen: b.o. &gt; 2000 m²</t>
  </si>
  <si>
    <t xml:space="preserve">- algemeen: b.o. &lt;= 2000 m²</t>
  </si>
  <si>
    <t xml:space="preserve">5153.4</t>
  </si>
  <si>
    <t xml:space="preserve">46735</t>
  </si>
  <si>
    <t xml:space="preserve">- algemeen: b.o. &gt; 200 m²</t>
  </si>
  <si>
    <t xml:space="preserve">- algemeen: b.o. &lt;= 200 m²</t>
  </si>
  <si>
    <t xml:space="preserve">5154</t>
  </si>
  <si>
    <t xml:space="preserve">4674</t>
  </si>
  <si>
    <t xml:space="preserve">- algemeen: b.o. &gt; 2.000 m²</t>
  </si>
  <si>
    <t xml:space="preserve">- algemeen: b.o. &lt; = 2.000 m²</t>
  </si>
  <si>
    <t xml:space="preserve">5155.1</t>
  </si>
  <si>
    <t xml:space="preserve">46751</t>
  </si>
  <si>
    <t xml:space="preserve">Grth in chemische produkten</t>
  </si>
  <si>
    <t xml:space="preserve">5155.2</t>
  </si>
  <si>
    <t xml:space="preserve">46752</t>
  </si>
  <si>
    <t xml:space="preserve">Grth in kunstmeststoffen</t>
  </si>
  <si>
    <t xml:space="preserve">5156</t>
  </si>
  <si>
    <t xml:space="preserve">4676</t>
  </si>
  <si>
    <t xml:space="preserve">Grth in overige intermediaire goederen</t>
  </si>
  <si>
    <t xml:space="preserve">5157</t>
  </si>
  <si>
    <t xml:space="preserve">4677</t>
  </si>
  <si>
    <t xml:space="preserve">Autosloperijen: b.o. &gt; 1000 m²</t>
  </si>
  <si>
    <t xml:space="preserve">- autosloperijen: b.o. &lt;= 1000 m²</t>
  </si>
  <si>
    <t xml:space="preserve">5157.2/3</t>
  </si>
  <si>
    <t xml:space="preserve">Overige groothandel in afval en schroot: b.o. &gt; 1000 m²</t>
  </si>
  <si>
    <t xml:space="preserve">- overige groothandel in afval en schroot: b.o. &lt;= 1000 m²</t>
  </si>
  <si>
    <t xml:space="preserve">518</t>
  </si>
  <si>
    <t xml:space="preserve">466</t>
  </si>
  <si>
    <t xml:space="preserve">- machines voor de bouwnijverheid</t>
  </si>
  <si>
    <t xml:space="preserve">- overige</t>
  </si>
  <si>
    <t xml:space="preserve">519</t>
  </si>
  <si>
    <t xml:space="preserve">466, 469</t>
  </si>
  <si>
    <t xml:space="preserve">Overige grth (bedrijfsmeubels, emballage, vakbenodigdheden e.d.</t>
  </si>
  <si>
    <t xml:space="preserve">52</t>
  </si>
  <si>
    <t xml:space="preserve">47</t>
  </si>
  <si>
    <t xml:space="preserve">Detailhandel voor zover n.e.g.</t>
  </si>
  <si>
    <t xml:space="preserve">5211/2,5246/9</t>
  </si>
  <si>
    <t xml:space="preserve">471</t>
  </si>
  <si>
    <t xml:space="preserve">Supermarkten, warenhuizen</t>
  </si>
  <si>
    <t xml:space="preserve">5222, 5223</t>
  </si>
  <si>
    <t xml:space="preserve">4722, 4723</t>
  </si>
  <si>
    <t xml:space="preserve">Detailhandel vlees, wild, gevogelte, met roken, koken, bakken</t>
  </si>
  <si>
    <t xml:space="preserve">5224</t>
  </si>
  <si>
    <t xml:space="preserve">4724</t>
  </si>
  <si>
    <t xml:space="preserve">Detailhandel brood en banket met bakken voor eigen winkel</t>
  </si>
  <si>
    <t xml:space="preserve">5231, 5232</t>
  </si>
  <si>
    <t xml:space="preserve">4773, 4774</t>
  </si>
  <si>
    <t xml:space="preserve">Apotheken en drogisterijen</t>
  </si>
  <si>
    <t xml:space="preserve">5246/9</t>
  </si>
  <si>
    <t xml:space="preserve">4752</t>
  </si>
  <si>
    <t xml:space="preserve">Bouwmarkten, tuincentra, hypermarkten</t>
  </si>
  <si>
    <t xml:space="preserve">5249</t>
  </si>
  <si>
    <t xml:space="preserve">4778</t>
  </si>
  <si>
    <t xml:space="preserve">Detailhandel in vuurwerk tot 10 ton verpakt</t>
  </si>
  <si>
    <t xml:space="preserve">5261</t>
  </si>
  <si>
    <t xml:space="preserve">4791</t>
  </si>
  <si>
    <t xml:space="preserve">Postorderbedrijven</t>
  </si>
  <si>
    <t xml:space="preserve">527</t>
  </si>
  <si>
    <t xml:space="preserve">952</t>
  </si>
  <si>
    <t xml:space="preserve">Reparatie t.b.v. particulieren (excl. auto's en motorfietsen)</t>
  </si>
  <si>
    <t xml:space="preserve">5511, 5512</t>
  </si>
  <si>
    <t xml:space="preserve">5510</t>
  </si>
  <si>
    <t xml:space="preserve">Hotels en pensions met keuken, conferentie-oorden en congrescentra</t>
  </si>
  <si>
    <t xml:space="preserve">552</t>
  </si>
  <si>
    <t xml:space="preserve">553, 552</t>
  </si>
  <si>
    <t xml:space="preserve">Kampeerterreinen, vakantiecentra, e.d. (met keuken)</t>
  </si>
  <si>
    <t xml:space="preserve">553</t>
  </si>
  <si>
    <t xml:space="preserve">561</t>
  </si>
  <si>
    <t xml:space="preserve">Restaurants, cafetaria's, snackbars, ijssalons met eigen ijsbereiding, viskramen e.d.</t>
  </si>
  <si>
    <t xml:space="preserve">554</t>
  </si>
  <si>
    <t xml:space="preserve">563</t>
  </si>
  <si>
    <t xml:space="preserve">Café's, bars</t>
  </si>
  <si>
    <t xml:space="preserve">Discotheken, muziekcafé's</t>
  </si>
  <si>
    <t xml:space="preserve">5551</t>
  </si>
  <si>
    <t xml:space="preserve">5629</t>
  </si>
  <si>
    <t xml:space="preserve">Kantines</t>
  </si>
  <si>
    <t xml:space="preserve">5552</t>
  </si>
  <si>
    <t xml:space="preserve">562</t>
  </si>
  <si>
    <t xml:space="preserve">Cateringbedrijven</t>
  </si>
  <si>
    <t xml:space="preserve">601</t>
  </si>
  <si>
    <t xml:space="preserve">491, 492</t>
  </si>
  <si>
    <t xml:space="preserve">- stations</t>
  </si>
  <si>
    <t xml:space="preserve">- rangeerterreinen, overslagstations (zonder rangeerheuvel)</t>
  </si>
  <si>
    <t xml:space="preserve">6021.1</t>
  </si>
  <si>
    <t xml:space="preserve">493</t>
  </si>
  <si>
    <t xml:space="preserve">Bus-, tram- en metrostations en -remises</t>
  </si>
  <si>
    <t xml:space="preserve">6022</t>
  </si>
  <si>
    <t xml:space="preserve">Taxibedrijven</t>
  </si>
  <si>
    <t xml:space="preserve">6023</t>
  </si>
  <si>
    <t xml:space="preserve">Touringcarbedrijven</t>
  </si>
  <si>
    <t xml:space="preserve">6024</t>
  </si>
  <si>
    <t xml:space="preserve">494</t>
  </si>
  <si>
    <t xml:space="preserve">Goederenwegvervoerbedrijven (zonder schoonmaken tanks): b.o. &gt; 1000 m²</t>
  </si>
  <si>
    <t xml:space="preserve">- Goederenwegvervoerbedrijven (zonder schoonmaken tanks) b.o. &lt;= 1000 m²</t>
  </si>
  <si>
    <t xml:space="preserve">603</t>
  </si>
  <si>
    <t xml:space="preserve">495</t>
  </si>
  <si>
    <t xml:space="preserve">Pomp- en compressorstations van pijpleidingen</t>
  </si>
  <si>
    <t xml:space="preserve">61, 62</t>
  </si>
  <si>
    <t xml:space="preserve">50, 51</t>
  </si>
  <si>
    <t xml:space="preserve">Vervoersbedrijven (uitsluitend kantoren)</t>
  </si>
  <si>
    <t xml:space="preserve">6311.1</t>
  </si>
  <si>
    <t xml:space="preserve">52241</t>
  </si>
  <si>
    <t xml:space="preserve">- containers</t>
  </si>
  <si>
    <t xml:space="preserve">- stukgoederen</t>
  </si>
  <si>
    <t xml:space="preserve">- ertsen, mineralen e.d., opslagopp. &gt;= 2.000 m2</t>
  </si>
  <si>
    <t xml:space="preserve">- granen of meelsoorten, v.c. &gt;= 500 t/u</t>
  </si>
  <si>
    <t xml:space="preserve">- steenkool, opslagopp. &gt;= 2.000 m2</t>
  </si>
  <si>
    <t xml:space="preserve">- olie, LPG, e.d.</t>
  </si>
  <si>
    <t xml:space="preserve">- tankercleaning</t>
  </si>
  <si>
    <t xml:space="preserve">6311.2</t>
  </si>
  <si>
    <t xml:space="preserve">52242</t>
  </si>
  <si>
    <t xml:space="preserve">- ertsen, mineralen, e.d., opslagopp. &lt; 2.000 m²</t>
  </si>
  <si>
    <t xml:space="preserve">- ersten, mineralen, e.d., opslagopp. &gt;= 2.000 m²</t>
  </si>
  <si>
    <t xml:space="preserve">- granen of meelsoorten , v.c. &lt; 500 t/u</t>
  </si>
  <si>
    <t xml:space="preserve">- steenkool, opslagopp. &lt; 2.000 m2</t>
  </si>
  <si>
    <t xml:space="preserve">6312</t>
  </si>
  <si>
    <t xml:space="preserve">52102, 52109</t>
  </si>
  <si>
    <t xml:space="preserve">Distributiecentra, pak- en koelhuizen</t>
  </si>
  <si>
    <t xml:space="preserve">52109</t>
  </si>
  <si>
    <t xml:space="preserve">Opslaggebouwen (verhuur opslagruimte)</t>
  </si>
  <si>
    <t xml:space="preserve">6321</t>
  </si>
  <si>
    <t xml:space="preserve">5221</t>
  </si>
  <si>
    <t xml:space="preserve">Autoparkeerterreinen, parkeergarages</t>
  </si>
  <si>
    <t xml:space="preserve">Stalling van vrachtwagens (met koelinstallaties)</t>
  </si>
  <si>
    <t xml:space="preserve">6322, 6323</t>
  </si>
  <si>
    <t xml:space="preserve">5222</t>
  </si>
  <si>
    <t xml:space="preserve">Overige dienstverlening t.b.v. vervoer (kantoren)</t>
  </si>
  <si>
    <t xml:space="preserve">6323</t>
  </si>
  <si>
    <t xml:space="preserve">5223</t>
  </si>
  <si>
    <t xml:space="preserve">Luchthavens</t>
  </si>
  <si>
    <t xml:space="preserve">Helikopterlandplaatsen</t>
  </si>
  <si>
    <t xml:space="preserve">633</t>
  </si>
  <si>
    <t xml:space="preserve">791</t>
  </si>
  <si>
    <t xml:space="preserve">Reisorganisaties</t>
  </si>
  <si>
    <t xml:space="preserve">634</t>
  </si>
  <si>
    <t xml:space="preserve">5229</t>
  </si>
  <si>
    <t xml:space="preserve">Expediteurs, cargadoors (kantoren)</t>
  </si>
  <si>
    <t xml:space="preserve">641</t>
  </si>
  <si>
    <t xml:space="preserve">531, 532</t>
  </si>
  <si>
    <t xml:space="preserve">Post- en koeriersdiensten</t>
  </si>
  <si>
    <t xml:space="preserve">642</t>
  </si>
  <si>
    <t xml:space="preserve">61</t>
  </si>
  <si>
    <t xml:space="preserve">Telecommunicatiebedrijven</t>
  </si>
  <si>
    <t xml:space="preserve">- LG en MG, zendervermogen &lt; 100 kW (bij groter vermogen: onderzoek!)</t>
  </si>
  <si>
    <t xml:space="preserve">- FM en TV</t>
  </si>
  <si>
    <t xml:space="preserve">- GSM en UMTS-steunzenders (indien bouwvergunningplichtig)</t>
  </si>
  <si>
    <t xml:space="preserve">65, 66, 67</t>
  </si>
  <si>
    <t xml:space="preserve">64, 65, 66</t>
  </si>
  <si>
    <t xml:space="preserve">Banken, verzekeringsbedrijven, beurzen</t>
  </si>
  <si>
    <t xml:space="preserve">70</t>
  </si>
  <si>
    <t xml:space="preserve">41, 68</t>
  </si>
  <si>
    <t xml:space="preserve">Verhuur van en handel in onroerend goed</t>
  </si>
  <si>
    <t xml:space="preserve">711</t>
  </si>
  <si>
    <t xml:space="preserve">7711</t>
  </si>
  <si>
    <t xml:space="preserve">Personenautoverhuurbedrijven</t>
  </si>
  <si>
    <t xml:space="preserve">712</t>
  </si>
  <si>
    <t xml:space="preserve">7712, 7739</t>
  </si>
  <si>
    <t xml:space="preserve">Verhuurbedrijven voor transportmiddelen (excl. personenauto's)</t>
  </si>
  <si>
    <t xml:space="preserve">713</t>
  </si>
  <si>
    <t xml:space="preserve">773</t>
  </si>
  <si>
    <t xml:space="preserve">Verhuurbedrijven voor machines en werktuigen</t>
  </si>
  <si>
    <t xml:space="preserve">714</t>
  </si>
  <si>
    <t xml:space="preserve">772</t>
  </si>
  <si>
    <t xml:space="preserve">Verhuurbedrijven voor roerende goederen n.e.g.</t>
  </si>
  <si>
    <t xml:space="preserve">72</t>
  </si>
  <si>
    <t xml:space="preserve">62</t>
  </si>
  <si>
    <t xml:space="preserve">Computerservice- en informatietechnologie-bureau's e.d.</t>
  </si>
  <si>
    <t xml:space="preserve">58, 63</t>
  </si>
  <si>
    <t xml:space="preserve">Datacentra</t>
  </si>
  <si>
    <t xml:space="preserve">731</t>
  </si>
  <si>
    <t xml:space="preserve">721</t>
  </si>
  <si>
    <t xml:space="preserve">Natuurwetenschappelijk speur- en ontwikkelingswerk</t>
  </si>
  <si>
    <t xml:space="preserve">732</t>
  </si>
  <si>
    <t xml:space="preserve">722</t>
  </si>
  <si>
    <t xml:space="preserve">Maatschappij- en geesteswetenschappelijk onderzoek</t>
  </si>
  <si>
    <t xml:space="preserve">74</t>
  </si>
  <si>
    <t xml:space="preserve">63, 69tm71, 73, 74, 77, 78, 80tm82</t>
  </si>
  <si>
    <t xml:space="preserve">Overige zakelijke dienstverlening: kantoren</t>
  </si>
  <si>
    <t xml:space="preserve">747</t>
  </si>
  <si>
    <t xml:space="preserve">812</t>
  </si>
  <si>
    <t xml:space="preserve">Reinigingsbedrijven voor gebouwen</t>
  </si>
  <si>
    <t xml:space="preserve">7481.3</t>
  </si>
  <si>
    <t xml:space="preserve">74203</t>
  </si>
  <si>
    <t xml:space="preserve">Foto- en filmontwikkelcentrales</t>
  </si>
  <si>
    <t xml:space="preserve">7484.3</t>
  </si>
  <si>
    <t xml:space="preserve">82991</t>
  </si>
  <si>
    <t xml:space="preserve">Veilingen voor landbouw- en visserijprodukten</t>
  </si>
  <si>
    <t xml:space="preserve">7484.4</t>
  </si>
  <si>
    <t xml:space="preserve">82992</t>
  </si>
  <si>
    <t xml:space="preserve">Veilingen voor huisraad, kunst e.d.</t>
  </si>
  <si>
    <t xml:space="preserve">75</t>
  </si>
  <si>
    <t xml:space="preserve">84</t>
  </si>
  <si>
    <t xml:space="preserve">Openbaar bestuur (kantoren e.d.)</t>
  </si>
  <si>
    <t xml:space="preserve">7522</t>
  </si>
  <si>
    <t xml:space="preserve">8422</t>
  </si>
  <si>
    <t xml:space="preserve">Defensie-inrichtingen</t>
  </si>
  <si>
    <t xml:space="preserve">7525</t>
  </si>
  <si>
    <t xml:space="preserve">8425</t>
  </si>
  <si>
    <t xml:space="preserve">Brandweerkazernes</t>
  </si>
  <si>
    <t xml:space="preserve">801, 802</t>
  </si>
  <si>
    <t xml:space="preserve">852, 8531</t>
  </si>
  <si>
    <t xml:space="preserve">Scholen voor basis- en algemeen voortgezet onderwijs</t>
  </si>
  <si>
    <t xml:space="preserve">803, 804</t>
  </si>
  <si>
    <t xml:space="preserve">8532, 854, 855</t>
  </si>
  <si>
    <t xml:space="preserve">Scholen voor beroeps-, hoger en overig onderwijs</t>
  </si>
  <si>
    <t xml:space="preserve">8511</t>
  </si>
  <si>
    <t xml:space="preserve">8610</t>
  </si>
  <si>
    <t xml:space="preserve">Ziekenhuizen</t>
  </si>
  <si>
    <t xml:space="preserve">8512, 8513</t>
  </si>
  <si>
    <t xml:space="preserve">8621, 8622, 8623</t>
  </si>
  <si>
    <t xml:space="preserve">Artsenpraktijken, klinieken en dagverblijven</t>
  </si>
  <si>
    <t xml:space="preserve">8514, 8515</t>
  </si>
  <si>
    <t xml:space="preserve">8691, 8692</t>
  </si>
  <si>
    <t xml:space="preserve">Consultatiebureaus</t>
  </si>
  <si>
    <t xml:space="preserve">853</t>
  </si>
  <si>
    <t xml:space="preserve">871</t>
  </si>
  <si>
    <t xml:space="preserve">Verpleeghuizen</t>
  </si>
  <si>
    <t xml:space="preserve">8891</t>
  </si>
  <si>
    <t xml:space="preserve">Kinderopvang</t>
  </si>
  <si>
    <t xml:space="preserve">9001</t>
  </si>
  <si>
    <t xml:space="preserve">3700</t>
  </si>
  <si>
    <t xml:space="preserve">- &lt; 100.000 i.e.</t>
  </si>
  <si>
    <t xml:space="preserve">- 100.000 - 300.000 i.e.</t>
  </si>
  <si>
    <t xml:space="preserve">- &gt;= 300.000 i.e.</t>
  </si>
  <si>
    <t xml:space="preserve">rioolgemalen</t>
  </si>
  <si>
    <t xml:space="preserve">9002.1</t>
  </si>
  <si>
    <t xml:space="preserve">381</t>
  </si>
  <si>
    <t xml:space="preserve">Vuilophaal-, straatreinigingsbedrijven e.d.</t>
  </si>
  <si>
    <t xml:space="preserve">Gemeentewerven (afval-inzameldepots)</t>
  </si>
  <si>
    <t xml:space="preserve">Vuiloverslagstations</t>
  </si>
  <si>
    <t xml:space="preserve">9002.2</t>
  </si>
  <si>
    <t xml:space="preserve">382</t>
  </si>
  <si>
    <t xml:space="preserve">- mestverwerking/korrelfabrieken</t>
  </si>
  <si>
    <t xml:space="preserve">- kabelbranderijen</t>
  </si>
  <si>
    <t xml:space="preserve">- verwerking radio-actief afval</t>
  </si>
  <si>
    <t xml:space="preserve">- pathogeen afvalverbranding (voor ziekenhuizen)</t>
  </si>
  <si>
    <t xml:space="preserve">- oplosmiddelterugwinning</t>
  </si>
  <si>
    <t xml:space="preserve">- afvalverbrandingsinrichtingen, thermisch vermogen &gt; 75 MW</t>
  </si>
  <si>
    <t xml:space="preserve">- verwerking fotochemisch en galvano-afval</t>
  </si>
  <si>
    <t xml:space="preserve">Vuilstortplaatsen</t>
  </si>
  <si>
    <t xml:space="preserve">- niet-belucht v.c. &lt; 5.000 ton/jr</t>
  </si>
  <si>
    <t xml:space="preserve">- niet-belucht v.c. 5.000 tot 20.000 ton/jr</t>
  </si>
  <si>
    <t xml:space="preserve">- belucht v.c. &lt; 20.000 ton/jr</t>
  </si>
  <si>
    <t xml:space="preserve">- belucht v.c. &gt; 20.000 ton/jr</t>
  </si>
  <si>
    <t xml:space="preserve">- GFT in gesloten gebouw</t>
  </si>
  <si>
    <t xml:space="preserve">9111</t>
  </si>
  <si>
    <t xml:space="preserve">941, 942</t>
  </si>
  <si>
    <t xml:space="preserve">Bedrijfs- en werknemersorganisaties (kantoren)</t>
  </si>
  <si>
    <t xml:space="preserve">9131</t>
  </si>
  <si>
    <t xml:space="preserve">9491</t>
  </si>
  <si>
    <t xml:space="preserve">Kerkgebouwen e.d.</t>
  </si>
  <si>
    <t xml:space="preserve">9133.1</t>
  </si>
  <si>
    <t xml:space="preserve">94991</t>
  </si>
  <si>
    <t xml:space="preserve">Buurt- en clubhuizen</t>
  </si>
  <si>
    <t xml:space="preserve">Hondendressuurterreinen</t>
  </si>
  <si>
    <t xml:space="preserve">921, 922</t>
  </si>
  <si>
    <t xml:space="preserve">591, 592, 601, 602</t>
  </si>
  <si>
    <t xml:space="preserve">Studio's (film, TV, radio, geluid)</t>
  </si>
  <si>
    <t xml:space="preserve">9213</t>
  </si>
  <si>
    <t xml:space="preserve">5914</t>
  </si>
  <si>
    <t xml:space="preserve">Bioscopen</t>
  </si>
  <si>
    <t xml:space="preserve">9232</t>
  </si>
  <si>
    <t xml:space="preserve">9004</t>
  </si>
  <si>
    <t xml:space="preserve">Theaters, schouwburgen, concertgebouwen, evenementenhallen</t>
  </si>
  <si>
    <t xml:space="preserve">9233</t>
  </si>
  <si>
    <t xml:space="preserve">9321</t>
  </si>
  <si>
    <t xml:space="preserve">Recreatiecentra, vaste kermis e.d.</t>
  </si>
  <si>
    <t xml:space="preserve">9234</t>
  </si>
  <si>
    <t xml:space="preserve">8552</t>
  </si>
  <si>
    <t xml:space="preserve">Muziek- en balletscholen</t>
  </si>
  <si>
    <t xml:space="preserve">9234.1</t>
  </si>
  <si>
    <t xml:space="preserve">85521</t>
  </si>
  <si>
    <t xml:space="preserve">Dansscholen</t>
  </si>
  <si>
    <t xml:space="preserve">9251, 9252</t>
  </si>
  <si>
    <t xml:space="preserve">9101, 9102</t>
  </si>
  <si>
    <t xml:space="preserve">Bibliotheken, musea, ateliers, e.d.</t>
  </si>
  <si>
    <t xml:space="preserve">9253.1</t>
  </si>
  <si>
    <t xml:space="preserve">91041</t>
  </si>
  <si>
    <t xml:space="preserve">Dierentuinen</t>
  </si>
  <si>
    <t xml:space="preserve">Kinderboerderijen</t>
  </si>
  <si>
    <t xml:space="preserve">926</t>
  </si>
  <si>
    <t xml:space="preserve">931</t>
  </si>
  <si>
    <t xml:space="preserve">- overdekt</t>
  </si>
  <si>
    <t xml:space="preserve">- niet overdekt</t>
  </si>
  <si>
    <t xml:space="preserve">Sporthallen</t>
  </si>
  <si>
    <t xml:space="preserve">Bowlingcentra</t>
  </si>
  <si>
    <t xml:space="preserve">Overdekte kunstijsbanen</t>
  </si>
  <si>
    <t xml:space="preserve">Stadions en open-lucht-ijsbanen</t>
  </si>
  <si>
    <t xml:space="preserve">Maneges</t>
  </si>
  <si>
    <t xml:space="preserve">Tennisbanen (met verlichting)</t>
  </si>
  <si>
    <t xml:space="preserve">Veldsportcomplex (met verlichting)</t>
  </si>
  <si>
    <t xml:space="preserve">Golfbanen</t>
  </si>
  <si>
    <t xml:space="preserve">Kunstskibanen</t>
  </si>
  <si>
    <t xml:space="preserve">- binnenbanen: geweer- en pistoolbanen</t>
  </si>
  <si>
    <t xml:space="preserve">- buitenbanen met voorzieningen: pistoolbanen</t>
  </si>
  <si>
    <t xml:space="preserve">- buitenbanen met voorzieningen: boogbanen</t>
  </si>
  <si>
    <t xml:space="preserve">- binnenbanen: boogbanen</t>
  </si>
  <si>
    <t xml:space="preserve">- vrije buitenbanen: kleiduiven</t>
  </si>
  <si>
    <t xml:space="preserve">- vrije buitenbanen: schietbomen</t>
  </si>
  <si>
    <t xml:space="preserve">- vrije buitenbanen: geweerbanen</t>
  </si>
  <si>
    <t xml:space="preserve">- vrije buitenbanen: pistoolbanen</t>
  </si>
  <si>
    <t xml:space="preserve">- vrije buitenbanen: boogbanen</t>
  </si>
  <si>
    <t xml:space="preserve">- buitenbanen met voorzieningen: schietbomen</t>
  </si>
  <si>
    <t xml:space="preserve">- buitenbanen met voorzieningen: geweerbanen</t>
  </si>
  <si>
    <t xml:space="preserve">Skelter- en kartbanen, in een hal</t>
  </si>
  <si>
    <t xml:space="preserve">Skelter- en kartbanen, open lucht, &lt; 8 uur/week in gebruik</t>
  </si>
  <si>
    <t xml:space="preserve">Skelter- en kartbanen, open lucht, &gt;=8 uur/week in gebruik</t>
  </si>
  <si>
    <t xml:space="preserve">Autocircuits, motorcrossterreinen e.d., &lt; 8 uur/week in gebruik</t>
  </si>
  <si>
    <t xml:space="preserve">Autocircuits, motorcrossterreinen e.d., &gt;=8 uur/week in gebruik</t>
  </si>
  <si>
    <t xml:space="preserve">Sportscholen, gymnastiekzalen</t>
  </si>
  <si>
    <t xml:space="preserve">932</t>
  </si>
  <si>
    <t xml:space="preserve">Jachthavens met diverse voorzieningen</t>
  </si>
  <si>
    <t xml:space="preserve">9271</t>
  </si>
  <si>
    <t xml:space="preserve">9200</t>
  </si>
  <si>
    <t xml:space="preserve">Casino's</t>
  </si>
  <si>
    <t xml:space="preserve">9272.1</t>
  </si>
  <si>
    <t xml:space="preserve">92009</t>
  </si>
  <si>
    <t xml:space="preserve">Amusementshallen</t>
  </si>
  <si>
    <t xml:space="preserve">9272.4</t>
  </si>
  <si>
    <t xml:space="preserve">93299</t>
  </si>
  <si>
    <t xml:space="preserve">Modelvliegtuig-velden</t>
  </si>
  <si>
    <t xml:space="preserve">9301.1</t>
  </si>
  <si>
    <t xml:space="preserve">96011</t>
  </si>
  <si>
    <t xml:space="preserve">Wasserijen en strijkinrichtingen</t>
  </si>
  <si>
    <t xml:space="preserve">Tapijtreinigingsbedrijven</t>
  </si>
  <si>
    <t xml:space="preserve">9301.2</t>
  </si>
  <si>
    <t xml:space="preserve">96012</t>
  </si>
  <si>
    <t xml:space="preserve">Chemische wasserijen en ververijen</t>
  </si>
  <si>
    <t xml:space="preserve">9301.3</t>
  </si>
  <si>
    <t xml:space="preserve">96013</t>
  </si>
  <si>
    <t xml:space="preserve">Wasverzendinrichtingen</t>
  </si>
  <si>
    <t xml:space="preserve">Wasserettes, wassalons</t>
  </si>
  <si>
    <t xml:space="preserve">9302</t>
  </si>
  <si>
    <t xml:space="preserve">9602</t>
  </si>
  <si>
    <t xml:space="preserve">Kappersbedrijven en schoonheidsinstituten</t>
  </si>
  <si>
    <t xml:space="preserve">9303</t>
  </si>
  <si>
    <t xml:space="preserve">9603</t>
  </si>
  <si>
    <t xml:space="preserve">- uitvaartcentra</t>
  </si>
  <si>
    <t xml:space="preserve">96031</t>
  </si>
  <si>
    <t xml:space="preserve">- begraafplaatsen</t>
  </si>
  <si>
    <t xml:space="preserve">96032</t>
  </si>
  <si>
    <t xml:space="preserve">- crematoria</t>
  </si>
  <si>
    <t xml:space="preserve">9304</t>
  </si>
  <si>
    <t xml:space="preserve">9313, 9604</t>
  </si>
  <si>
    <t xml:space="preserve">Fitnesscentra, badhuizen en sauna-baden</t>
  </si>
  <si>
    <t xml:space="preserve">9305</t>
  </si>
  <si>
    <t xml:space="preserve">9609</t>
  </si>
  <si>
    <t xml:space="preserve">Dierenasiels en -pensions</t>
  </si>
  <si>
    <t xml:space="preserve">Persoonlijke dienstverlening n.e.g.</t>
  </si>
  <si>
    <t xml:space="preserve">151, 152</t>
  </si>
  <si>
    <t xml:space="preserve">2561,3311</t>
  </si>
  <si>
    <t xml:space="preserve">Vervaardiging van audio-, video- en telecom-apparatuur e.d.</t>
  </si>
  <si>
    <t xml:space="preserve">Groothandel in vrachtauto's (incl. import)</t>
  </si>
  <si>
    <t xml:space="preserve">Distributiecentra, koelhuizen</t>
  </si>
  <si>
    <t xml:space="preserve">Nummer</t>
  </si>
  <si>
    <t xml:space="preserve">Geur (E) raw</t>
  </si>
  <si>
    <t xml:space="preserve">Stof (F) raw</t>
  </si>
  <si>
    <t xml:space="preserve">Geluid (G) raw</t>
  </si>
  <si>
    <t xml:space="preserve">Gevaar (J) raw</t>
  </si>
  <si>
    <t xml:space="preserve">O source content</t>
  </si>
  <si>
    <t xml:space="preserve">O cached value</t>
  </si>
  <si>
    <t xml:space="preserve">R source content</t>
  </si>
  <si>
    <t xml:space="preserve">R cached value</t>
  </si>
  <si>
    <t xml:space="preserve">R is formula</t>
  </si>
  <si>
    <t xml:space="preserve">Geur num</t>
  </si>
  <si>
    <t xml:space="preserve">Stof num</t>
  </si>
  <si>
    <t xml:space="preserve">Geluid num</t>
  </si>
  <si>
    <t xml:space="preserve">Gevaar num</t>
  </si>
  <si>
    <t xml:space="preserve">Max distance recalc</t>
  </si>
  <si>
    <t xml:space="preserve">Category recalc</t>
  </si>
  <si>
    <t xml:space="preserve">O check</t>
  </si>
  <si>
    <t xml:space="preserve">R check</t>
  </si>
  <si>
    <t xml:space="preserve">Exclusion reason</t>
  </si>
  <si>
    <t xml:space="preserve">Included</t>
  </si>
  <si>
    <t xml:space="preserve">01</t>
  </si>
  <si>
    <t xml:space="preserve">-</t>
  </si>
  <si>
    <t xml:space="preserve">LANDBOUW EN DIENSTVERLENING T.B.V. DE LANDBOUW</t>
  </si>
  <si>
    <t xml:space="preserve">011, 012, 013, 016</t>
  </si>
  <si>
    <t xml:space="preserve">0</t>
  </si>
  <si>
    <t xml:space="preserve">Tuinbouw:</t>
  </si>
  <si>
    <t xml:space="preserve">3</t>
  </si>
  <si>
    <t xml:space="preserve">4</t>
  </si>
  <si>
    <t xml:space="preserve">5</t>
  </si>
  <si>
    <t xml:space="preserve">7</t>
  </si>
  <si>
    <t xml:space="preserve">0143, 0145</t>
  </si>
  <si>
    <t xml:space="preserve">Fokken en houden van overige graasdieren:</t>
  </si>
  <si>
    <t xml:space="preserve">Fokken en houden van pluimvee:</t>
  </si>
  <si>
    <t xml:space="preserve">Fokken en houden van overige dieren:</t>
  </si>
  <si>
    <t xml:space="preserve">Dienstverlening t.b.v. de landbouw:</t>
  </si>
  <si>
    <t xml:space="preserve">02</t>
  </si>
  <si>
    <t xml:space="preserve">BOSBOUW EN DIENSTVERLENING T.B.V. BOSBOUW</t>
  </si>
  <si>
    <t xml:space="preserve">05</t>
  </si>
  <si>
    <t xml:space="preserve">03</t>
  </si>
  <si>
    <t xml:space="preserve">VISSERIJ- EN VISTEELTBEDRIJVEN</t>
  </si>
  <si>
    <t xml:space="preserve">Vis- en schaaldierkwekerijen</t>
  </si>
  <si>
    <t xml:space="preserve">10</t>
  </si>
  <si>
    <t xml:space="preserve">08</t>
  </si>
  <si>
    <t xml:space="preserve">TURFWINNING</t>
  </si>
  <si>
    <t xml:space="preserve">11</t>
  </si>
  <si>
    <t xml:space="preserve">06</t>
  </si>
  <si>
    <t xml:space="preserve">AARDOLIE- EN AARDGASWINNING</t>
  </si>
  <si>
    <t xml:space="preserve">061, 062</t>
  </si>
  <si>
    <t xml:space="preserve">Aardolie- en aardgaswinning:</t>
  </si>
  <si>
    <t xml:space="preserve">14</t>
  </si>
  <si>
    <t xml:space="preserve">WINNING VAN ZAND, GRIND, KLEI, ZOUT, E.D.</t>
  </si>
  <si>
    <t xml:space="preserve">Steen-, grit- en krijtmalerijen (open lucht):</t>
  </si>
  <si>
    <t xml:space="preserve">15</t>
  </si>
  <si>
    <t xml:space="preserve">10, 11</t>
  </si>
  <si>
    <t xml:space="preserve">VERVAARDIGING VAN VOEDINGSMIDDELEN EN DRANKEN</t>
  </si>
  <si>
    <t xml:space="preserve">Slachterijen en overige vleesverwerking:</t>
  </si>
  <si>
    <t xml:space="preserve">8</t>
  </si>
  <si>
    <t xml:space="preserve">Visverwerkingsbedrijven:</t>
  </si>
  <si>
    <t xml:space="preserve">Aardappelprodukten fabrieken:</t>
  </si>
  <si>
    <t xml:space="preserve">Groente- en fruitconservenfabrieken:</t>
  </si>
  <si>
    <t xml:space="preserve">Vervaardiging van ruwe plantaardige en dierlijke oliën en vetten:</t>
  </si>
  <si>
    <t xml:space="preserve">Raffinage van plantaardige en dierlijke oliën en vetten:</t>
  </si>
  <si>
    <t xml:space="preserve">Margarinefabrieken:</t>
  </si>
  <si>
    <t xml:space="preserve">Zuivelprodukten fabrieken:</t>
  </si>
  <si>
    <t xml:space="preserve">Meelfabrieken:</t>
  </si>
  <si>
    <t xml:space="preserve">Zetmeelfabrieken:</t>
  </si>
  <si>
    <t xml:space="preserve">Veevoerfabrieken:</t>
  </si>
  <si>
    <t xml:space="preserve">Broodfabrieken, brood- en banketbakkerijen:</t>
  </si>
  <si>
    <t xml:space="preserve">Suikerfabrieken:</t>
  </si>
  <si>
    <t xml:space="preserve">Verwerking cacaobonen en vervaardiging chocolade- en suikerwerk:</t>
  </si>
  <si>
    <t xml:space="preserve">Koffiebranderijen en theepakkerijen:</t>
  </si>
  <si>
    <t xml:space="preserve">Soep- en soeparomafabrieken:</t>
  </si>
  <si>
    <t xml:space="preserve">Vervaardiging van ethylalcohol door gisting:</t>
  </si>
  <si>
    <t xml:space="preserve">16</t>
  </si>
  <si>
    <t xml:space="preserve">12</t>
  </si>
  <si>
    <t xml:space="preserve">VERWERKING VAN TABAK</t>
  </si>
  <si>
    <t xml:space="preserve">17</t>
  </si>
  <si>
    <t xml:space="preserve">13</t>
  </si>
  <si>
    <t xml:space="preserve">VERVAARDIGING VAN TEXTIEL</t>
  </si>
  <si>
    <t xml:space="preserve">Weven van textiel:</t>
  </si>
  <si>
    <t xml:space="preserve">18</t>
  </si>
  <si>
    <t xml:space="preserve">VERVAARDIGING VAN KLEDING; BEREIDEN EN VERVEN VAN BONT</t>
  </si>
  <si>
    <t xml:space="preserve">19</t>
  </si>
  <si>
    <t xml:space="preserve">VERVAARDIGING VAN LEER EN LEDERWAREN (EXCL. KLEDING)</t>
  </si>
  <si>
    <t xml:space="preserve">20</t>
  </si>
  <si>
    <t xml:space="preserve">HOUTINDUSTRIE EN VERVAARDIGING ARTIKELEN VAN HOUT, RIET, KURK E.D.</t>
  </si>
  <si>
    <t xml:space="preserve">Houtconserveringsbedrijven:</t>
  </si>
  <si>
    <t xml:space="preserve">21</t>
  </si>
  <si>
    <t xml:space="preserve">VERVAARDIGING VAN PAPIER, KARTON EN PAPIER- EN KARTONWAREN</t>
  </si>
  <si>
    <t xml:space="preserve">Papier- en kartonfabrieken:</t>
  </si>
  <si>
    <t xml:space="preserve">Golfkartonfabrieken:</t>
  </si>
  <si>
    <t xml:space="preserve">22</t>
  </si>
  <si>
    <t xml:space="preserve">58</t>
  </si>
  <si>
    <t xml:space="preserve">UITGEVERIJEN, DRUKKERIJEN EN REPRODUKTIE VAN OPGENOMEN MEDIA</t>
  </si>
  <si>
    <t xml:space="preserve">A</t>
  </si>
  <si>
    <t xml:space="preserve">B</t>
  </si>
  <si>
    <t xml:space="preserve">23</t>
  </si>
  <si>
    <t xml:space="preserve">AARDOLIE-/STEENKOOLVERWERK. IND.; BEWERKING SPLIJT-/KWEEKSTOFFEN</t>
  </si>
  <si>
    <t xml:space="preserve">C</t>
  </si>
  <si>
    <t xml:space="preserve">24</t>
  </si>
  <si>
    <t xml:space="preserve">VERVAARDIGING VAN CHEMISCHE PRODUKTEN</t>
  </si>
  <si>
    <t xml:space="preserve">Vervaardiging van industriële gassen:</t>
  </si>
  <si>
    <t xml:space="preserve">Anorg. chemische grondstoffenfabrieken:</t>
  </si>
  <si>
    <t xml:space="preserve">A0</t>
  </si>
  <si>
    <t xml:space="preserve">Organ. chemische grondstoffenfabrieken:</t>
  </si>
  <si>
    <t xml:space="preserve">A1</t>
  </si>
  <si>
    <t xml:space="preserve">A2</t>
  </si>
  <si>
    <t xml:space="preserve">B0</t>
  </si>
  <si>
    <t xml:space="preserve">Methanolfabrieken:</t>
  </si>
  <si>
    <t xml:space="preserve">Vetzuren en alkanolenfabrieken (niet synth.):</t>
  </si>
  <si>
    <t xml:space="preserve">Landbouwchemicaliënfabrieken:</t>
  </si>
  <si>
    <t xml:space="preserve">Farmaceutische grondstoffenfabrieken:</t>
  </si>
  <si>
    <t xml:space="preserve">Farmaceutische produktenfabrieken:</t>
  </si>
  <si>
    <t xml:space="preserve">Lijm- en plakmiddelenfabrieken:</t>
  </si>
  <si>
    <t xml:space="preserve">25</t>
  </si>
  <si>
    <t xml:space="preserve">VERVAARDIGING VAN PRODUKTEN VAN RUBBER EN KUNSTSTOF</t>
  </si>
  <si>
    <t xml:space="preserve">Loopvlakvernieuwingsbedrijven:</t>
  </si>
  <si>
    <t xml:space="preserve">Kunststofverwerkende bedrijven:</t>
  </si>
  <si>
    <t xml:space="preserve">26</t>
  </si>
  <si>
    <t xml:space="preserve">VERVAARDIGING VAN GLAS, AARDEWERK, CEMENT-, KALK- EN GIPSPRODUKTEN</t>
  </si>
  <si>
    <t xml:space="preserve">Glasfabrieken:</t>
  </si>
  <si>
    <t xml:space="preserve">Aardewerkfabrieken:</t>
  </si>
  <si>
    <t xml:space="preserve">Cementfabrieken:</t>
  </si>
  <si>
    <t xml:space="preserve">Kalkfabrieken:</t>
  </si>
  <si>
    <t xml:space="preserve">Gipsfabrieken:</t>
  </si>
  <si>
    <t xml:space="preserve">Betonwarenfabrieken:</t>
  </si>
  <si>
    <t xml:space="preserve">Kalkzandsteenfabrieken:</t>
  </si>
  <si>
    <t xml:space="preserve">Betonmortelcentrales:</t>
  </si>
  <si>
    <t xml:space="preserve">Vervaardiging van produkten van beton, (vezel)cement en gips:</t>
  </si>
  <si>
    <t xml:space="preserve">Natuursteenbewerkingsbedrijven:</t>
  </si>
  <si>
    <t xml:space="preserve">Bitumineuze materialenfabrieken:</t>
  </si>
  <si>
    <t xml:space="preserve">Isolatiematerialenfabrieken (excl. glaswol):</t>
  </si>
  <si>
    <t xml:space="preserve">D0</t>
  </si>
  <si>
    <t xml:space="preserve">D1</t>
  </si>
  <si>
    <t xml:space="preserve">27</t>
  </si>
  <si>
    <t xml:space="preserve">VERVAARDIGING VAN METALEN</t>
  </si>
  <si>
    <t xml:space="preserve">Ruwijzer- en staalfabrieken:</t>
  </si>
  <si>
    <t xml:space="preserve">IJzeren- en stalenbuizenfabrieken:</t>
  </si>
  <si>
    <t xml:space="preserve">Draadtrekkerijen, koudbandwalserijen en profielzetterijen:</t>
  </si>
  <si>
    <t xml:space="preserve">Non-ferro-metaalfabrieken:</t>
  </si>
  <si>
    <t xml:space="preserve">Non-ferro-metaalwalserijen, -trekkerijen e.d.:</t>
  </si>
  <si>
    <t xml:space="preserve">IJzer- en staalgieterijen/ -smelterijen:</t>
  </si>
  <si>
    <t xml:space="preserve">Non-ferro-metaalgieterijen/ -smelterijen:</t>
  </si>
  <si>
    <t xml:space="preserve">28</t>
  </si>
  <si>
    <t xml:space="preserve">25, 31</t>
  </si>
  <si>
    <t xml:space="preserve">VERVAARD. EN REPARATIE VAN PRODUKTEN VAN METAAL (EXCL. MACH./TRANSPORTMIDD.)</t>
  </si>
  <si>
    <t xml:space="preserve">Constructiewerkplaatsen</t>
  </si>
  <si>
    <t xml:space="preserve">1a</t>
  </si>
  <si>
    <t xml:space="preserve">Tank- en reservoirbouwbedrijven:</t>
  </si>
  <si>
    <t xml:space="preserve">Metaaloppervlaktebehandelingsbedrijven:</t>
  </si>
  <si>
    <t xml:space="preserve">9</t>
  </si>
  <si>
    <t xml:space="preserve">Grofsmederijen, anker- en kettingfabrieken:</t>
  </si>
  <si>
    <t xml:space="preserve">VERVAARDIGING VAN MACHINES EN APPARATEN</t>
  </si>
  <si>
    <t xml:space="preserve">Machine- en apparatenfabrieken incl. reparatie:</t>
  </si>
  <si>
    <t xml:space="preserve">VERVAARDIGING VAN KANTOORMACHINES EN COMPUTERS</t>
  </si>
  <si>
    <t xml:space="preserve">31</t>
  </si>
  <si>
    <t xml:space="preserve">26, 27, 33</t>
  </si>
  <si>
    <t xml:space="preserve">VERVAARDIGING VAN OVER. ELEKTR. MACHINES, APPARATEN EN BENODIGDH.</t>
  </si>
  <si>
    <t xml:space="preserve">32</t>
  </si>
  <si>
    <t xml:space="preserve">26, 33</t>
  </si>
  <si>
    <t xml:space="preserve">VERVAARDIGING VAN AUDIO-, VIDEO-, TELECOM-APPARATEN EN -BENODIGDH.</t>
  </si>
  <si>
    <t xml:space="preserve">VERVAARDIGING VAN MEDISCHE EN OPTISCHE APPARATEN EN INSTRUMENTEN</t>
  </si>
  <si>
    <t xml:space="preserve">34</t>
  </si>
  <si>
    <t xml:space="preserve">VERVAARDIGING VAN AUTO'S, AANHANGWAGENS EN OPLEGGERS</t>
  </si>
  <si>
    <t xml:space="preserve">Autofabrieken en assemblagebedrijven</t>
  </si>
  <si>
    <t xml:space="preserve">VERVAARDIGING VAN TRANSPORTMIDDELEN (EXCL. AUTO'S, AANHANGWAGENS)</t>
  </si>
  <si>
    <t xml:space="preserve">Scheepsbouw- en reparatiebedrijven:</t>
  </si>
  <si>
    <t xml:space="preserve">Wagonbouw- en spoorwegwerkplaatsen:</t>
  </si>
  <si>
    <t xml:space="preserve">Vliegtuigbouw en -reparatiebedrijven:</t>
  </si>
  <si>
    <t xml:space="preserve">VERVAARDIGING VAN MEUBELS EN OVERIGE GOEDEREN N.E.G.</t>
  </si>
  <si>
    <t xml:space="preserve">37</t>
  </si>
  <si>
    <t xml:space="preserve">38</t>
  </si>
  <si>
    <t xml:space="preserve">VOORBEREIDING TOT RECYCLING</t>
  </si>
  <si>
    <t xml:space="preserve">Puinbrekerijen en -malerijen:</t>
  </si>
  <si>
    <t xml:space="preserve">PRODUKTIE EN DISTRIB. VAN STROOM, AARDGAS, STOOM EN WARM WATER</t>
  </si>
  <si>
    <t xml:space="preserve">Elektriciteitsproduktiebedrijven (electrisch vermogen &gt;= 50 MWe)</t>
  </si>
  <si>
    <t xml:space="preserve">A3</t>
  </si>
  <si>
    <t xml:space="preserve">A4</t>
  </si>
  <si>
    <t xml:space="preserve">A5</t>
  </si>
  <si>
    <t xml:space="preserve">bio-energieinstallaties electrisch vermogen &lt; 50 MWe:</t>
  </si>
  <si>
    <t xml:space="preserve">C0</t>
  </si>
  <si>
    <t xml:space="preserve">Elektriciteitsdistributiebedrijven, met transformatorvermogen: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</si>
  <si>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</si>
  <si>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</si>
  <si>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</si>
  <si>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</si>
  <si>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</si>
  <si>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Gasdistributiebedrijven:</t>
  </si>
  <si>
    <t xml:space="preserve">D2</t>
  </si>
  <si>
    <t xml:space="preserve">D3</t>
  </si>
  <si>
    <t xml:space="preserve">D4</t>
  </si>
  <si>
    <t xml:space="preserve">D5</t>
  </si>
  <si>
    <t xml:space="preserve">E0</t>
  </si>
  <si>
    <t xml:space="preserve">Warmtevoorzieningsinstallaties, gasgestookt:</t>
  </si>
  <si>
    <t xml:space="preserve">E1</t>
  </si>
  <si>
    <t xml:space="preserve">E2</t>
  </si>
  <si>
    <t xml:space="preserve">F0</t>
  </si>
  <si>
    <t xml:space="preserve">windmolens:</t>
  </si>
  <si>
    <t xml:space="preserve">F1</t>
  </si>
  <si>
    <t xml:space="preserve">100</t>
  </si>
  <si>
    <t xml:space="preserve">F2</t>
  </si>
  <si>
    <t xml:space="preserve">200</t>
  </si>
  <si>
    <t xml:space="preserve">50</t>
  </si>
  <si>
    <t xml:space="preserve">F3</t>
  </si>
  <si>
    <t xml:space="preserve">300</t>
  </si>
  <si>
    <t xml:space="preserve">WINNING EN DITRIBUTIE VAN WATER</t>
  </si>
  <si>
    <t xml:space="preserve">Waterwinning-/ bereiding- bedrijven:</t>
  </si>
  <si>
    <t xml:space="preserve">Waterdistributiebedrijven met pompvermogen:</t>
  </si>
  <si>
    <t xml:space="preserve">B3</t>
  </si>
  <si>
    <t xml:space="preserve">BOUWNIJVERHEID</t>
  </si>
  <si>
    <t xml:space="preserve">45, 47</t>
  </si>
  <si>
    <t xml:space="preserve">HANDEL/REPARATIE VAN AUTO'S, MOTORFIETSEN; BENZINESERVICESTATIONS</t>
  </si>
  <si>
    <t xml:space="preserve">Benzineservisestations:</t>
  </si>
  <si>
    <t xml:space="preserve">51</t>
  </si>
  <si>
    <t xml:space="preserve">46</t>
  </si>
  <si>
    <t xml:space="preserve">GROOTHANDEL EN HANDELSBEMIDDELING</t>
  </si>
  <si>
    <t xml:space="preserve">Grth in vuurwerk en munitie:</t>
  </si>
  <si>
    <t xml:space="preserve">Grth in vaste brandstoffen:</t>
  </si>
  <si>
    <t xml:space="preserve">Grth in vloeibare en gasvormige brandstoffen:</t>
  </si>
  <si>
    <t xml:space="preserve">Grth in metaalertsen:</t>
  </si>
  <si>
    <t xml:space="preserve">Grth in hout en bouwmaterialen:</t>
  </si>
  <si>
    <t xml:space="preserve">zand en grind:</t>
  </si>
  <si>
    <t xml:space="preserve">Grth in ijzer- en metaalwaren en verwarmingsapparatuur:</t>
  </si>
  <si>
    <t xml:space="preserve">Grth in machines en apparaten:</t>
  </si>
  <si>
    <t xml:space="preserve">DETAILHANDEL EN REPARATIE T.B.V. PARTICULIEREN</t>
  </si>
  <si>
    <t xml:space="preserve">55</t>
  </si>
  <si>
    <t xml:space="preserve">LOGIES-, MAALTIJDEN- EN DRANKENVERSTREKKING</t>
  </si>
  <si>
    <t xml:space="preserve">60</t>
  </si>
  <si>
    <t xml:space="preserve">49</t>
  </si>
  <si>
    <t xml:space="preserve">VERVOER OVER LAND</t>
  </si>
  <si>
    <t xml:space="preserve">Spoorwegen:</t>
  </si>
  <si>
    <t xml:space="preserve">VERVOER OVER WATER / DOOR DE LUCHT</t>
  </si>
  <si>
    <t xml:space="preserve">63</t>
  </si>
  <si>
    <t xml:space="preserve">DIENSTVERLENING T.B.V. HET VERVOER</t>
  </si>
  <si>
    <t xml:space="preserve">Laad-, los- en overslagbedrijven t.b.v. zeeschepen:</t>
  </si>
  <si>
    <t xml:space="preserve">Laad-, los- en overslagbedrijven t.b.v. binnenvaart:</t>
  </si>
  <si>
    <t xml:space="preserve">64</t>
  </si>
  <si>
    <t xml:space="preserve">53</t>
  </si>
  <si>
    <t xml:space="preserve">POST EN TELECOMMUNICATIE</t>
  </si>
  <si>
    <t xml:space="preserve">zendinstallaties:</t>
  </si>
  <si>
    <t xml:space="preserve">FINANCIELE INSTELLINGEN EN VERZEKERINGSWEZEN</t>
  </si>
  <si>
    <t xml:space="preserve">VERHUUR VAN EN HANDEL IN ONROEREND GOED</t>
  </si>
  <si>
    <t xml:space="preserve">71</t>
  </si>
  <si>
    <t xml:space="preserve">77</t>
  </si>
  <si>
    <t xml:space="preserve">VERHUUR VAN TRANSPORTMIDDELEN, MACHINES, ANDERE ROERENDE GOEDEREN</t>
  </si>
  <si>
    <t xml:space="preserve">COMPUTERSERVICE- EN INFORMATIETECHNOLOGIE</t>
  </si>
  <si>
    <t xml:space="preserve">73</t>
  </si>
  <si>
    <t xml:space="preserve">SPEUR- EN ONTWIKKELINGSWERK</t>
  </si>
  <si>
    <t xml:space="preserve">OVERIGE ZAKELIJKE DIENSTVERLENING</t>
  </si>
  <si>
    <t xml:space="preserve">OPENBAAR BESTUUR, OVERHEIDSDIENSTEN, SOCIALE VERZEKERINGEN</t>
  </si>
  <si>
    <t xml:space="preserve">80</t>
  </si>
  <si>
    <t xml:space="preserve">85</t>
  </si>
  <si>
    <t xml:space="preserve">ONDERWIJS</t>
  </si>
  <si>
    <t xml:space="preserve">86</t>
  </si>
  <si>
    <t xml:space="preserve">GEZONDHEIDS- EN WELZIJNSZORG</t>
  </si>
  <si>
    <t xml:space="preserve">90</t>
  </si>
  <si>
    <t xml:space="preserve">37, 38, 39</t>
  </si>
  <si>
    <t xml:space="preserve">MILIEUDIENSTVERLENING</t>
  </si>
  <si>
    <t xml:space="preserve">RWZI's en gierverwerkingsinricht., met afdekking voorbezinktanks:</t>
  </si>
  <si>
    <t xml:space="preserve">Afvalverwerkingsbedrijven:</t>
  </si>
  <si>
    <t xml:space="preserve">A6</t>
  </si>
  <si>
    <t xml:space="preserve">A7</t>
  </si>
  <si>
    <t xml:space="preserve">Composteerbedrijven:</t>
  </si>
  <si>
    <t xml:space="preserve">700</t>
  </si>
  <si>
    <t xml:space="preserve">91</t>
  </si>
  <si>
    <t xml:space="preserve">94</t>
  </si>
  <si>
    <t xml:space="preserve">DIVERSE ORGANISATIES</t>
  </si>
  <si>
    <t xml:space="preserve">92</t>
  </si>
  <si>
    <t xml:space="preserve">59</t>
  </si>
  <si>
    <t xml:space="preserve">CULTUUR, SPORT EN RECREATIE</t>
  </si>
  <si>
    <t xml:space="preserve">Zwembaden: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</si>
  <si>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</si>
  <si>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</si>
  <si>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</si>
  <si>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</si>
  <si>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</si>
  <si>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</si>
  <si>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Schietinrichtingen:</t>
  </si>
  <si>
    <t xml:space="preserve">93</t>
  </si>
  <si>
    <t xml:space="preserve">96</t>
  </si>
  <si>
    <t xml:space="preserve">OVERIGE DIENSTVERLENING</t>
  </si>
  <si>
    <t xml:space="preserve">Begrafenisondernemingen:</t>
  </si>
  <si>
    <t xml:space="preserve">Constructiewerkplaatsen:</t>
  </si>
  <si>
    <t xml:space="preserve">26,33</t>
  </si>
  <si>
    <t xml:space="preserve">303,3316</t>
  </si>
  <si>
    <t xml:space="preserve">63, 69tm71, 73,74,77,78, 80tm82</t>
  </si>
  <si>
    <t xml:space="preserve">Distance (m)</t>
  </si>
  <si>
    <t xml:space="preserve">Category</t>
  </si>
  <si>
    <t xml:space="preserve">Ordinal rank</t>
  </si>
  <si>
    <t xml:space="preserve">Source: sheet 'codetabel' in both source workbooks (identical; verified by build_analysis.py).</t>
  </si>
  <si>
    <t xml:space="preserve">Geur steps (m)</t>
  </si>
  <si>
    <t xml:space="preserve">Step index</t>
  </si>
  <si>
    <t xml:space="preserve">Category labels stored as text; rank 1-10 is the ordinal position used in the rank correlations.</t>
  </si>
  <si>
    <t xml:space="preserve">Rank 0 (only in 'Category rank excl. geur') means all non-odour distances are 0 m.</t>
  </si>
  <si>
    <t xml:space="preserve">G:H = the 11 distinct geur distances and their step index, used for the regression lines (sheet 'Regression').</t>
  </si>
  <si>
    <t xml:space="preserve">Cross-tabulation geur distance x category - Bijlage 1 (Staat van bedrijfsactiviteiten, VNG 2009)</t>
  </si>
  <si>
    <t xml:space="preserve">Counts via COUNTIFS on sheet Data_B1. Cells right of the bold diagonal are structurally impossible: category = max(geur, stof, geluid, gevaar), so geur &lt;= category distance.</t>
  </si>
  <si>
    <t xml:space="preserve">Category \ geur (m)</t>
  </si>
  <si>
    <t xml:space="preserve">Total</t>
  </si>
  <si>
    <t xml:space="preserve">Mean geur (m)</t>
  </si>
  <si>
    <t xml:space="preserve">Check: total = rows in dataset</t>
  </si>
  <si>
    <t xml:space="preserve">Cross-tabulation geur distance x category - Bijlage 2 (Staat van bedrijfsactiviteiten bedrijventerreinen, VNG 2009)</t>
  </si>
  <si>
    <t xml:space="preserve">Counts via COUNTIFS on sheet Data_B2. Cells right of the bold diagonal are structurally impossible: category = max(geur, stof, geluid, gevaar), so geur &lt;= category distance.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</si>
</sst>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E+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431280</xdr:colOff>
      <xdr:row>23</xdr:row>
      <xdr:rowOff>18720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0215360" cy="4400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16</xdr:col>
      <xdr:colOff>431280</xdr:colOff>
      <xdr:row>64</xdr:row>
      <xdr:rowOff>18720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7810560"/>
          <a:ext cx="10215360" cy="4400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16</xdr:col>
      <xdr:colOff>431280</xdr:colOff>
      <xdr:row>110</xdr:row>
      <xdr:rowOff>9360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5621120"/>
          <a:ext cx="10215360" cy="534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16</xdr:col>
      <xdr:colOff>431280</xdr:colOff>
      <xdr:row>154</xdr:row>
      <xdr:rowOff>9000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24003000"/>
          <a:ext cx="10215360" cy="5343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1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1" t="s">
        <v>15</v>
      </c>
    </row>
    <row r="21" customFormat="false" ht="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24"/>
  </cols>
  <sheetData>
    <row r="1" customFormat="false" ht="15" hidden="false" customHeight="false" outlineLevel="0" collapsed="false">
      <c r="A1" s="3" t="s">
        <v>17</v>
      </c>
    </row>
    <row r="2" customFormat="false" ht="15" hidden="false" customHeight="false" outlineLevel="0" collapsed="false">
      <c r="A2" s="0" t="s">
        <v>18</v>
      </c>
    </row>
    <row r="4" customFormat="false" ht="52.2" hidden="false" customHeight="fals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4" t="s">
        <v>32</v>
      </c>
      <c r="O4" s="4" t="s">
        <v>33</v>
      </c>
    </row>
    <row r="5" customFormat="false" ht="15" hidden="false" customHeight="false" outlineLevel="0" collapsed="false">
      <c r="A5" s="5" t="n">
        <v>1</v>
      </c>
      <c r="B5" s="5" t="s">
        <v>34</v>
      </c>
      <c r="C5" s="5" t="s">
        <v>35</v>
      </c>
      <c r="D5" s="5" t="n">
        <f aca="false">COUNT(Data_B1!N2:N560)</f>
        <v>559</v>
      </c>
      <c r="E5" s="6" t="n">
        <f aca="false">CORREL(Data_B1!N2:N560,Data_B1!O2:O560)</f>
        <v>0.617654200194361</v>
      </c>
      <c r="F5" s="7" t="n">
        <v>0.617654</v>
      </c>
      <c r="G5" s="8" t="str">
        <f aca="false">IF(ABS(E5-F5)&lt;0.0001,"OK","MISMATCH")</f>
        <v>OK</v>
      </c>
      <c r="H5" s="9" t="s">
        <v>36</v>
      </c>
      <c r="I5" s="10" t="n">
        <v>4.22E-060</v>
      </c>
      <c r="J5" s="7" t="n">
        <v>0.51714</v>
      </c>
      <c r="K5" s="10" t="n">
        <v>1.53E-058</v>
      </c>
      <c r="L5" s="6" t="n">
        <f aca="false">CORREL(Data_B1!F2:F560,Data_B1!H2:H560)</f>
        <v>0.510686387119293</v>
      </c>
      <c r="M5" s="7" t="n">
        <v>0.510686</v>
      </c>
      <c r="N5" s="10" t="n">
        <v>1.86E-038</v>
      </c>
      <c r="O5" s="9" t="s">
        <v>37</v>
      </c>
    </row>
    <row r="6" customFormat="false" ht="15" hidden="false" customHeight="false" outlineLevel="0" collapsed="false">
      <c r="A6" s="5" t="n">
        <v>2</v>
      </c>
      <c r="B6" s="5" t="s">
        <v>38</v>
      </c>
      <c r="C6" s="5" t="s">
        <v>35</v>
      </c>
      <c r="D6" s="5" t="n">
        <f aca="false">COUNT(Data_B1!P2:P560)</f>
        <v>379</v>
      </c>
      <c r="E6" s="6" t="n">
        <f aca="false">CORREL(Data_B1!P2:P560,Data_B1!Q2:Q560)</f>
        <v>0.639752090059787</v>
      </c>
      <c r="F6" s="7" t="n">
        <v>0.639752</v>
      </c>
      <c r="G6" s="8" t="str">
        <f aca="false">IF(ABS(E6-F6)&lt;0.0001,"OK","MISMATCH")</f>
        <v>OK</v>
      </c>
      <c r="H6" s="9" t="s">
        <v>39</v>
      </c>
      <c r="I6" s="10" t="n">
        <v>5.14E-045</v>
      </c>
      <c r="J6" s="7" t="n">
        <v>0.536668</v>
      </c>
      <c r="K6" s="10" t="n">
        <v>2.88E-041</v>
      </c>
      <c r="L6" s="6" t="s">
        <v>40</v>
      </c>
      <c r="M6" s="7" t="n">
        <v>0.51</v>
      </c>
      <c r="N6" s="10" t="n">
        <v>1.74E-026</v>
      </c>
      <c r="O6" s="9" t="s">
        <v>41</v>
      </c>
    </row>
    <row r="7" customFormat="false" ht="15" hidden="false" customHeight="false" outlineLevel="0" collapsed="false">
      <c r="A7" s="5" t="n">
        <v>3</v>
      </c>
      <c r="B7" s="5" t="s">
        <v>42</v>
      </c>
      <c r="C7" s="5" t="s">
        <v>35</v>
      </c>
      <c r="D7" s="5" t="n">
        <f aca="false">COUNT(Data_B1!N2:N560)</f>
        <v>559</v>
      </c>
      <c r="E7" s="6" t="n">
        <f aca="false">CORREL(Data_B1!N2:N560,Data_B1!R2:R560)</f>
        <v>0.473716330243767</v>
      </c>
      <c r="F7" s="7" t="n">
        <v>0.473716</v>
      </c>
      <c r="G7" s="8" t="str">
        <f aca="false">IF(ABS(E7-F7)&lt;0.0001,"OK","MISMATCH")</f>
        <v>OK</v>
      </c>
      <c r="H7" s="9" t="s">
        <v>43</v>
      </c>
      <c r="I7" s="10" t="n">
        <v>1.3E-032</v>
      </c>
      <c r="J7" s="7" t="n">
        <v>0.373187</v>
      </c>
      <c r="K7" s="10" t="n">
        <v>4.1E-031</v>
      </c>
      <c r="L7" s="6" t="n">
        <f aca="false">CORREL(Data_B1!F2:F560,Data_B1!L2:L560)</f>
        <v>0.362833928158824</v>
      </c>
      <c r="M7" s="7" t="n">
        <v>0.362834</v>
      </c>
      <c r="N7" s="10" t="n">
        <v>7.78E-019</v>
      </c>
      <c r="O7" s="9" t="s">
        <v>41</v>
      </c>
    </row>
    <row r="8" customFormat="false" ht="15" hidden="false" customHeight="false" outlineLevel="0" collapsed="false">
      <c r="A8" s="5" t="n">
        <v>4</v>
      </c>
      <c r="B8" s="5" t="s">
        <v>44</v>
      </c>
      <c r="C8" s="5" t="s">
        <v>45</v>
      </c>
      <c r="D8" s="5" t="n">
        <f aca="false">COUNT(Data_B2!N2:N316)</f>
        <v>315</v>
      </c>
      <c r="E8" s="6" t="n">
        <f aca="false">CORREL(Data_B2!N2:N316,Data_B2!O2:O316)</f>
        <v>0.610003987356332</v>
      </c>
      <c r="F8" s="7" t="n">
        <v>0.610004</v>
      </c>
      <c r="G8" s="8" t="str">
        <f aca="false">IF(ABS(E8-F8)&lt;0.0001,"OK","MISMATCH")</f>
        <v>OK</v>
      </c>
      <c r="H8" s="9" t="s">
        <v>46</v>
      </c>
      <c r="I8" s="10" t="n">
        <v>1.72E-033</v>
      </c>
      <c r="J8" s="7" t="n">
        <v>0.528913</v>
      </c>
      <c r="K8" s="10" t="n">
        <v>4.1E-033</v>
      </c>
      <c r="L8" s="6" t="n">
        <f aca="false">CORREL(Data_B2!F2:F316,Data_B2!H2:H316)</f>
        <v>0.597449568332202</v>
      </c>
      <c r="M8" s="7" t="n">
        <v>0.59745</v>
      </c>
      <c r="N8" s="10" t="n">
        <v>7.34E-032</v>
      </c>
      <c r="O8" s="9" t="s">
        <v>47</v>
      </c>
    </row>
    <row r="9" customFormat="false" ht="15" hidden="false" customHeight="false" outlineLevel="0" collapsed="false">
      <c r="A9" s="5" t="n">
        <v>5</v>
      </c>
      <c r="B9" s="5" t="s">
        <v>48</v>
      </c>
      <c r="C9" s="5" t="s">
        <v>45</v>
      </c>
      <c r="D9" s="5" t="n">
        <f aca="false">COUNT(Data_B2!P2:P316)</f>
        <v>198</v>
      </c>
      <c r="E9" s="6" t="n">
        <f aca="false">CORREL(Data_B2!P2:P316,Data_B2!Q2:Q316)</f>
        <v>0.561159973036212</v>
      </c>
      <c r="F9" s="7" t="n">
        <v>0.56116</v>
      </c>
      <c r="G9" s="8" t="str">
        <f aca="false">IF(ABS(E9-F9)&lt;0.0001,"OK","MISMATCH")</f>
        <v>OK</v>
      </c>
      <c r="H9" s="9" t="s">
        <v>49</v>
      </c>
      <c r="I9" s="10" t="n">
        <v>8.04E-018</v>
      </c>
      <c r="J9" s="7" t="n">
        <v>0.487131</v>
      </c>
      <c r="K9" s="10" t="n">
        <v>1.31E-017</v>
      </c>
      <c r="L9" s="6" t="s">
        <v>40</v>
      </c>
      <c r="M9" s="7" t="n">
        <v>0.461801</v>
      </c>
      <c r="N9" s="10" t="n">
        <v>7.49E-012</v>
      </c>
      <c r="O9" s="9" t="s">
        <v>41</v>
      </c>
    </row>
    <row r="10" customFormat="false" ht="15" hidden="false" customHeight="false" outlineLevel="0" collapsed="false">
      <c r="A10" s="5" t="n">
        <v>6</v>
      </c>
      <c r="B10" s="5" t="s">
        <v>50</v>
      </c>
      <c r="C10" s="5" t="s">
        <v>45</v>
      </c>
      <c r="D10" s="5" t="n">
        <f aca="false">COUNT(Data_B2!N2:N316)</f>
        <v>315</v>
      </c>
      <c r="E10" s="6" t="n">
        <f aca="false">CORREL(Data_B2!N2:N316,Data_B2!R2:R316)</f>
        <v>0.385320412083373</v>
      </c>
      <c r="F10" s="7" t="n">
        <v>0.38532</v>
      </c>
      <c r="G10" s="8" t="str">
        <f aca="false">IF(ABS(E10-F10)&lt;0.0001,"OK","MISMATCH")</f>
        <v>OK</v>
      </c>
      <c r="H10" s="9" t="s">
        <v>51</v>
      </c>
      <c r="I10" s="10" t="n">
        <v>1.37E-012</v>
      </c>
      <c r="J10" s="7" t="n">
        <v>0.310735</v>
      </c>
      <c r="K10" s="10" t="n">
        <v>1.73E-012</v>
      </c>
      <c r="L10" s="6" t="n">
        <f aca="false">CORREL(Data_B2!F2:F316,Data_B2!L2:L316)</f>
        <v>0.453840471700817</v>
      </c>
      <c r="M10" s="7" t="n">
        <v>0.45384</v>
      </c>
      <c r="N10" s="10" t="n">
        <v>2.07E-017</v>
      </c>
      <c r="O10" s="9" t="s">
        <v>41</v>
      </c>
    </row>
    <row r="11" customFormat="false" ht="15" hidden="false" customHeight="false" outlineLevel="0" collapsed="false">
      <c r="A11" s="5" t="n">
        <v>7</v>
      </c>
      <c r="B11" s="5" t="s">
        <v>52</v>
      </c>
      <c r="C11" s="5" t="s">
        <v>53</v>
      </c>
      <c r="D11" s="5" t="n">
        <f aca="false">COUNT(Data_B1_union_B2!N2:N563)</f>
        <v>562</v>
      </c>
      <c r="E11" s="6" t="n">
        <f aca="false">CORREL(Data_B1_union_B2!N2:N563,Data_B1_union_B2!O2:O563)</f>
        <v>0.617561678528536</v>
      </c>
      <c r="F11" s="7" t="n">
        <v>0.617562</v>
      </c>
      <c r="G11" s="8" t="str">
        <f aca="false">IF(ABS(E11-F11)&lt;0.0001,"OK","MISMATCH")</f>
        <v>OK</v>
      </c>
      <c r="H11" s="9" t="s">
        <v>54</v>
      </c>
      <c r="I11" s="10" t="n">
        <v>2.16E-060</v>
      </c>
      <c r="J11" s="7" t="n">
        <v>0.51727</v>
      </c>
      <c r="K11" s="10" t="n">
        <v>7.53E-059</v>
      </c>
      <c r="L11" s="6" t="n">
        <f aca="false">CORREL(Data_B1_union_B2!F2:F563,Data_B1_union_B2!H2:H563)</f>
        <v>0.511065395128651</v>
      </c>
      <c r="M11" s="7" t="n">
        <v>0.511065</v>
      </c>
      <c r="N11" s="10" t="n">
        <v>1.02E-038</v>
      </c>
      <c r="O11" s="9" t="s">
        <v>55</v>
      </c>
    </row>
    <row r="13" customFormat="false" ht="15" hidden="false" customHeight="false" outlineLevel="0" collapsed="false">
      <c r="A13" s="1" t="s">
        <v>56</v>
      </c>
    </row>
    <row r="14" customFormat="false" ht="77.6" hidden="false" customHeight="false" outlineLevel="0" collapsed="false">
      <c r="A14" s="4" t="s">
        <v>57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62</v>
      </c>
      <c r="G14" s="4" t="s">
        <v>63</v>
      </c>
      <c r="H14" s="4" t="s">
        <v>64</v>
      </c>
    </row>
    <row r="15" customFormat="false" ht="15" hidden="false" customHeight="false" outlineLevel="0" collapsed="false">
      <c r="A15" s="5" t="s">
        <v>65</v>
      </c>
      <c r="B15" s="5" t="n">
        <f aca="false">COUNTA(B1_extract!A2:A825)</f>
        <v>824</v>
      </c>
      <c r="C15" s="5" t="n">
        <f aca="false">COUNTIF(B1_extract!X2:X825,TRUE())</f>
        <v>559</v>
      </c>
      <c r="D15" s="5" t="str">
        <f aca="false">COUNTIFS(B1_extract!X2:X825,TRUE(),B1_extract!U2:U825,"OK")&amp;" of "&amp;C15</f>
        <v>559 of 559</v>
      </c>
      <c r="E15" s="5" t="str">
        <f aca="false">COUNTIFS(B1_extract!X2:X825,TRUE(),B1_extract!V2:V825,"OK")&amp;" of "&amp;C15</f>
        <v>559 of 559</v>
      </c>
      <c r="F15" s="5" t="n">
        <f aca="false">COUNTIFS(B1_extract!X2:X825,TRUE(),B1_extract!N2:N825,FALSE())</f>
        <v>15</v>
      </c>
      <c r="G15" s="5" t="n">
        <f aca="false">COUNTIF(B1_extract!Z2:Z825,TRUE())</f>
        <v>180</v>
      </c>
      <c r="H15" s="9" t="s">
        <v>66</v>
      </c>
    </row>
    <row r="16" customFormat="false" ht="15" hidden="false" customHeight="false" outlineLevel="0" collapsed="false">
      <c r="A16" s="5" t="s">
        <v>67</v>
      </c>
      <c r="B16" s="5" t="n">
        <f aca="false">COUNTA(B2_extract!A2:A468)</f>
        <v>467</v>
      </c>
      <c r="C16" s="5" t="n">
        <f aca="false">COUNTIF(B2_extract!X2:X468,TRUE())</f>
        <v>315</v>
      </c>
      <c r="D16" s="5" t="str">
        <f aca="false">COUNTIFS(B2_extract!X2:X468,TRUE(),B2_extract!U2:U468,"OK")&amp;" of "&amp;C16</f>
        <v>315 of 315</v>
      </c>
      <c r="E16" s="5" t="str">
        <f aca="false">COUNTIFS(B2_extract!X2:X468,TRUE(),B2_extract!V2:V468,"OK")&amp;" of "&amp;C16</f>
        <v>315 of 315</v>
      </c>
      <c r="F16" s="5" t="n">
        <f aca="false">COUNTIFS(B2_extract!X2:X468,TRUE(),B2_extract!N2:N468,FALSE())</f>
        <v>7</v>
      </c>
      <c r="G16" s="5" t="n">
        <f aca="false">COUNTIF(B2_extract!Z2:Z468,TRUE())</f>
        <v>117</v>
      </c>
      <c r="H16" s="9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5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9"/>
  </cols>
  <sheetData>
    <row r="1" customFormat="false" ht="15" hidden="false" customHeight="false" outlineLevel="0" collapsed="false">
      <c r="A1" s="3" t="s">
        <v>69</v>
      </c>
    </row>
    <row r="2" customFormat="false" ht="15" hidden="false" customHeight="false" outlineLevel="0" collapsed="false">
      <c r="A2" s="0" t="s">
        <v>70</v>
      </c>
    </row>
    <row r="4" customFormat="false" ht="26.85" hidden="false" customHeight="false" outlineLevel="0" collapsed="false">
      <c r="A4" s="4" t="s">
        <v>71</v>
      </c>
      <c r="B4" s="4" t="s">
        <v>72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  <c r="H4" s="4" t="s">
        <v>78</v>
      </c>
      <c r="I4" s="4" t="s">
        <v>79</v>
      </c>
      <c r="J4" s="4" t="s">
        <v>80</v>
      </c>
      <c r="K4" s="4" t="s">
        <v>81</v>
      </c>
      <c r="L4" s="4" t="s">
        <v>82</v>
      </c>
      <c r="M4" s="4" t="s">
        <v>25</v>
      </c>
    </row>
    <row r="5" customFormat="false" ht="15" hidden="false" customHeight="false" outlineLevel="0" collapsed="false">
      <c r="A5" s="5" t="s">
        <v>65</v>
      </c>
      <c r="B5" s="5" t="s">
        <v>83</v>
      </c>
      <c r="C5" s="5" t="s">
        <v>84</v>
      </c>
      <c r="D5" s="5" t="n">
        <f aca="false">COUNT(Data_B1!S2:S560)</f>
        <v>559</v>
      </c>
      <c r="E5" s="6" t="n">
        <f aca="false">SLOPE(Data_B1!T2:T560,Data_B1!S2:S560)</f>
        <v>0.60485700399713</v>
      </c>
      <c r="F5" s="6" t="n">
        <f aca="false">INTERCEPT(Data_B1!T2:T560,Data_B1!S2:S560)</f>
        <v>1.81820531703068</v>
      </c>
      <c r="G5" s="6" t="n">
        <f aca="false">RSQ(Data_B1!T2:T560,Data_B1!S2:S560)</f>
        <v>0.355091445635549</v>
      </c>
      <c r="H5" s="7" t="n">
        <v>0.604857</v>
      </c>
      <c r="I5" s="7" t="n">
        <v>1.818205</v>
      </c>
      <c r="J5" s="7" t="n">
        <v>0.355091</v>
      </c>
      <c r="K5" s="7" t="n">
        <v>0.034539</v>
      </c>
      <c r="L5" s="10" t="n">
        <v>4.98E-055</v>
      </c>
      <c r="M5" s="8" t="str">
        <f aca="false">IF(AND(ABS(E5-H5)&lt;0.0001,ABS(F5-I5)&lt;0.0001),"OK","MISMATCH")</f>
        <v>OK</v>
      </c>
    </row>
    <row r="6" customFormat="false" ht="15" hidden="false" customHeight="false" outlineLevel="0" collapsed="false">
      <c r="A6" s="5" t="s">
        <v>65</v>
      </c>
      <c r="B6" s="5" t="s">
        <v>84</v>
      </c>
      <c r="C6" s="5" t="s">
        <v>83</v>
      </c>
      <c r="D6" s="5" t="n">
        <f aca="false">COUNT(Data_B1!T2:T560)</f>
        <v>559</v>
      </c>
      <c r="E6" s="6" t="n">
        <f aca="false">SLOPE(Data_B1!S2:S560,Data_B1!T2:T560)</f>
        <v>0.587066766672068</v>
      </c>
      <c r="F6" s="6" t="n">
        <f aca="false">INTERCEPT(Data_B1!S2:S560,Data_B1!T2:T560)</f>
        <v>0.600817073744401</v>
      </c>
      <c r="G6" s="6" t="n">
        <f aca="false">RSQ(Data_B1!S2:S560,Data_B1!T2:T560)</f>
        <v>0.355091445635549</v>
      </c>
      <c r="H6" s="7" t="n">
        <v>0.587067</v>
      </c>
      <c r="I6" s="7" t="n">
        <v>0.600817</v>
      </c>
      <c r="J6" s="7" t="n">
        <v>0.355091</v>
      </c>
      <c r="K6" s="7" t="n">
        <v>0.033523</v>
      </c>
      <c r="L6" s="10" t="n">
        <v>4.98E-055</v>
      </c>
      <c r="M6" s="8" t="str">
        <f aca="false">IF(AND(ABS(E6-H6)&lt;0.0001,ABS(F6-I6)&lt;0.0001),"OK","MISMATCH")</f>
        <v>OK</v>
      </c>
    </row>
    <row r="7" customFormat="false" ht="15" hidden="false" customHeight="false" outlineLevel="0" collapsed="false">
      <c r="A7" s="5" t="s">
        <v>67</v>
      </c>
      <c r="B7" s="5" t="s">
        <v>83</v>
      </c>
      <c r="C7" s="5" t="s">
        <v>84</v>
      </c>
      <c r="D7" s="5" t="n">
        <f aca="false">COUNT(Data_B2!S2:S316)</f>
        <v>315</v>
      </c>
      <c r="E7" s="6" t="n">
        <f aca="false">SLOPE(Data_B2!T2:T316,Data_B2!S2:S316)</f>
        <v>0.470473478856902</v>
      </c>
      <c r="F7" s="6" t="n">
        <f aca="false">INTERCEPT(Data_B2!T2:T316,Data_B2!S2:S316)</f>
        <v>1.98146809076895</v>
      </c>
      <c r="G7" s="6" t="n">
        <f aca="false">RSQ(Data_B2!T2:T316,Data_B2!S2:S316)</f>
        <v>0.368411794230707</v>
      </c>
      <c r="H7" s="7" t="n">
        <v>0.470473</v>
      </c>
      <c r="I7" s="7" t="n">
        <v>1.981468</v>
      </c>
      <c r="J7" s="7" t="n">
        <v>0.368412</v>
      </c>
      <c r="K7" s="7" t="n">
        <v>0.034819</v>
      </c>
      <c r="L7" s="10" t="n">
        <v>4.33E-033</v>
      </c>
      <c r="M7" s="8" t="str">
        <f aca="false">IF(AND(ABS(E7-H7)&lt;0.0001,ABS(F7-I7)&lt;0.0001),"OK","MISMATCH")</f>
        <v>OK</v>
      </c>
    </row>
    <row r="8" customFormat="false" ht="15" hidden="false" customHeight="false" outlineLevel="0" collapsed="false">
      <c r="A8" s="5" t="s">
        <v>67</v>
      </c>
      <c r="B8" s="5" t="s">
        <v>84</v>
      </c>
      <c r="C8" s="5" t="s">
        <v>83</v>
      </c>
      <c r="D8" s="5" t="n">
        <f aca="false">COUNT(Data_B2!T2:T316)</f>
        <v>315</v>
      </c>
      <c r="E8" s="6" t="n">
        <f aca="false">SLOPE(Data_B2!S2:S316,Data_B2!T2:T316)</f>
        <v>0.783066019206499</v>
      </c>
      <c r="F8" s="6" t="n">
        <f aca="false">INTERCEPT(Data_B2!S2:S316,Data_B2!T2:T316)</f>
        <v>0.2589325265155</v>
      </c>
      <c r="G8" s="6" t="n">
        <f aca="false">RSQ(Data_B2!S2:S316,Data_B2!T2:T316)</f>
        <v>0.368411794230707</v>
      </c>
      <c r="H8" s="7" t="n">
        <v>0.783066</v>
      </c>
      <c r="I8" s="7" t="n">
        <v>0.258933</v>
      </c>
      <c r="J8" s="7" t="n">
        <v>0.368412</v>
      </c>
      <c r="K8" s="7" t="n">
        <v>0.057953</v>
      </c>
      <c r="L8" s="10" t="n">
        <v>4.33E-033</v>
      </c>
      <c r="M8" s="8" t="str">
        <f aca="false">IF(AND(ABS(E8-H8)&lt;0.0001,ABS(F8-I8)&lt;0.0001),"OK","MISMATCH")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5" min="13" style="0" width="9"/>
    <col collapsed="false" customWidth="true" hidden="false" outlineLevel="0" max="18" min="16" style="0" width="11"/>
    <col collapsed="false" customWidth="true" hidden="false" outlineLevel="0" max="20" min="19" style="0" width="10"/>
  </cols>
  <sheetData>
    <row r="1" customFormat="false" ht="77.6" hidden="false" customHeight="false" outlineLevel="0" collapsed="false">
      <c r="A1" s="4" t="s">
        <v>57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  <c r="N1" s="4" t="s">
        <v>97</v>
      </c>
      <c r="O1" s="4" t="s">
        <v>98</v>
      </c>
      <c r="P1" s="4" t="s">
        <v>99</v>
      </c>
      <c r="Q1" s="4" t="s">
        <v>100</v>
      </c>
      <c r="R1" s="4" t="s">
        <v>101</v>
      </c>
      <c r="S1" s="4" t="s">
        <v>102</v>
      </c>
      <c r="T1" s="4" t="s">
        <v>103</v>
      </c>
    </row>
    <row r="2" customFormat="false" ht="15" hidden="false" customHeight="false" outlineLevel="0" collapsed="false">
      <c r="A2" s="9" t="s">
        <v>65</v>
      </c>
      <c r="B2" s="9" t="n">
        <v>4</v>
      </c>
      <c r="C2" s="9" t="s">
        <v>104</v>
      </c>
      <c r="D2" s="9" t="s">
        <v>105</v>
      </c>
      <c r="E2" s="9" t="s">
        <v>106</v>
      </c>
      <c r="F2" s="9" t="n">
        <v>10</v>
      </c>
      <c r="G2" s="9" t="s">
        <v>107</v>
      </c>
      <c r="H2" s="9" t="n">
        <v>2</v>
      </c>
      <c r="I2" s="9" t="n">
        <v>30</v>
      </c>
      <c r="J2" s="11" t="b">
        <f aca="false">FALSE()</f>
        <v>0</v>
      </c>
      <c r="K2" s="9" t="n">
        <v>30</v>
      </c>
      <c r="L2" s="9" t="n">
        <v>2</v>
      </c>
      <c r="M2" s="11" t="b">
        <f aca="false">FALSE()</f>
        <v>0</v>
      </c>
      <c r="N2" s="5" t="n">
        <f aca="false">COUNTIF($F$2:$F$560,"&lt;"&amp;F2)+(COUNTIF($F$2:$F$560,F2)+1)/2</f>
        <v>164</v>
      </c>
      <c r="O2" s="5" t="n">
        <f aca="false">COUNTIF($H$2:$H$560,"&lt;"&amp;H2)+(COUNTIF($H$2:$H$560,H2)+1)/2</f>
        <v>89</v>
      </c>
      <c r="P2" s="5" t="n">
        <f aca="false">IF(J2=FALSE(),COUNTIFS($J$2:$J$560,FALSE(),$F$2:$F$560,"&lt;"&amp;F2)+(COUNTIFS($J$2:$J$560,FALSE(),$F$2:$F$560,F2)+1)/2,"")</f>
        <v>161.5</v>
      </c>
      <c r="Q2" s="5" t="n">
        <f aca="false">IF(J2=FALSE(),COUNTIFS($J$2:$J$560,FALSE(),$H$2:$H$560,"&lt;"&amp;H2)+(COUNTIFS($J$2:$J$560,FALSE(),$H$2:$H$560,H2)+1)/2,"")</f>
        <v>71.5</v>
      </c>
      <c r="R2" s="5" t="n">
        <f aca="false">COUNTIF($L$2:$L$560,"&lt;"&amp;L2)+(COUNTIF($L$2:$L$560,L2)+1)/2</f>
        <v>101.5</v>
      </c>
      <c r="S2" s="5" t="n">
        <f aca="false">MATCH(F2,Codetabel!$G$2:$G$12,0)-1</f>
        <v>1</v>
      </c>
      <c r="T2" s="5" t="n">
        <f aca="false">H2-1</f>
        <v>1</v>
      </c>
    </row>
    <row r="3" customFormat="false" ht="15" hidden="false" customHeight="false" outlineLevel="0" collapsed="false">
      <c r="A3" s="9" t="s">
        <v>65</v>
      </c>
      <c r="B3" s="9" t="n">
        <v>6</v>
      </c>
      <c r="C3" s="9" t="s">
        <v>108</v>
      </c>
      <c r="D3" s="9" t="s">
        <v>105</v>
      </c>
      <c r="E3" s="9" t="s">
        <v>109</v>
      </c>
      <c r="F3" s="9" t="n">
        <v>10</v>
      </c>
      <c r="G3" s="9" t="s">
        <v>107</v>
      </c>
      <c r="H3" s="9" t="n">
        <v>2</v>
      </c>
      <c r="I3" s="9" t="n">
        <v>30</v>
      </c>
      <c r="J3" s="11" t="b">
        <f aca="false">FALSE()</f>
        <v>0</v>
      </c>
      <c r="K3" s="9" t="n">
        <v>30</v>
      </c>
      <c r="L3" s="9" t="n">
        <v>2</v>
      </c>
      <c r="M3" s="11" t="b">
        <f aca="false">FALSE()</f>
        <v>0</v>
      </c>
      <c r="N3" s="5" t="n">
        <f aca="false">COUNTIF($F$2:$F$560,"&lt;"&amp;F3)+(COUNTIF($F$2:$F$560,F3)+1)/2</f>
        <v>164</v>
      </c>
      <c r="O3" s="5" t="n">
        <f aca="false">COUNTIF($H$2:$H$560,"&lt;"&amp;H3)+(COUNTIF($H$2:$H$560,H3)+1)/2</f>
        <v>89</v>
      </c>
      <c r="P3" s="5" t="n">
        <f aca="false">IF(J3=FALSE(),COUNTIFS($J$2:$J$560,FALSE(),$F$2:$F$560,"&lt;"&amp;F3)+(COUNTIFS($J$2:$J$560,FALSE(),$F$2:$F$560,F3)+1)/2,"")</f>
        <v>161.5</v>
      </c>
      <c r="Q3" s="5" t="n">
        <f aca="false">IF(J3=FALSE(),COUNTIFS($J$2:$J$560,FALSE(),$H$2:$H$560,"&lt;"&amp;H3)+(COUNTIFS($J$2:$J$560,FALSE(),$H$2:$H$560,H3)+1)/2,"")</f>
        <v>71.5</v>
      </c>
      <c r="R3" s="5" t="n">
        <f aca="false">COUNTIF($L$2:$L$560,"&lt;"&amp;L3)+(COUNTIF($L$2:$L$560,L3)+1)/2</f>
        <v>101.5</v>
      </c>
      <c r="S3" s="5" t="n">
        <f aca="false">MATCH(F3,Codetabel!$G$2:$G$12,0)-1</f>
        <v>1</v>
      </c>
      <c r="T3" s="5" t="n">
        <f aca="false">H3-1</f>
        <v>1</v>
      </c>
    </row>
    <row r="4" customFormat="false" ht="15" hidden="false" customHeight="false" outlineLevel="0" collapsed="false">
      <c r="A4" s="9" t="s">
        <v>65</v>
      </c>
      <c r="B4" s="9" t="n">
        <v>7</v>
      </c>
      <c r="C4" s="9" t="s">
        <v>108</v>
      </c>
      <c r="D4" s="9" t="s">
        <v>105</v>
      </c>
      <c r="E4" s="9" t="s">
        <v>110</v>
      </c>
      <c r="F4" s="9" t="n">
        <v>10</v>
      </c>
      <c r="G4" s="9" t="s">
        <v>107</v>
      </c>
      <c r="H4" s="9" t="n">
        <v>2</v>
      </c>
      <c r="I4" s="9" t="n">
        <v>30</v>
      </c>
      <c r="J4" s="11" t="b">
        <f aca="false">FALSE()</f>
        <v>0</v>
      </c>
      <c r="K4" s="9" t="n">
        <v>30</v>
      </c>
      <c r="L4" s="9" t="n">
        <v>2</v>
      </c>
      <c r="M4" s="11" t="b">
        <f aca="false">FALSE()</f>
        <v>0</v>
      </c>
      <c r="N4" s="5" t="n">
        <f aca="false">COUNTIF($F$2:$F$560,"&lt;"&amp;F4)+(COUNTIF($F$2:$F$560,F4)+1)/2</f>
        <v>164</v>
      </c>
      <c r="O4" s="5" t="n">
        <f aca="false">COUNTIF($H$2:$H$560,"&lt;"&amp;H4)+(COUNTIF($H$2:$H$560,H4)+1)/2</f>
        <v>89</v>
      </c>
      <c r="P4" s="5" t="n">
        <f aca="false">IF(J4=FALSE(),COUNTIFS($J$2:$J$560,FALSE(),$F$2:$F$560,"&lt;"&amp;F4)+(COUNTIFS($J$2:$J$560,FALSE(),$F$2:$F$560,F4)+1)/2,"")</f>
        <v>161.5</v>
      </c>
      <c r="Q4" s="5" t="n">
        <f aca="false">IF(J4=FALSE(),COUNTIFS($J$2:$J$560,FALSE(),$H$2:$H$560,"&lt;"&amp;H4)+(COUNTIFS($J$2:$J$560,FALSE(),$H$2:$H$560,H4)+1)/2,"")</f>
        <v>71.5</v>
      </c>
      <c r="R4" s="5" t="n">
        <f aca="false">COUNTIF($L$2:$L$560,"&lt;"&amp;L4)+(COUNTIF($L$2:$L$560,L4)+1)/2</f>
        <v>101.5</v>
      </c>
      <c r="S4" s="5" t="n">
        <f aca="false">MATCH(F4,Codetabel!$G$2:$G$12,0)-1</f>
        <v>1</v>
      </c>
      <c r="T4" s="5" t="n">
        <f aca="false">H4-1</f>
        <v>1</v>
      </c>
    </row>
    <row r="5" customFormat="false" ht="15" hidden="false" customHeight="false" outlineLevel="0" collapsed="false">
      <c r="A5" s="9" t="s">
        <v>65</v>
      </c>
      <c r="B5" s="9" t="n">
        <v>8</v>
      </c>
      <c r="C5" s="9" t="s">
        <v>108</v>
      </c>
      <c r="D5" s="9" t="s">
        <v>105</v>
      </c>
      <c r="E5" s="9" t="s">
        <v>111</v>
      </c>
      <c r="F5" s="9" t="n">
        <v>10</v>
      </c>
      <c r="G5" s="9" t="s">
        <v>107</v>
      </c>
      <c r="H5" s="9" t="n">
        <v>2</v>
      </c>
      <c r="I5" s="9" t="n">
        <v>30</v>
      </c>
      <c r="J5" s="11" t="b">
        <f aca="false">FALSE()</f>
        <v>0</v>
      </c>
      <c r="K5" s="9" t="n">
        <v>30</v>
      </c>
      <c r="L5" s="9" t="n">
        <v>2</v>
      </c>
      <c r="M5" s="11" t="b">
        <f aca="false">FALSE()</f>
        <v>0</v>
      </c>
      <c r="N5" s="5" t="n">
        <f aca="false">COUNTIF($F$2:$F$560,"&lt;"&amp;F5)+(COUNTIF($F$2:$F$560,F5)+1)/2</f>
        <v>164</v>
      </c>
      <c r="O5" s="5" t="n">
        <f aca="false">COUNTIF($H$2:$H$560,"&lt;"&amp;H5)+(COUNTIF($H$2:$H$560,H5)+1)/2</f>
        <v>89</v>
      </c>
      <c r="P5" s="5" t="n">
        <f aca="false">IF(J5=FALSE(),COUNTIFS($J$2:$J$560,FALSE(),$F$2:$F$560,"&lt;"&amp;F5)+(COUNTIFS($J$2:$J$560,FALSE(),$F$2:$F$560,F5)+1)/2,"")</f>
        <v>161.5</v>
      </c>
      <c r="Q5" s="5" t="n">
        <f aca="false">IF(J5=FALSE(),COUNTIFS($J$2:$J$560,FALSE(),$H$2:$H$560,"&lt;"&amp;H5)+(COUNTIFS($J$2:$J$560,FALSE(),$H$2:$H$560,H5)+1)/2,"")</f>
        <v>71.5</v>
      </c>
      <c r="R5" s="5" t="n">
        <f aca="false">COUNTIF($L$2:$L$560,"&lt;"&amp;L5)+(COUNTIF($L$2:$L$560,L5)+1)/2</f>
        <v>101.5</v>
      </c>
      <c r="S5" s="5" t="n">
        <f aca="false">MATCH(F5,Codetabel!$G$2:$G$12,0)-1</f>
        <v>1</v>
      </c>
      <c r="T5" s="5" t="n">
        <f aca="false">H5-1</f>
        <v>1</v>
      </c>
    </row>
    <row r="6" customFormat="false" ht="15" hidden="false" customHeight="false" outlineLevel="0" collapsed="false">
      <c r="A6" s="9" t="s">
        <v>65</v>
      </c>
      <c r="B6" s="9" t="n">
        <v>9</v>
      </c>
      <c r="C6" s="9" t="s">
        <v>108</v>
      </c>
      <c r="D6" s="9" t="s">
        <v>112</v>
      </c>
      <c r="E6" s="9" t="s">
        <v>113</v>
      </c>
      <c r="F6" s="9" t="n">
        <v>30</v>
      </c>
      <c r="G6" s="9" t="s">
        <v>107</v>
      </c>
      <c r="H6" s="9" t="n">
        <v>2</v>
      </c>
      <c r="I6" s="9" t="n">
        <v>30</v>
      </c>
      <c r="J6" s="11" t="b">
        <f aca="false">TRUE()</f>
        <v>1</v>
      </c>
      <c r="K6" s="9" t="n">
        <v>30</v>
      </c>
      <c r="L6" s="9" t="n">
        <v>2</v>
      </c>
      <c r="M6" s="11" t="b">
        <f aca="false">FALSE()</f>
        <v>0</v>
      </c>
      <c r="N6" s="5" t="n">
        <f aca="false">COUNTIF($F$2:$F$560,"&lt;"&amp;F6)+(COUNTIF($F$2:$F$560,F6)+1)/2</f>
        <v>257.5</v>
      </c>
      <c r="O6" s="5" t="n">
        <f aca="false">COUNTIF($H$2:$H$560,"&lt;"&amp;H6)+(COUNTIF($H$2:$H$560,H6)+1)/2</f>
        <v>89</v>
      </c>
      <c r="P6" s="5" t="str">
        <f aca="false">IF(J6=FALSE(),COUNTIFS($J$2:$J$560,FALSE(),$F$2:$F$560,"&lt;"&amp;F6)+(COUNTIFS($J$2:$J$560,FALSE(),$F$2:$F$560,F6)+1)/2,"")</f>
        <v/>
      </c>
      <c r="Q6" s="5" t="str">
        <f aca="false">IF(J6=FALSE(),COUNTIFS($J$2:$J$560,FALSE(),$H$2:$H$560,"&lt;"&amp;H6)+(COUNTIFS($J$2:$J$560,FALSE(),$H$2:$H$560,H6)+1)/2,"")</f>
        <v/>
      </c>
      <c r="R6" s="5" t="n">
        <f aca="false">COUNTIF($L$2:$L$560,"&lt;"&amp;L6)+(COUNTIF($L$2:$L$560,L6)+1)/2</f>
        <v>101.5</v>
      </c>
      <c r="S6" s="5" t="n">
        <f aca="false">MATCH(F6,Codetabel!$G$2:$G$12,0)-1</f>
        <v>2</v>
      </c>
      <c r="T6" s="5" t="n">
        <f aca="false">H6-1</f>
        <v>1</v>
      </c>
    </row>
    <row r="7" customFormat="false" ht="15" hidden="false" customHeight="false" outlineLevel="0" collapsed="false">
      <c r="A7" s="9" t="s">
        <v>65</v>
      </c>
      <c r="B7" s="9" t="n">
        <v>10</v>
      </c>
      <c r="C7" s="9" t="s">
        <v>108</v>
      </c>
      <c r="D7" s="9" t="s">
        <v>112</v>
      </c>
      <c r="E7" s="9" t="s">
        <v>114</v>
      </c>
      <c r="F7" s="9" t="n">
        <v>100</v>
      </c>
      <c r="G7" s="9" t="s">
        <v>115</v>
      </c>
      <c r="H7" s="9" t="n">
        <v>4</v>
      </c>
      <c r="I7" s="9" t="n">
        <v>100</v>
      </c>
      <c r="J7" s="11" t="b">
        <f aca="false">TRUE()</f>
        <v>1</v>
      </c>
      <c r="K7" s="9" t="n">
        <v>30</v>
      </c>
      <c r="L7" s="9" t="n">
        <v>2</v>
      </c>
      <c r="M7" s="11" t="b">
        <f aca="false">FALSE()</f>
        <v>0</v>
      </c>
      <c r="N7" s="5" t="n">
        <f aca="false">COUNTIF($F$2:$F$560,"&lt;"&amp;F7)+(COUNTIF($F$2:$F$560,F7)+1)/2</f>
        <v>415.5</v>
      </c>
      <c r="O7" s="5" t="n">
        <f aca="false">COUNTIF($H$2:$H$560,"&lt;"&amp;H7)+(COUNTIF($H$2:$H$560,H7)+1)/2</f>
        <v>266.5</v>
      </c>
      <c r="P7" s="5" t="str">
        <f aca="false">IF(J7=FALSE(),COUNTIFS($J$2:$J$560,FALSE(),$F$2:$F$560,"&lt;"&amp;F7)+(COUNTIFS($J$2:$J$560,FALSE(),$F$2:$F$560,F7)+1)/2,"")</f>
        <v/>
      </c>
      <c r="Q7" s="5" t="str">
        <f aca="false">IF(J7=FALSE(),COUNTIFS($J$2:$J$560,FALSE(),$H$2:$H$560,"&lt;"&amp;H7)+(COUNTIFS($J$2:$J$560,FALSE(),$H$2:$H$560,H7)+1)/2,"")</f>
        <v/>
      </c>
      <c r="R7" s="5" t="n">
        <f aca="false">COUNTIF($L$2:$L$560,"&lt;"&amp;L7)+(COUNTIF($L$2:$L$560,L7)+1)/2</f>
        <v>101.5</v>
      </c>
      <c r="S7" s="5" t="n">
        <f aca="false">MATCH(F7,Codetabel!$G$2:$G$12,0)-1</f>
        <v>4</v>
      </c>
      <c r="T7" s="5" t="n">
        <f aca="false">H7-1</f>
        <v>3</v>
      </c>
    </row>
    <row r="8" customFormat="false" ht="15" hidden="false" customHeight="false" outlineLevel="0" collapsed="false">
      <c r="A8" s="9" t="s">
        <v>65</v>
      </c>
      <c r="B8" s="9" t="n">
        <v>11</v>
      </c>
      <c r="C8" s="9" t="s">
        <v>108</v>
      </c>
      <c r="D8" s="9" t="s">
        <v>116</v>
      </c>
      <c r="E8" s="9" t="s">
        <v>117</v>
      </c>
      <c r="F8" s="9" t="n">
        <v>30</v>
      </c>
      <c r="G8" s="9" t="s">
        <v>107</v>
      </c>
      <c r="H8" s="9" t="n">
        <v>2</v>
      </c>
      <c r="I8" s="9" t="n">
        <v>30</v>
      </c>
      <c r="J8" s="11" t="b">
        <f aca="false">TRUE()</f>
        <v>1</v>
      </c>
      <c r="K8" s="9" t="n">
        <v>30</v>
      </c>
      <c r="L8" s="9" t="n">
        <v>2</v>
      </c>
      <c r="M8" s="11" t="b">
        <f aca="false">FALSE()</f>
        <v>0</v>
      </c>
      <c r="N8" s="5" t="n">
        <f aca="false">COUNTIF($F$2:$F$560,"&lt;"&amp;F8)+(COUNTIF($F$2:$F$560,F8)+1)/2</f>
        <v>257.5</v>
      </c>
      <c r="O8" s="5" t="n">
        <f aca="false">COUNTIF($H$2:$H$560,"&lt;"&amp;H8)+(COUNTIF($H$2:$H$560,H8)+1)/2</f>
        <v>89</v>
      </c>
      <c r="P8" s="5" t="str">
        <f aca="false">IF(J8=FALSE(),COUNTIFS($J$2:$J$560,FALSE(),$F$2:$F$560,"&lt;"&amp;F8)+(COUNTIFS($J$2:$J$560,FALSE(),$F$2:$F$560,F8)+1)/2,"")</f>
        <v/>
      </c>
      <c r="Q8" s="5" t="str">
        <f aca="false">IF(J8=FALSE(),COUNTIFS($J$2:$J$560,FALSE(),$H$2:$H$560,"&lt;"&amp;H8)+(COUNTIFS($J$2:$J$560,FALSE(),$H$2:$H$560,H8)+1)/2,"")</f>
        <v/>
      </c>
      <c r="R8" s="5" t="n">
        <f aca="false">COUNTIF($L$2:$L$560,"&lt;"&amp;L8)+(COUNTIF($L$2:$L$560,L8)+1)/2</f>
        <v>101.5</v>
      </c>
      <c r="S8" s="5" t="n">
        <f aca="false">MATCH(F8,Codetabel!$G$2:$G$12,0)-1</f>
        <v>2</v>
      </c>
      <c r="T8" s="5" t="n">
        <f aca="false">H8-1</f>
        <v>1</v>
      </c>
    </row>
    <row r="9" customFormat="false" ht="15" hidden="false" customHeight="false" outlineLevel="0" collapsed="false">
      <c r="A9" s="9" t="s">
        <v>65</v>
      </c>
      <c r="B9" s="9" t="n">
        <v>12</v>
      </c>
      <c r="C9" s="9" t="s">
        <v>108</v>
      </c>
      <c r="D9" s="9" t="s">
        <v>118</v>
      </c>
      <c r="E9" s="9" t="s">
        <v>119</v>
      </c>
      <c r="F9" s="9" t="n">
        <v>30</v>
      </c>
      <c r="G9" s="9" t="s">
        <v>107</v>
      </c>
      <c r="H9" s="9" t="n">
        <v>2</v>
      </c>
      <c r="I9" s="9" t="n">
        <v>30</v>
      </c>
      <c r="J9" s="11" t="b">
        <f aca="false">TRUE()</f>
        <v>1</v>
      </c>
      <c r="K9" s="9" t="n">
        <v>30</v>
      </c>
      <c r="L9" s="9" t="n">
        <v>2</v>
      </c>
      <c r="M9" s="11" t="b">
        <f aca="false">FALSE()</f>
        <v>0</v>
      </c>
      <c r="N9" s="5" t="n">
        <f aca="false">COUNTIF($F$2:$F$560,"&lt;"&amp;F9)+(COUNTIF($F$2:$F$560,F9)+1)/2</f>
        <v>257.5</v>
      </c>
      <c r="O9" s="5" t="n">
        <f aca="false">COUNTIF($H$2:$H$560,"&lt;"&amp;H9)+(COUNTIF($H$2:$H$560,H9)+1)/2</f>
        <v>89</v>
      </c>
      <c r="P9" s="5" t="str">
        <f aca="false">IF(J9=FALSE(),COUNTIFS($J$2:$J$560,FALSE(),$F$2:$F$560,"&lt;"&amp;F9)+(COUNTIFS($J$2:$J$560,FALSE(),$F$2:$F$560,F9)+1)/2,"")</f>
        <v/>
      </c>
      <c r="Q9" s="5" t="str">
        <f aca="false">IF(J9=FALSE(),COUNTIFS($J$2:$J$560,FALSE(),$H$2:$H$560,"&lt;"&amp;H9)+(COUNTIFS($J$2:$J$560,FALSE(),$H$2:$H$560,H9)+1)/2,"")</f>
        <v/>
      </c>
      <c r="R9" s="5" t="n">
        <f aca="false">COUNTIF($L$2:$L$560,"&lt;"&amp;L9)+(COUNTIF($L$2:$L$560,L9)+1)/2</f>
        <v>101.5</v>
      </c>
      <c r="S9" s="5" t="n">
        <f aca="false">MATCH(F9,Codetabel!$G$2:$G$12,0)-1</f>
        <v>2</v>
      </c>
      <c r="T9" s="5" t="n">
        <f aca="false">H9-1</f>
        <v>1</v>
      </c>
    </row>
    <row r="10" customFormat="false" ht="15" hidden="false" customHeight="false" outlineLevel="0" collapsed="false">
      <c r="A10" s="9" t="s">
        <v>65</v>
      </c>
      <c r="B10" s="9" t="n">
        <v>13</v>
      </c>
      <c r="C10" s="9" t="s">
        <v>120</v>
      </c>
      <c r="D10" s="9" t="s">
        <v>121</v>
      </c>
      <c r="E10" s="9" t="s">
        <v>122</v>
      </c>
      <c r="F10" s="9" t="n">
        <v>100</v>
      </c>
      <c r="G10" s="9" t="s">
        <v>115</v>
      </c>
      <c r="H10" s="9" t="n">
        <v>4</v>
      </c>
      <c r="I10" s="9" t="n">
        <v>100</v>
      </c>
      <c r="J10" s="11" t="b">
        <f aca="false">TRUE()</f>
        <v>1</v>
      </c>
      <c r="K10" s="9" t="n">
        <v>30</v>
      </c>
      <c r="L10" s="9" t="n">
        <v>2</v>
      </c>
      <c r="M10" s="11" t="b">
        <f aca="false">FALSE()</f>
        <v>0</v>
      </c>
      <c r="N10" s="5" t="n">
        <f aca="false">COUNTIF($F$2:$F$560,"&lt;"&amp;F10)+(COUNTIF($F$2:$F$560,F10)+1)/2</f>
        <v>415.5</v>
      </c>
      <c r="O10" s="5" t="n">
        <f aca="false">COUNTIF($H$2:$H$560,"&lt;"&amp;H10)+(COUNTIF($H$2:$H$560,H10)+1)/2</f>
        <v>266.5</v>
      </c>
      <c r="P10" s="5" t="str">
        <f aca="false">IF(J10=FALSE(),COUNTIFS($J$2:$J$560,FALSE(),$F$2:$F$560,"&lt;"&amp;F10)+(COUNTIFS($J$2:$J$560,FALSE(),$F$2:$F$560,F10)+1)/2,"")</f>
        <v/>
      </c>
      <c r="Q10" s="5" t="str">
        <f aca="false">IF(J10=FALSE(),COUNTIFS($J$2:$J$560,FALSE(),$H$2:$H$560,"&lt;"&amp;H10)+(COUNTIFS($J$2:$J$560,FALSE(),$H$2:$H$560,H10)+1)/2,"")</f>
        <v/>
      </c>
      <c r="R10" s="5" t="n">
        <f aca="false">COUNTIF($L$2:$L$560,"&lt;"&amp;L10)+(COUNTIF($L$2:$L$560,L10)+1)/2</f>
        <v>101.5</v>
      </c>
      <c r="S10" s="5" t="n">
        <f aca="false">MATCH(F10,Codetabel!$G$2:$G$12,0)-1</f>
        <v>4</v>
      </c>
      <c r="T10" s="5" t="n">
        <f aca="false">H10-1</f>
        <v>3</v>
      </c>
    </row>
    <row r="11" customFormat="false" ht="15" hidden="false" customHeight="false" outlineLevel="0" collapsed="false">
      <c r="A11" s="9" t="s">
        <v>65</v>
      </c>
      <c r="B11" s="9" t="n">
        <v>15</v>
      </c>
      <c r="C11" s="9" t="s">
        <v>123</v>
      </c>
      <c r="D11" s="9" t="s">
        <v>124</v>
      </c>
      <c r="E11" s="9" t="s">
        <v>125</v>
      </c>
      <c r="F11" s="9" t="n">
        <v>50</v>
      </c>
      <c r="G11" s="9" t="s">
        <v>126</v>
      </c>
      <c r="H11" s="9" t="n">
        <v>3</v>
      </c>
      <c r="I11" s="9" t="n">
        <v>50</v>
      </c>
      <c r="J11" s="11" t="b">
        <f aca="false">TRUE()</f>
        <v>1</v>
      </c>
      <c r="K11" s="9" t="n">
        <v>30</v>
      </c>
      <c r="L11" s="9" t="n">
        <v>2</v>
      </c>
      <c r="M11" s="11" t="b">
        <f aca="false">FALSE()</f>
        <v>0</v>
      </c>
      <c r="N11" s="5" t="n">
        <f aca="false">COUNTIF($F$2:$F$560,"&lt;"&amp;F11)+(COUNTIF($F$2:$F$560,F11)+1)/2</f>
        <v>343.5</v>
      </c>
      <c r="O11" s="5" t="n">
        <f aca="false">COUNTIF($H$2:$H$560,"&lt;"&amp;H11)+(COUNTIF($H$2:$H$560,H11)+1)/2</f>
        <v>175.5</v>
      </c>
      <c r="P11" s="5" t="str">
        <f aca="false">IF(J11=FALSE(),COUNTIFS($J$2:$J$560,FALSE(),$F$2:$F$560,"&lt;"&amp;F11)+(COUNTIFS($J$2:$J$560,FALSE(),$F$2:$F$560,F11)+1)/2,"")</f>
        <v/>
      </c>
      <c r="Q11" s="5" t="str">
        <f aca="false">IF(J11=FALSE(),COUNTIFS($J$2:$J$560,FALSE(),$H$2:$H$560,"&lt;"&amp;H11)+(COUNTIFS($J$2:$J$560,FALSE(),$H$2:$H$560,H11)+1)/2,"")</f>
        <v/>
      </c>
      <c r="R11" s="5" t="n">
        <f aca="false">COUNTIF($L$2:$L$560,"&lt;"&amp;L11)+(COUNTIF($L$2:$L$560,L11)+1)/2</f>
        <v>101.5</v>
      </c>
      <c r="S11" s="5" t="n">
        <f aca="false">MATCH(F11,Codetabel!$G$2:$G$12,0)-1</f>
        <v>3</v>
      </c>
      <c r="T11" s="5" t="n">
        <f aca="false">H11-1</f>
        <v>2</v>
      </c>
    </row>
    <row r="12" customFormat="false" ht="15" hidden="false" customHeight="false" outlineLevel="0" collapsed="false">
      <c r="A12" s="9" t="s">
        <v>65</v>
      </c>
      <c r="B12" s="9" t="n">
        <v>16</v>
      </c>
      <c r="C12" s="9" t="s">
        <v>123</v>
      </c>
      <c r="D12" s="9" t="s">
        <v>127</v>
      </c>
      <c r="E12" s="9" t="s">
        <v>128</v>
      </c>
      <c r="F12" s="9" t="n">
        <v>50</v>
      </c>
      <c r="G12" s="9" t="s">
        <v>126</v>
      </c>
      <c r="H12" s="9" t="n">
        <v>3</v>
      </c>
      <c r="I12" s="9" t="n">
        <v>50</v>
      </c>
      <c r="J12" s="11" t="b">
        <f aca="false">TRUE()</f>
        <v>1</v>
      </c>
      <c r="K12" s="9" t="n">
        <v>30</v>
      </c>
      <c r="L12" s="9" t="n">
        <v>2</v>
      </c>
      <c r="M12" s="11" t="b">
        <f aca="false">FALSE()</f>
        <v>0</v>
      </c>
      <c r="N12" s="5" t="n">
        <f aca="false">COUNTIF($F$2:$F$560,"&lt;"&amp;F12)+(COUNTIF($F$2:$F$560,F12)+1)/2</f>
        <v>343.5</v>
      </c>
      <c r="O12" s="5" t="n">
        <f aca="false">COUNTIF($H$2:$H$560,"&lt;"&amp;H12)+(COUNTIF($H$2:$H$560,H12)+1)/2</f>
        <v>175.5</v>
      </c>
      <c r="P12" s="5" t="str">
        <f aca="false">IF(J12=FALSE(),COUNTIFS($J$2:$J$560,FALSE(),$F$2:$F$560,"&lt;"&amp;F12)+(COUNTIFS($J$2:$J$560,FALSE(),$F$2:$F$560,F12)+1)/2,"")</f>
        <v/>
      </c>
      <c r="Q12" s="5" t="str">
        <f aca="false">IF(J12=FALSE(),COUNTIFS($J$2:$J$560,FALSE(),$H$2:$H$560,"&lt;"&amp;H12)+(COUNTIFS($J$2:$J$560,FALSE(),$H$2:$H$560,H12)+1)/2,"")</f>
        <v/>
      </c>
      <c r="R12" s="5" t="n">
        <f aca="false">COUNTIF($L$2:$L$560,"&lt;"&amp;L12)+(COUNTIF($L$2:$L$560,L12)+1)/2</f>
        <v>101.5</v>
      </c>
      <c r="S12" s="5" t="n">
        <f aca="false">MATCH(F12,Codetabel!$G$2:$G$12,0)-1</f>
        <v>3</v>
      </c>
      <c r="T12" s="5" t="n">
        <f aca="false">H12-1</f>
        <v>2</v>
      </c>
    </row>
    <row r="13" customFormat="false" ht="15" hidden="false" customHeight="false" outlineLevel="0" collapsed="false">
      <c r="A13" s="9" t="s">
        <v>65</v>
      </c>
      <c r="B13" s="9" t="n">
        <v>17</v>
      </c>
      <c r="C13" s="9" t="s">
        <v>129</v>
      </c>
      <c r="D13" s="9" t="s">
        <v>130</v>
      </c>
      <c r="E13" s="9" t="s">
        <v>131</v>
      </c>
      <c r="F13" s="9" t="n">
        <v>200</v>
      </c>
      <c r="G13" s="9" t="s">
        <v>132</v>
      </c>
      <c r="H13" s="9" t="n">
        <v>5</v>
      </c>
      <c r="I13" s="9" t="n">
        <v>200</v>
      </c>
      <c r="J13" s="11" t="b">
        <f aca="false">TRUE()</f>
        <v>1</v>
      </c>
      <c r="K13" s="9" t="n">
        <v>50</v>
      </c>
      <c r="L13" s="9" t="n">
        <v>3</v>
      </c>
      <c r="M13" s="11" t="b">
        <f aca="false">FALSE()</f>
        <v>0</v>
      </c>
      <c r="N13" s="5" t="n">
        <f aca="false">COUNTIF($F$2:$F$560,"&lt;"&amp;F13)+(COUNTIF($F$2:$F$560,F13)+1)/2</f>
        <v>471.5</v>
      </c>
      <c r="O13" s="5" t="n">
        <f aca="false">COUNTIF($H$2:$H$560,"&lt;"&amp;H13)+(COUNTIF($H$2:$H$560,H13)+1)/2</f>
        <v>348.5</v>
      </c>
      <c r="P13" s="5" t="str">
        <f aca="false">IF(J13=FALSE(),COUNTIFS($J$2:$J$560,FALSE(),$F$2:$F$560,"&lt;"&amp;F13)+(COUNTIFS($J$2:$J$560,FALSE(),$F$2:$F$560,F13)+1)/2,"")</f>
        <v/>
      </c>
      <c r="Q13" s="5" t="str">
        <f aca="false">IF(J13=FALSE(),COUNTIFS($J$2:$J$560,FALSE(),$H$2:$H$560,"&lt;"&amp;H13)+(COUNTIFS($J$2:$J$560,FALSE(),$H$2:$H$560,H13)+1)/2,"")</f>
        <v/>
      </c>
      <c r="R13" s="5" t="n">
        <f aca="false">COUNTIF($L$2:$L$560,"&lt;"&amp;L13)+(COUNTIF($L$2:$L$560,L13)+1)/2</f>
        <v>204</v>
      </c>
      <c r="S13" s="5" t="n">
        <f aca="false">MATCH(F13,Codetabel!$G$2:$G$12,0)-1</f>
        <v>5</v>
      </c>
      <c r="T13" s="5" t="n">
        <f aca="false">H13-1</f>
        <v>4</v>
      </c>
    </row>
    <row r="14" customFormat="false" ht="15" hidden="false" customHeight="false" outlineLevel="0" collapsed="false">
      <c r="A14" s="9" t="s">
        <v>65</v>
      </c>
      <c r="B14" s="9" t="n">
        <v>19</v>
      </c>
      <c r="C14" s="9" t="s">
        <v>133</v>
      </c>
      <c r="D14" s="9" t="s">
        <v>134</v>
      </c>
      <c r="E14" s="9" t="s">
        <v>135</v>
      </c>
      <c r="F14" s="9" t="n">
        <v>200</v>
      </c>
      <c r="G14" s="9" t="s">
        <v>132</v>
      </c>
      <c r="H14" s="9" t="n">
        <v>5</v>
      </c>
      <c r="I14" s="9" t="n">
        <v>200</v>
      </c>
      <c r="J14" s="11" t="b">
        <f aca="false">TRUE()</f>
        <v>1</v>
      </c>
      <c r="K14" s="9" t="n">
        <v>50</v>
      </c>
      <c r="L14" s="9" t="n">
        <v>3</v>
      </c>
      <c r="M14" s="11" t="b">
        <f aca="false">FALSE()</f>
        <v>0</v>
      </c>
      <c r="N14" s="5" t="n">
        <f aca="false">COUNTIF($F$2:$F$560,"&lt;"&amp;F14)+(COUNTIF($F$2:$F$560,F14)+1)/2</f>
        <v>471.5</v>
      </c>
      <c r="O14" s="5" t="n">
        <f aca="false">COUNTIF($H$2:$H$560,"&lt;"&amp;H14)+(COUNTIF($H$2:$H$560,H14)+1)/2</f>
        <v>348.5</v>
      </c>
      <c r="P14" s="5" t="str">
        <f aca="false">IF(J14=FALSE(),COUNTIFS($J$2:$J$560,FALSE(),$F$2:$F$560,"&lt;"&amp;F14)+(COUNTIFS($J$2:$J$560,FALSE(),$F$2:$F$560,F14)+1)/2,"")</f>
        <v/>
      </c>
      <c r="Q14" s="5" t="str">
        <f aca="false">IF(J14=FALSE(),COUNTIFS($J$2:$J$560,FALSE(),$H$2:$H$560,"&lt;"&amp;H14)+(COUNTIFS($J$2:$J$560,FALSE(),$H$2:$H$560,H14)+1)/2,"")</f>
        <v/>
      </c>
      <c r="R14" s="5" t="n">
        <f aca="false">COUNTIF($L$2:$L$560,"&lt;"&amp;L14)+(COUNTIF($L$2:$L$560,L14)+1)/2</f>
        <v>204</v>
      </c>
      <c r="S14" s="5" t="n">
        <f aca="false">MATCH(F14,Codetabel!$G$2:$G$12,0)-1</f>
        <v>5</v>
      </c>
      <c r="T14" s="5" t="n">
        <f aca="false">H14-1</f>
        <v>4</v>
      </c>
    </row>
    <row r="15" customFormat="false" ht="15" hidden="false" customHeight="false" outlineLevel="0" collapsed="false">
      <c r="A15" s="9" t="s">
        <v>65</v>
      </c>
      <c r="B15" s="9" t="n">
        <v>20</v>
      </c>
      <c r="C15" s="9" t="s">
        <v>133</v>
      </c>
      <c r="D15" s="9" t="s">
        <v>134</v>
      </c>
      <c r="E15" s="9" t="s">
        <v>136</v>
      </c>
      <c r="F15" s="9" t="n">
        <v>200</v>
      </c>
      <c r="G15" s="9" t="s">
        <v>132</v>
      </c>
      <c r="H15" s="9" t="n">
        <v>5</v>
      </c>
      <c r="I15" s="9" t="n">
        <v>200</v>
      </c>
      <c r="J15" s="11" t="b">
        <f aca="false">TRUE()</f>
        <v>1</v>
      </c>
      <c r="K15" s="9" t="n">
        <v>50</v>
      </c>
      <c r="L15" s="9" t="n">
        <v>3</v>
      </c>
      <c r="M15" s="11" t="b">
        <f aca="false">FALSE()</f>
        <v>0</v>
      </c>
      <c r="N15" s="5" t="n">
        <f aca="false">COUNTIF($F$2:$F$560,"&lt;"&amp;F15)+(COUNTIF($F$2:$F$560,F15)+1)/2</f>
        <v>471.5</v>
      </c>
      <c r="O15" s="5" t="n">
        <f aca="false">COUNTIF($H$2:$H$560,"&lt;"&amp;H15)+(COUNTIF($H$2:$H$560,H15)+1)/2</f>
        <v>348.5</v>
      </c>
      <c r="P15" s="5" t="str">
        <f aca="false">IF(J15=FALSE(),COUNTIFS($J$2:$J$560,FALSE(),$F$2:$F$560,"&lt;"&amp;F15)+(COUNTIFS($J$2:$J$560,FALSE(),$F$2:$F$560,F15)+1)/2,"")</f>
        <v/>
      </c>
      <c r="Q15" s="5" t="str">
        <f aca="false">IF(J15=FALSE(),COUNTIFS($J$2:$J$560,FALSE(),$H$2:$H$560,"&lt;"&amp;H15)+(COUNTIFS($J$2:$J$560,FALSE(),$H$2:$H$560,H15)+1)/2,"")</f>
        <v/>
      </c>
      <c r="R15" s="5" t="n">
        <f aca="false">COUNTIF($L$2:$L$560,"&lt;"&amp;L15)+(COUNTIF($L$2:$L$560,L15)+1)/2</f>
        <v>204</v>
      </c>
      <c r="S15" s="5" t="n">
        <f aca="false">MATCH(F15,Codetabel!$G$2:$G$12,0)-1</f>
        <v>5</v>
      </c>
      <c r="T15" s="5" t="n">
        <f aca="false">H15-1</f>
        <v>4</v>
      </c>
    </row>
    <row r="16" customFormat="false" ht="15" hidden="false" customHeight="false" outlineLevel="0" collapsed="false">
      <c r="A16" s="9" t="s">
        <v>65</v>
      </c>
      <c r="B16" s="9" t="n">
        <v>21</v>
      </c>
      <c r="C16" s="9" t="s">
        <v>133</v>
      </c>
      <c r="D16" s="9" t="s">
        <v>134</v>
      </c>
      <c r="E16" s="9" t="s">
        <v>137</v>
      </c>
      <c r="F16" s="9" t="n">
        <v>200</v>
      </c>
      <c r="G16" s="9" t="s">
        <v>132</v>
      </c>
      <c r="H16" s="9" t="n">
        <v>5</v>
      </c>
      <c r="I16" s="9" t="n">
        <v>200</v>
      </c>
      <c r="J16" s="11" t="b">
        <f aca="false">TRUE()</f>
        <v>1</v>
      </c>
      <c r="K16" s="9" t="n">
        <v>50</v>
      </c>
      <c r="L16" s="9" t="n">
        <v>3</v>
      </c>
      <c r="M16" s="11" t="b">
        <f aca="false">FALSE()</f>
        <v>0</v>
      </c>
      <c r="N16" s="5" t="n">
        <f aca="false">COUNTIF($F$2:$F$560,"&lt;"&amp;F16)+(COUNTIF($F$2:$F$560,F16)+1)/2</f>
        <v>471.5</v>
      </c>
      <c r="O16" s="5" t="n">
        <f aca="false">COUNTIF($H$2:$H$560,"&lt;"&amp;H16)+(COUNTIF($H$2:$H$560,H16)+1)/2</f>
        <v>348.5</v>
      </c>
      <c r="P16" s="5" t="str">
        <f aca="false">IF(J16=FALSE(),COUNTIFS($J$2:$J$560,FALSE(),$F$2:$F$560,"&lt;"&amp;F16)+(COUNTIFS($J$2:$J$560,FALSE(),$F$2:$F$560,F16)+1)/2,"")</f>
        <v/>
      </c>
      <c r="Q16" s="5" t="str">
        <f aca="false">IF(J16=FALSE(),COUNTIFS($J$2:$J$560,FALSE(),$H$2:$H$560,"&lt;"&amp;H16)+(COUNTIFS($J$2:$J$560,FALSE(),$H$2:$H$560,H16)+1)/2,"")</f>
        <v/>
      </c>
      <c r="R16" s="5" t="n">
        <f aca="false">COUNTIF($L$2:$L$560,"&lt;"&amp;L16)+(COUNTIF($L$2:$L$560,L16)+1)/2</f>
        <v>204</v>
      </c>
      <c r="S16" s="5" t="n">
        <f aca="false">MATCH(F16,Codetabel!$G$2:$G$12,0)-1</f>
        <v>5</v>
      </c>
      <c r="T16" s="5" t="n">
        <f aca="false">H16-1</f>
        <v>4</v>
      </c>
    </row>
    <row r="17" customFormat="false" ht="15" hidden="false" customHeight="false" outlineLevel="0" collapsed="false">
      <c r="A17" s="9" t="s">
        <v>65</v>
      </c>
      <c r="B17" s="9" t="n">
        <v>22</v>
      </c>
      <c r="C17" s="9" t="s">
        <v>133</v>
      </c>
      <c r="D17" s="9" t="s">
        <v>134</v>
      </c>
      <c r="E17" s="9" t="s">
        <v>138</v>
      </c>
      <c r="F17" s="9" t="n">
        <v>100</v>
      </c>
      <c r="G17" s="9" t="s">
        <v>115</v>
      </c>
      <c r="H17" s="9" t="n">
        <v>4</v>
      </c>
      <c r="I17" s="9" t="n">
        <v>100</v>
      </c>
      <c r="J17" s="11" t="b">
        <f aca="false">TRUE()</f>
        <v>1</v>
      </c>
      <c r="K17" s="9" t="n">
        <v>50</v>
      </c>
      <c r="L17" s="9" t="n">
        <v>3</v>
      </c>
      <c r="M17" s="11" t="b">
        <f aca="false">FALSE()</f>
        <v>0</v>
      </c>
      <c r="N17" s="5" t="n">
        <f aca="false">COUNTIF($F$2:$F$560,"&lt;"&amp;F17)+(COUNTIF($F$2:$F$560,F17)+1)/2</f>
        <v>415.5</v>
      </c>
      <c r="O17" s="5" t="n">
        <f aca="false">COUNTIF($H$2:$H$560,"&lt;"&amp;H17)+(COUNTIF($H$2:$H$560,H17)+1)/2</f>
        <v>266.5</v>
      </c>
      <c r="P17" s="5" t="str">
        <f aca="false">IF(J17=FALSE(),COUNTIFS($J$2:$J$560,FALSE(),$F$2:$F$560,"&lt;"&amp;F17)+(COUNTIFS($J$2:$J$560,FALSE(),$F$2:$F$560,F17)+1)/2,"")</f>
        <v/>
      </c>
      <c r="Q17" s="5" t="str">
        <f aca="false">IF(J17=FALSE(),COUNTIFS($J$2:$J$560,FALSE(),$H$2:$H$560,"&lt;"&amp;H17)+(COUNTIFS($J$2:$J$560,FALSE(),$H$2:$H$560,H17)+1)/2,"")</f>
        <v/>
      </c>
      <c r="R17" s="5" t="n">
        <f aca="false">COUNTIF($L$2:$L$560,"&lt;"&amp;L17)+(COUNTIF($L$2:$L$560,L17)+1)/2</f>
        <v>204</v>
      </c>
      <c r="S17" s="5" t="n">
        <f aca="false">MATCH(F17,Codetabel!$G$2:$G$12,0)-1</f>
        <v>4</v>
      </c>
      <c r="T17" s="5" t="n">
        <f aca="false">H17-1</f>
        <v>3</v>
      </c>
    </row>
    <row r="18" customFormat="false" ht="15" hidden="false" customHeight="false" outlineLevel="0" collapsed="false">
      <c r="A18" s="9" t="s">
        <v>65</v>
      </c>
      <c r="B18" s="9" t="n">
        <v>24</v>
      </c>
      <c r="C18" s="9" t="s">
        <v>139</v>
      </c>
      <c r="D18" s="9" t="s">
        <v>140</v>
      </c>
      <c r="E18" s="9" t="s">
        <v>141</v>
      </c>
      <c r="F18" s="9" t="n">
        <v>200</v>
      </c>
      <c r="G18" s="9" t="s">
        <v>132</v>
      </c>
      <c r="H18" s="9" t="n">
        <v>5</v>
      </c>
      <c r="I18" s="9" t="n">
        <v>200</v>
      </c>
      <c r="J18" s="11" t="b">
        <f aca="false">TRUE()</f>
        <v>1</v>
      </c>
      <c r="K18" s="9" t="n">
        <v>30</v>
      </c>
      <c r="L18" s="9" t="n">
        <v>2</v>
      </c>
      <c r="M18" s="11" t="b">
        <f aca="false">FALSE()</f>
        <v>0</v>
      </c>
      <c r="N18" s="5" t="n">
        <f aca="false">COUNTIF($F$2:$F$560,"&lt;"&amp;F18)+(COUNTIF($F$2:$F$560,F18)+1)/2</f>
        <v>471.5</v>
      </c>
      <c r="O18" s="5" t="n">
        <f aca="false">COUNTIF($H$2:$H$560,"&lt;"&amp;H18)+(COUNTIF($H$2:$H$560,H18)+1)/2</f>
        <v>348.5</v>
      </c>
      <c r="P18" s="5" t="str">
        <f aca="false">IF(J18=FALSE(),COUNTIFS($J$2:$J$560,FALSE(),$F$2:$F$560,"&lt;"&amp;F18)+(COUNTIFS($J$2:$J$560,FALSE(),$F$2:$F$560,F18)+1)/2,"")</f>
        <v/>
      </c>
      <c r="Q18" s="5" t="str">
        <f aca="false">IF(J18=FALSE(),COUNTIFS($J$2:$J$560,FALSE(),$H$2:$H$560,"&lt;"&amp;H18)+(COUNTIFS($J$2:$J$560,FALSE(),$H$2:$H$560,H18)+1)/2,"")</f>
        <v/>
      </c>
      <c r="R18" s="5" t="n">
        <f aca="false">COUNTIF($L$2:$L$560,"&lt;"&amp;L18)+(COUNTIF($L$2:$L$560,L18)+1)/2</f>
        <v>101.5</v>
      </c>
      <c r="S18" s="5" t="n">
        <f aca="false">MATCH(F18,Codetabel!$G$2:$G$12,0)-1</f>
        <v>5</v>
      </c>
      <c r="T18" s="5" t="n">
        <f aca="false">H18-1</f>
        <v>4</v>
      </c>
    </row>
    <row r="19" customFormat="false" ht="15" hidden="false" customHeight="false" outlineLevel="0" collapsed="false">
      <c r="A19" s="9" t="s">
        <v>65</v>
      </c>
      <c r="B19" s="9" t="n">
        <v>25</v>
      </c>
      <c r="C19" s="9" t="s">
        <v>139</v>
      </c>
      <c r="D19" s="9" t="s">
        <v>140</v>
      </c>
      <c r="E19" s="9" t="s">
        <v>142</v>
      </c>
      <c r="F19" s="9" t="n">
        <v>100</v>
      </c>
      <c r="G19" s="9" t="s">
        <v>115</v>
      </c>
      <c r="H19" s="9" t="n">
        <v>4</v>
      </c>
      <c r="I19" s="9" t="n">
        <v>100</v>
      </c>
      <c r="J19" s="11" t="b">
        <f aca="false">TRUE()</f>
        <v>1</v>
      </c>
      <c r="K19" s="9" t="n">
        <v>30</v>
      </c>
      <c r="L19" s="9" t="n">
        <v>2</v>
      </c>
      <c r="M19" s="11" t="b">
        <f aca="false">FALSE()</f>
        <v>0</v>
      </c>
      <c r="N19" s="5" t="n">
        <f aca="false">COUNTIF($F$2:$F$560,"&lt;"&amp;F19)+(COUNTIF($F$2:$F$560,F19)+1)/2</f>
        <v>415.5</v>
      </c>
      <c r="O19" s="5" t="n">
        <f aca="false">COUNTIF($H$2:$H$560,"&lt;"&amp;H19)+(COUNTIF($H$2:$H$560,H19)+1)/2</f>
        <v>266.5</v>
      </c>
      <c r="P19" s="5" t="str">
        <f aca="false">IF(J19=FALSE(),COUNTIFS($J$2:$J$560,FALSE(),$F$2:$F$560,"&lt;"&amp;F19)+(COUNTIFS($J$2:$J$560,FALSE(),$F$2:$F$560,F19)+1)/2,"")</f>
        <v/>
      </c>
      <c r="Q19" s="5" t="str">
        <f aca="false">IF(J19=FALSE(),COUNTIFS($J$2:$J$560,FALSE(),$H$2:$H$560,"&lt;"&amp;H19)+(COUNTIFS($J$2:$J$560,FALSE(),$H$2:$H$560,H19)+1)/2,"")</f>
        <v/>
      </c>
      <c r="R19" s="5" t="n">
        <f aca="false">COUNTIF($L$2:$L$560,"&lt;"&amp;L19)+(COUNTIF($L$2:$L$560,L19)+1)/2</f>
        <v>101.5</v>
      </c>
      <c r="S19" s="5" t="n">
        <f aca="false">MATCH(F19,Codetabel!$G$2:$G$12,0)-1</f>
        <v>4</v>
      </c>
      <c r="T19" s="5" t="n">
        <f aca="false">H19-1</f>
        <v>3</v>
      </c>
    </row>
    <row r="20" customFormat="false" ht="15" hidden="false" customHeight="false" outlineLevel="0" collapsed="false">
      <c r="A20" s="9" t="s">
        <v>65</v>
      </c>
      <c r="B20" s="9" t="n">
        <v>26</v>
      </c>
      <c r="C20" s="9" t="s">
        <v>139</v>
      </c>
      <c r="D20" s="9" t="s">
        <v>140</v>
      </c>
      <c r="E20" s="9" t="s">
        <v>143</v>
      </c>
      <c r="F20" s="9" t="n">
        <v>30</v>
      </c>
      <c r="G20" s="9" t="s">
        <v>126</v>
      </c>
      <c r="H20" s="9" t="n">
        <v>3</v>
      </c>
      <c r="I20" s="9" t="n">
        <v>50</v>
      </c>
      <c r="J20" s="11" t="b">
        <f aca="false">FALSE()</f>
        <v>0</v>
      </c>
      <c r="K20" s="9" t="n">
        <v>50</v>
      </c>
      <c r="L20" s="9" t="n">
        <v>3</v>
      </c>
      <c r="M20" s="11" t="b">
        <f aca="false">FALSE()</f>
        <v>0</v>
      </c>
      <c r="N20" s="5" t="n">
        <f aca="false">COUNTIF($F$2:$F$560,"&lt;"&amp;F20)+(COUNTIF($F$2:$F$560,F20)+1)/2</f>
        <v>257.5</v>
      </c>
      <c r="O20" s="5" t="n">
        <f aca="false">COUNTIF($H$2:$H$560,"&lt;"&amp;H20)+(COUNTIF($H$2:$H$560,H20)+1)/2</f>
        <v>175.5</v>
      </c>
      <c r="P20" s="5" t="n">
        <f aca="false">IF(J20=FALSE(),COUNTIFS($J$2:$J$560,FALSE(),$F$2:$F$560,"&lt;"&amp;F20)+(COUNTIFS($J$2:$J$560,FALSE(),$F$2:$F$560,F20)+1)/2,"")</f>
        <v>240</v>
      </c>
      <c r="Q20" s="5" t="n">
        <f aca="false">IF(J20=FALSE(),COUNTIFS($J$2:$J$560,FALSE(),$H$2:$H$560,"&lt;"&amp;H20)+(COUNTIFS($J$2:$J$560,FALSE(),$H$2:$H$560,H20)+1)/2,"")</f>
        <v>132.5</v>
      </c>
      <c r="R20" s="5" t="n">
        <f aca="false">COUNTIF($L$2:$L$560,"&lt;"&amp;L20)+(COUNTIF($L$2:$L$560,L20)+1)/2</f>
        <v>204</v>
      </c>
      <c r="S20" s="5" t="n">
        <f aca="false">MATCH(F20,Codetabel!$G$2:$G$12,0)-1</f>
        <v>2</v>
      </c>
      <c r="T20" s="5" t="n">
        <f aca="false">H20-1</f>
        <v>2</v>
      </c>
    </row>
    <row r="21" customFormat="false" ht="15" hidden="false" customHeight="false" outlineLevel="0" collapsed="false">
      <c r="A21" s="9" t="s">
        <v>65</v>
      </c>
      <c r="B21" s="9" t="n">
        <v>27</v>
      </c>
      <c r="C21" s="9" t="s">
        <v>139</v>
      </c>
      <c r="D21" s="9" t="s">
        <v>140</v>
      </c>
      <c r="E21" s="9" t="s">
        <v>144</v>
      </c>
      <c r="F21" s="9" t="n">
        <v>100</v>
      </c>
      <c r="G21" s="9" t="s">
        <v>115</v>
      </c>
      <c r="H21" s="9" t="n">
        <v>4</v>
      </c>
      <c r="I21" s="9" t="n">
        <v>100</v>
      </c>
      <c r="J21" s="11" t="b">
        <f aca="false">TRUE()</f>
        <v>1</v>
      </c>
      <c r="K21" s="9" t="n">
        <v>30</v>
      </c>
      <c r="L21" s="9" t="n">
        <v>2</v>
      </c>
      <c r="M21" s="11" t="b">
        <f aca="false">FALSE()</f>
        <v>0</v>
      </c>
      <c r="N21" s="5" t="n">
        <f aca="false">COUNTIF($F$2:$F$560,"&lt;"&amp;F21)+(COUNTIF($F$2:$F$560,F21)+1)/2</f>
        <v>415.5</v>
      </c>
      <c r="O21" s="5" t="n">
        <f aca="false">COUNTIF($H$2:$H$560,"&lt;"&amp;H21)+(COUNTIF($H$2:$H$560,H21)+1)/2</f>
        <v>266.5</v>
      </c>
      <c r="P21" s="5" t="str">
        <f aca="false">IF(J21=FALSE(),COUNTIFS($J$2:$J$560,FALSE(),$F$2:$F$560,"&lt;"&amp;F21)+(COUNTIFS($J$2:$J$560,FALSE(),$F$2:$F$560,F21)+1)/2,"")</f>
        <v/>
      </c>
      <c r="Q21" s="5" t="str">
        <f aca="false">IF(J21=FALSE(),COUNTIFS($J$2:$J$560,FALSE(),$H$2:$H$560,"&lt;"&amp;H21)+(COUNTIFS($J$2:$J$560,FALSE(),$H$2:$H$560,H21)+1)/2,"")</f>
        <v/>
      </c>
      <c r="R21" s="5" t="n">
        <f aca="false">COUNTIF($L$2:$L$560,"&lt;"&amp;L21)+(COUNTIF($L$2:$L$560,L21)+1)/2</f>
        <v>101.5</v>
      </c>
      <c r="S21" s="5" t="n">
        <f aca="false">MATCH(F21,Codetabel!$G$2:$G$12,0)-1</f>
        <v>4</v>
      </c>
      <c r="T21" s="5" t="n">
        <f aca="false">H21-1</f>
        <v>3</v>
      </c>
    </row>
    <row r="22" customFormat="false" ht="15" hidden="false" customHeight="false" outlineLevel="0" collapsed="false">
      <c r="A22" s="9" t="s">
        <v>65</v>
      </c>
      <c r="B22" s="9" t="n">
        <v>28</v>
      </c>
      <c r="C22" s="9" t="s">
        <v>139</v>
      </c>
      <c r="D22" s="9" t="s">
        <v>140</v>
      </c>
      <c r="E22" s="9" t="s">
        <v>145</v>
      </c>
      <c r="F22" s="9" t="n">
        <v>10</v>
      </c>
      <c r="G22" s="9" t="s">
        <v>107</v>
      </c>
      <c r="H22" s="9" t="n">
        <v>2</v>
      </c>
      <c r="I22" s="9" t="n">
        <v>30</v>
      </c>
      <c r="J22" s="11" t="b">
        <f aca="false">FALSE()</f>
        <v>0</v>
      </c>
      <c r="K22" s="9" t="n">
        <v>30</v>
      </c>
      <c r="L22" s="9" t="n">
        <v>2</v>
      </c>
      <c r="M22" s="11" t="b">
        <f aca="false">FALSE()</f>
        <v>0</v>
      </c>
      <c r="N22" s="5" t="n">
        <f aca="false">COUNTIF($F$2:$F$560,"&lt;"&amp;F22)+(COUNTIF($F$2:$F$560,F22)+1)/2</f>
        <v>164</v>
      </c>
      <c r="O22" s="5" t="n">
        <f aca="false">COUNTIF($H$2:$H$560,"&lt;"&amp;H22)+(COUNTIF($H$2:$H$560,H22)+1)/2</f>
        <v>89</v>
      </c>
      <c r="P22" s="5" t="n">
        <f aca="false">IF(J22=FALSE(),COUNTIFS($J$2:$J$560,FALSE(),$F$2:$F$560,"&lt;"&amp;F22)+(COUNTIFS($J$2:$J$560,FALSE(),$F$2:$F$560,F22)+1)/2,"")</f>
        <v>161.5</v>
      </c>
      <c r="Q22" s="5" t="n">
        <f aca="false">IF(J22=FALSE(),COUNTIFS($J$2:$J$560,FALSE(),$H$2:$H$560,"&lt;"&amp;H22)+(COUNTIFS($J$2:$J$560,FALSE(),$H$2:$H$560,H22)+1)/2,"")</f>
        <v>71.5</v>
      </c>
      <c r="R22" s="5" t="n">
        <f aca="false">COUNTIF($L$2:$L$560,"&lt;"&amp;L22)+(COUNTIF($L$2:$L$560,L22)+1)/2</f>
        <v>101.5</v>
      </c>
      <c r="S22" s="5" t="n">
        <f aca="false">MATCH(F22,Codetabel!$G$2:$G$12,0)-1</f>
        <v>1</v>
      </c>
      <c r="T22" s="5" t="n">
        <f aca="false">H22-1</f>
        <v>1</v>
      </c>
    </row>
    <row r="23" customFormat="false" ht="15" hidden="false" customHeight="false" outlineLevel="0" collapsed="false">
      <c r="A23" s="9" t="s">
        <v>65</v>
      </c>
      <c r="B23" s="9" t="n">
        <v>29</v>
      </c>
      <c r="C23" s="9" t="s">
        <v>139</v>
      </c>
      <c r="D23" s="9" t="s">
        <v>140</v>
      </c>
      <c r="E23" s="9" t="s">
        <v>146</v>
      </c>
      <c r="F23" s="9" t="n">
        <v>30</v>
      </c>
      <c r="G23" s="9" t="s">
        <v>107</v>
      </c>
      <c r="H23" s="9" t="n">
        <v>2</v>
      </c>
      <c r="I23" s="9" t="n">
        <v>30</v>
      </c>
      <c r="J23" s="11" t="b">
        <f aca="false">TRUE()</f>
        <v>1</v>
      </c>
      <c r="K23" s="9" t="n">
        <v>30</v>
      </c>
      <c r="L23" s="9" t="n">
        <v>2</v>
      </c>
      <c r="M23" s="11" t="b">
        <f aca="false">FALSE()</f>
        <v>0</v>
      </c>
      <c r="N23" s="5" t="n">
        <f aca="false">COUNTIF($F$2:$F$560,"&lt;"&amp;F23)+(COUNTIF($F$2:$F$560,F23)+1)/2</f>
        <v>257.5</v>
      </c>
      <c r="O23" s="5" t="n">
        <f aca="false">COUNTIF($H$2:$H$560,"&lt;"&amp;H23)+(COUNTIF($H$2:$H$560,H23)+1)/2</f>
        <v>89</v>
      </c>
      <c r="P23" s="5" t="str">
        <f aca="false">IF(J23=FALSE(),COUNTIFS($J$2:$J$560,FALSE(),$F$2:$F$560,"&lt;"&amp;F23)+(COUNTIFS($J$2:$J$560,FALSE(),$F$2:$F$560,F23)+1)/2,"")</f>
        <v/>
      </c>
      <c r="Q23" s="5" t="str">
        <f aca="false">IF(J23=FALSE(),COUNTIFS($J$2:$J$560,FALSE(),$H$2:$H$560,"&lt;"&amp;H23)+(COUNTIFS($J$2:$J$560,FALSE(),$H$2:$H$560,H23)+1)/2,"")</f>
        <v/>
      </c>
      <c r="R23" s="5" t="n">
        <f aca="false">COUNTIF($L$2:$L$560,"&lt;"&amp;L23)+(COUNTIF($L$2:$L$560,L23)+1)/2</f>
        <v>101.5</v>
      </c>
      <c r="S23" s="5" t="n">
        <f aca="false">MATCH(F23,Codetabel!$G$2:$G$12,0)-1</f>
        <v>2</v>
      </c>
      <c r="T23" s="5" t="n">
        <f aca="false">H23-1</f>
        <v>1</v>
      </c>
    </row>
    <row r="24" customFormat="false" ht="15" hidden="false" customHeight="false" outlineLevel="0" collapsed="false">
      <c r="A24" s="9" t="s">
        <v>65</v>
      </c>
      <c r="B24" s="9" t="n">
        <v>30</v>
      </c>
      <c r="C24" s="9" t="s">
        <v>147</v>
      </c>
      <c r="D24" s="9" t="s">
        <v>148</v>
      </c>
      <c r="E24" s="9" t="s">
        <v>149</v>
      </c>
      <c r="F24" s="9" t="n">
        <v>100</v>
      </c>
      <c r="G24" s="9" t="s">
        <v>115</v>
      </c>
      <c r="H24" s="9" t="n">
        <v>4</v>
      </c>
      <c r="I24" s="9" t="n">
        <v>100</v>
      </c>
      <c r="J24" s="11" t="b">
        <f aca="false">TRUE()</f>
        <v>1</v>
      </c>
      <c r="K24" s="9" t="n">
        <v>30</v>
      </c>
      <c r="L24" s="9" t="n">
        <v>2</v>
      </c>
      <c r="M24" s="11" t="b">
        <f aca="false">FALSE()</f>
        <v>0</v>
      </c>
      <c r="N24" s="5" t="n">
        <f aca="false">COUNTIF($F$2:$F$560,"&lt;"&amp;F24)+(COUNTIF($F$2:$F$560,F24)+1)/2</f>
        <v>415.5</v>
      </c>
      <c r="O24" s="5" t="n">
        <f aca="false">COUNTIF($H$2:$H$560,"&lt;"&amp;H24)+(COUNTIF($H$2:$H$560,H24)+1)/2</f>
        <v>266.5</v>
      </c>
      <c r="P24" s="5" t="str">
        <f aca="false">IF(J24=FALSE(),COUNTIFS($J$2:$J$560,FALSE(),$F$2:$F$560,"&lt;"&amp;F24)+(COUNTIFS($J$2:$J$560,FALSE(),$F$2:$F$560,F24)+1)/2,"")</f>
        <v/>
      </c>
      <c r="Q24" s="5" t="str">
        <f aca="false">IF(J24=FALSE(),COUNTIFS($J$2:$J$560,FALSE(),$H$2:$H$560,"&lt;"&amp;H24)+(COUNTIFS($J$2:$J$560,FALSE(),$H$2:$H$560,H24)+1)/2,"")</f>
        <v/>
      </c>
      <c r="R24" s="5" t="n">
        <f aca="false">COUNTIF($L$2:$L$560,"&lt;"&amp;L24)+(COUNTIF($L$2:$L$560,L24)+1)/2</f>
        <v>101.5</v>
      </c>
      <c r="S24" s="5" t="n">
        <f aca="false">MATCH(F24,Codetabel!$G$2:$G$12,0)-1</f>
        <v>4</v>
      </c>
      <c r="T24" s="5" t="n">
        <f aca="false">H24-1</f>
        <v>3</v>
      </c>
    </row>
    <row r="25" customFormat="false" ht="15" hidden="false" customHeight="false" outlineLevel="0" collapsed="false">
      <c r="A25" s="9" t="s">
        <v>65</v>
      </c>
      <c r="B25" s="9" t="n">
        <v>32</v>
      </c>
      <c r="C25" s="9" t="s">
        <v>150</v>
      </c>
      <c r="D25" s="9" t="s">
        <v>151</v>
      </c>
      <c r="E25" s="9" t="s">
        <v>152</v>
      </c>
      <c r="F25" s="9" t="n">
        <v>30</v>
      </c>
      <c r="G25" s="9" t="s">
        <v>126</v>
      </c>
      <c r="H25" s="9" t="n">
        <v>3</v>
      </c>
      <c r="I25" s="9" t="n">
        <v>50</v>
      </c>
      <c r="J25" s="11" t="b">
        <f aca="false">FALSE()</f>
        <v>0</v>
      </c>
      <c r="K25" s="9" t="n">
        <v>50</v>
      </c>
      <c r="L25" s="9" t="n">
        <v>3</v>
      </c>
      <c r="M25" s="11" t="b">
        <f aca="false">FALSE()</f>
        <v>0</v>
      </c>
      <c r="N25" s="5" t="n">
        <f aca="false">COUNTIF($F$2:$F$560,"&lt;"&amp;F25)+(COUNTIF($F$2:$F$560,F25)+1)/2</f>
        <v>257.5</v>
      </c>
      <c r="O25" s="5" t="n">
        <f aca="false">COUNTIF($H$2:$H$560,"&lt;"&amp;H25)+(COUNTIF($H$2:$H$560,H25)+1)/2</f>
        <v>175.5</v>
      </c>
      <c r="P25" s="5" t="n">
        <f aca="false">IF(J25=FALSE(),COUNTIFS($J$2:$J$560,FALSE(),$F$2:$F$560,"&lt;"&amp;F25)+(COUNTIFS($J$2:$J$560,FALSE(),$F$2:$F$560,F25)+1)/2,"")</f>
        <v>240</v>
      </c>
      <c r="Q25" s="5" t="n">
        <f aca="false">IF(J25=FALSE(),COUNTIFS($J$2:$J$560,FALSE(),$H$2:$H$560,"&lt;"&amp;H25)+(COUNTIFS($J$2:$J$560,FALSE(),$H$2:$H$560,H25)+1)/2,"")</f>
        <v>132.5</v>
      </c>
      <c r="R25" s="5" t="n">
        <f aca="false">COUNTIF($L$2:$L$560,"&lt;"&amp;L25)+(COUNTIF($L$2:$L$560,L25)+1)/2</f>
        <v>204</v>
      </c>
      <c r="S25" s="5" t="n">
        <f aca="false">MATCH(F25,Codetabel!$G$2:$G$12,0)-1</f>
        <v>2</v>
      </c>
      <c r="T25" s="5" t="n">
        <f aca="false">H25-1</f>
        <v>2</v>
      </c>
    </row>
    <row r="26" customFormat="false" ht="15" hidden="false" customHeight="false" outlineLevel="0" collapsed="false">
      <c r="A26" s="9" t="s">
        <v>65</v>
      </c>
      <c r="B26" s="9" t="n">
        <v>33</v>
      </c>
      <c r="C26" s="9" t="s">
        <v>150</v>
      </c>
      <c r="D26" s="9" t="s">
        <v>151</v>
      </c>
      <c r="E26" s="9" t="s">
        <v>153</v>
      </c>
      <c r="F26" s="9" t="n">
        <v>30</v>
      </c>
      <c r="G26" s="9" t="s">
        <v>107</v>
      </c>
      <c r="H26" s="9" t="n">
        <v>2</v>
      </c>
      <c r="I26" s="9" t="n">
        <v>30</v>
      </c>
      <c r="J26" s="11" t="b">
        <f aca="false">TRUE()</f>
        <v>1</v>
      </c>
      <c r="K26" s="9" t="n">
        <v>30</v>
      </c>
      <c r="L26" s="9" t="n">
        <v>2</v>
      </c>
      <c r="M26" s="11" t="b">
        <f aca="false">FALSE()</f>
        <v>0</v>
      </c>
      <c r="N26" s="5" t="n">
        <f aca="false">COUNTIF($F$2:$F$560,"&lt;"&amp;F26)+(COUNTIF($F$2:$F$560,F26)+1)/2</f>
        <v>257.5</v>
      </c>
      <c r="O26" s="5" t="n">
        <f aca="false">COUNTIF($H$2:$H$560,"&lt;"&amp;H26)+(COUNTIF($H$2:$H$560,H26)+1)/2</f>
        <v>89</v>
      </c>
      <c r="P26" s="5" t="str">
        <f aca="false">IF(J26=FALSE(),COUNTIFS($J$2:$J$560,FALSE(),$F$2:$F$560,"&lt;"&amp;F26)+(COUNTIFS($J$2:$J$560,FALSE(),$F$2:$F$560,F26)+1)/2,"")</f>
        <v/>
      </c>
      <c r="Q26" s="5" t="str">
        <f aca="false">IF(J26=FALSE(),COUNTIFS($J$2:$J$560,FALSE(),$H$2:$H$560,"&lt;"&amp;H26)+(COUNTIFS($J$2:$J$560,FALSE(),$H$2:$H$560,H26)+1)/2,"")</f>
        <v/>
      </c>
      <c r="R26" s="5" t="n">
        <f aca="false">COUNTIF($L$2:$L$560,"&lt;"&amp;L26)+(COUNTIF($L$2:$L$560,L26)+1)/2</f>
        <v>101.5</v>
      </c>
      <c r="S26" s="5" t="n">
        <f aca="false">MATCH(F26,Codetabel!$G$2:$G$12,0)-1</f>
        <v>2</v>
      </c>
      <c r="T26" s="5" t="n">
        <f aca="false">H26-1</f>
        <v>1</v>
      </c>
    </row>
    <row r="27" customFormat="false" ht="15" hidden="false" customHeight="false" outlineLevel="0" collapsed="false">
      <c r="A27" s="9" t="s">
        <v>65</v>
      </c>
      <c r="B27" s="9" t="n">
        <v>34</v>
      </c>
      <c r="C27" s="9" t="s">
        <v>150</v>
      </c>
      <c r="D27" s="9" t="s">
        <v>151</v>
      </c>
      <c r="E27" s="9" t="s">
        <v>154</v>
      </c>
      <c r="F27" s="9" t="n">
        <v>30</v>
      </c>
      <c r="G27" s="9" t="s">
        <v>126</v>
      </c>
      <c r="H27" s="9" t="n">
        <v>3</v>
      </c>
      <c r="I27" s="9" t="n">
        <v>50</v>
      </c>
      <c r="J27" s="11" t="b">
        <f aca="false">FALSE()</f>
        <v>0</v>
      </c>
      <c r="K27" s="9" t="n">
        <v>50</v>
      </c>
      <c r="L27" s="9" t="n">
        <v>3</v>
      </c>
      <c r="M27" s="11" t="b">
        <f aca="false">FALSE()</f>
        <v>0</v>
      </c>
      <c r="N27" s="5" t="n">
        <f aca="false">COUNTIF($F$2:$F$560,"&lt;"&amp;F27)+(COUNTIF($F$2:$F$560,F27)+1)/2</f>
        <v>257.5</v>
      </c>
      <c r="O27" s="5" t="n">
        <f aca="false">COUNTIF($H$2:$H$560,"&lt;"&amp;H27)+(COUNTIF($H$2:$H$560,H27)+1)/2</f>
        <v>175.5</v>
      </c>
      <c r="P27" s="5" t="n">
        <f aca="false">IF(J27=FALSE(),COUNTIFS($J$2:$J$560,FALSE(),$F$2:$F$560,"&lt;"&amp;F27)+(COUNTIFS($J$2:$J$560,FALSE(),$F$2:$F$560,F27)+1)/2,"")</f>
        <v>240</v>
      </c>
      <c r="Q27" s="5" t="n">
        <f aca="false">IF(J27=FALSE(),COUNTIFS($J$2:$J$560,FALSE(),$H$2:$H$560,"&lt;"&amp;H27)+(COUNTIFS($J$2:$J$560,FALSE(),$H$2:$H$560,H27)+1)/2,"")</f>
        <v>132.5</v>
      </c>
      <c r="R27" s="5" t="n">
        <f aca="false">COUNTIF($L$2:$L$560,"&lt;"&amp;L27)+(COUNTIF($L$2:$L$560,L27)+1)/2</f>
        <v>204</v>
      </c>
      <c r="S27" s="5" t="n">
        <f aca="false">MATCH(F27,Codetabel!$G$2:$G$12,0)-1</f>
        <v>2</v>
      </c>
      <c r="T27" s="5" t="n">
        <f aca="false">H27-1</f>
        <v>2</v>
      </c>
    </row>
    <row r="28" customFormat="false" ht="15" hidden="false" customHeight="false" outlineLevel="0" collapsed="false">
      <c r="A28" s="9" t="s">
        <v>65</v>
      </c>
      <c r="B28" s="9" t="n">
        <v>35</v>
      </c>
      <c r="C28" s="9" t="s">
        <v>150</v>
      </c>
      <c r="D28" s="9" t="s">
        <v>151</v>
      </c>
      <c r="E28" s="9" t="s">
        <v>155</v>
      </c>
      <c r="F28" s="9" t="n">
        <v>30</v>
      </c>
      <c r="G28" s="9" t="s">
        <v>107</v>
      </c>
      <c r="H28" s="9" t="n">
        <v>2</v>
      </c>
      <c r="I28" s="9" t="n">
        <v>30</v>
      </c>
      <c r="J28" s="11" t="b">
        <f aca="false">TRUE()</f>
        <v>1</v>
      </c>
      <c r="K28" s="9" t="n">
        <v>30</v>
      </c>
      <c r="L28" s="9" t="n">
        <v>2</v>
      </c>
      <c r="M28" s="11" t="b">
        <f aca="false">FALSE()</f>
        <v>0</v>
      </c>
      <c r="N28" s="5" t="n">
        <f aca="false">COUNTIF($F$2:$F$560,"&lt;"&amp;F28)+(COUNTIF($F$2:$F$560,F28)+1)/2</f>
        <v>257.5</v>
      </c>
      <c r="O28" s="5" t="n">
        <f aca="false">COUNTIF($H$2:$H$560,"&lt;"&amp;H28)+(COUNTIF($H$2:$H$560,H28)+1)/2</f>
        <v>89</v>
      </c>
      <c r="P28" s="5" t="str">
        <f aca="false">IF(J28=FALSE(),COUNTIFS($J$2:$J$560,FALSE(),$F$2:$F$560,"&lt;"&amp;F28)+(COUNTIFS($J$2:$J$560,FALSE(),$F$2:$F$560,F28)+1)/2,"")</f>
        <v/>
      </c>
      <c r="Q28" s="5" t="str">
        <f aca="false">IF(J28=FALSE(),COUNTIFS($J$2:$J$560,FALSE(),$H$2:$H$560,"&lt;"&amp;H28)+(COUNTIFS($J$2:$J$560,FALSE(),$H$2:$H$560,H28)+1)/2,"")</f>
        <v/>
      </c>
      <c r="R28" s="5" t="n">
        <f aca="false">COUNTIF($L$2:$L$560,"&lt;"&amp;L28)+(COUNTIF($L$2:$L$560,L28)+1)/2</f>
        <v>101.5</v>
      </c>
      <c r="S28" s="5" t="n">
        <f aca="false">MATCH(F28,Codetabel!$G$2:$G$12,0)-1</f>
        <v>2</v>
      </c>
      <c r="T28" s="5" t="n">
        <f aca="false">H28-1</f>
        <v>1</v>
      </c>
    </row>
    <row r="29" customFormat="false" ht="15" hidden="false" customHeight="false" outlineLevel="0" collapsed="false">
      <c r="A29" s="9" t="s">
        <v>65</v>
      </c>
      <c r="B29" s="9" t="n">
        <v>36</v>
      </c>
      <c r="C29" s="9" t="s">
        <v>156</v>
      </c>
      <c r="D29" s="9" t="s">
        <v>157</v>
      </c>
      <c r="E29" s="9" t="s">
        <v>158</v>
      </c>
      <c r="F29" s="9" t="n">
        <v>30</v>
      </c>
      <c r="G29" s="9" t="s">
        <v>107</v>
      </c>
      <c r="H29" s="9" t="n">
        <v>2</v>
      </c>
      <c r="I29" s="9" t="n">
        <v>30</v>
      </c>
      <c r="J29" s="11" t="b">
        <f aca="false">TRUE()</f>
        <v>1</v>
      </c>
      <c r="K29" s="9" t="n">
        <v>30</v>
      </c>
      <c r="L29" s="9" t="n">
        <v>2</v>
      </c>
      <c r="M29" s="11" t="b">
        <f aca="false">FALSE()</f>
        <v>0</v>
      </c>
      <c r="N29" s="5" t="n">
        <f aca="false">COUNTIF($F$2:$F$560,"&lt;"&amp;F29)+(COUNTIF($F$2:$F$560,F29)+1)/2</f>
        <v>257.5</v>
      </c>
      <c r="O29" s="5" t="n">
        <f aca="false">COUNTIF($H$2:$H$560,"&lt;"&amp;H29)+(COUNTIF($H$2:$H$560,H29)+1)/2</f>
        <v>89</v>
      </c>
      <c r="P29" s="5" t="str">
        <f aca="false">IF(J29=FALSE(),COUNTIFS($J$2:$J$560,FALSE(),$F$2:$F$560,"&lt;"&amp;F29)+(COUNTIFS($J$2:$J$560,FALSE(),$F$2:$F$560,F29)+1)/2,"")</f>
        <v/>
      </c>
      <c r="Q29" s="5" t="str">
        <f aca="false">IF(J29=FALSE(),COUNTIFS($J$2:$J$560,FALSE(),$H$2:$H$560,"&lt;"&amp;H29)+(COUNTIFS($J$2:$J$560,FALSE(),$H$2:$H$560,H29)+1)/2,"")</f>
        <v/>
      </c>
      <c r="R29" s="5" t="n">
        <f aca="false">COUNTIF($L$2:$L$560,"&lt;"&amp;L29)+(COUNTIF($L$2:$L$560,L29)+1)/2</f>
        <v>101.5</v>
      </c>
      <c r="S29" s="5" t="n">
        <f aca="false">MATCH(F29,Codetabel!$G$2:$G$12,0)-1</f>
        <v>2</v>
      </c>
      <c r="T29" s="5" t="n">
        <f aca="false">H29-1</f>
        <v>1</v>
      </c>
    </row>
    <row r="30" customFormat="false" ht="15" hidden="false" customHeight="false" outlineLevel="0" collapsed="false">
      <c r="A30" s="9" t="s">
        <v>65</v>
      </c>
      <c r="B30" s="9" t="n">
        <v>39</v>
      </c>
      <c r="C30" s="9" t="s">
        <v>159</v>
      </c>
      <c r="D30" s="9" t="s">
        <v>160</v>
      </c>
      <c r="E30" s="9" t="s">
        <v>161</v>
      </c>
      <c r="F30" s="9" t="n">
        <v>10</v>
      </c>
      <c r="G30" s="9" t="s">
        <v>126</v>
      </c>
      <c r="H30" s="9" t="n">
        <v>3</v>
      </c>
      <c r="I30" s="9" t="n">
        <v>50</v>
      </c>
      <c r="J30" s="11" t="b">
        <f aca="false">FALSE()</f>
        <v>0</v>
      </c>
      <c r="K30" s="9" t="n">
        <v>50</v>
      </c>
      <c r="L30" s="9" t="n">
        <v>3</v>
      </c>
      <c r="M30" s="11" t="b">
        <f aca="false">FALSE()</f>
        <v>0</v>
      </c>
      <c r="N30" s="5" t="n">
        <f aca="false">COUNTIF($F$2:$F$560,"&lt;"&amp;F30)+(COUNTIF($F$2:$F$560,F30)+1)/2</f>
        <v>164</v>
      </c>
      <c r="O30" s="5" t="n">
        <f aca="false">COUNTIF($H$2:$H$560,"&lt;"&amp;H30)+(COUNTIF($H$2:$H$560,H30)+1)/2</f>
        <v>175.5</v>
      </c>
      <c r="P30" s="5" t="n">
        <f aca="false">IF(J30=FALSE(),COUNTIFS($J$2:$J$560,FALSE(),$F$2:$F$560,"&lt;"&amp;F30)+(COUNTIFS($J$2:$J$560,FALSE(),$F$2:$F$560,F30)+1)/2,"")</f>
        <v>161.5</v>
      </c>
      <c r="Q30" s="5" t="n">
        <f aca="false">IF(J30=FALSE(),COUNTIFS($J$2:$J$560,FALSE(),$H$2:$H$560,"&lt;"&amp;H30)+(COUNTIFS($J$2:$J$560,FALSE(),$H$2:$H$560,H30)+1)/2,"")</f>
        <v>132.5</v>
      </c>
      <c r="R30" s="5" t="n">
        <f aca="false">COUNTIF($L$2:$L$560,"&lt;"&amp;L30)+(COUNTIF($L$2:$L$560,L30)+1)/2</f>
        <v>204</v>
      </c>
      <c r="S30" s="5" t="n">
        <f aca="false">MATCH(F30,Codetabel!$G$2:$G$12,0)-1</f>
        <v>1</v>
      </c>
      <c r="T30" s="5" t="n">
        <f aca="false">H30-1</f>
        <v>2</v>
      </c>
    </row>
    <row r="31" customFormat="false" ht="15" hidden="false" customHeight="false" outlineLevel="0" collapsed="false">
      <c r="A31" s="9" t="s">
        <v>65</v>
      </c>
      <c r="B31" s="9" t="n">
        <v>42</v>
      </c>
      <c r="C31" s="9" t="s">
        <v>162</v>
      </c>
      <c r="D31" s="9" t="s">
        <v>163</v>
      </c>
      <c r="E31" s="9" t="s">
        <v>164</v>
      </c>
      <c r="F31" s="9" t="n">
        <v>100</v>
      </c>
      <c r="G31" s="9" t="s">
        <v>115</v>
      </c>
      <c r="H31" s="9" t="n">
        <v>4</v>
      </c>
      <c r="I31" s="9" t="n">
        <v>100</v>
      </c>
      <c r="J31" s="11" t="b">
        <f aca="false">TRUE()</f>
        <v>1</v>
      </c>
      <c r="K31" s="9" t="n">
        <v>100</v>
      </c>
      <c r="L31" s="9" t="n">
        <v>4</v>
      </c>
      <c r="M31" s="11" t="b">
        <f aca="false">FALSE()</f>
        <v>0</v>
      </c>
      <c r="N31" s="5" t="n">
        <f aca="false">COUNTIF($F$2:$F$560,"&lt;"&amp;F31)+(COUNTIF($F$2:$F$560,F31)+1)/2</f>
        <v>415.5</v>
      </c>
      <c r="O31" s="5" t="n">
        <f aca="false">COUNTIF($H$2:$H$560,"&lt;"&amp;H31)+(COUNTIF($H$2:$H$560,H31)+1)/2</f>
        <v>266.5</v>
      </c>
      <c r="P31" s="5" t="str">
        <f aca="false">IF(J31=FALSE(),COUNTIFS($J$2:$J$560,FALSE(),$F$2:$F$560,"&lt;"&amp;F31)+(COUNTIFS($J$2:$J$560,FALSE(),$F$2:$F$560,F31)+1)/2,"")</f>
        <v/>
      </c>
      <c r="Q31" s="5" t="str">
        <f aca="false">IF(J31=FALSE(),COUNTIFS($J$2:$J$560,FALSE(),$H$2:$H$560,"&lt;"&amp;H31)+(COUNTIFS($J$2:$J$560,FALSE(),$H$2:$H$560,H31)+1)/2,"")</f>
        <v/>
      </c>
      <c r="R31" s="5" t="n">
        <f aca="false">COUNTIF($L$2:$L$560,"&lt;"&amp;L31)+(COUNTIF($L$2:$L$560,L31)+1)/2</f>
        <v>305</v>
      </c>
      <c r="S31" s="5" t="n">
        <f aca="false">MATCH(F31,Codetabel!$G$2:$G$12,0)-1</f>
        <v>4</v>
      </c>
      <c r="T31" s="5" t="n">
        <f aca="false">H31-1</f>
        <v>3</v>
      </c>
    </row>
    <row r="32" customFormat="false" ht="15" hidden="false" customHeight="false" outlineLevel="0" collapsed="false">
      <c r="A32" s="9" t="s">
        <v>65</v>
      </c>
      <c r="B32" s="9" t="n">
        <v>43</v>
      </c>
      <c r="C32" s="9" t="s">
        <v>165</v>
      </c>
      <c r="D32" s="9" t="s">
        <v>166</v>
      </c>
      <c r="E32" s="9" t="s">
        <v>167</v>
      </c>
      <c r="F32" s="9" t="n">
        <v>50</v>
      </c>
      <c r="G32" s="9" t="s">
        <v>126</v>
      </c>
      <c r="H32" s="9" t="n">
        <v>3</v>
      </c>
      <c r="I32" s="9" t="n">
        <v>50</v>
      </c>
      <c r="J32" s="11" t="b">
        <f aca="false">TRUE()</f>
        <v>1</v>
      </c>
      <c r="K32" s="9" t="n">
        <v>50</v>
      </c>
      <c r="L32" s="9" t="n">
        <v>3</v>
      </c>
      <c r="M32" s="11" t="b">
        <f aca="false">FALSE()</f>
        <v>0</v>
      </c>
      <c r="N32" s="5" t="n">
        <f aca="false">COUNTIF($F$2:$F$560,"&lt;"&amp;F32)+(COUNTIF($F$2:$F$560,F32)+1)/2</f>
        <v>343.5</v>
      </c>
      <c r="O32" s="5" t="n">
        <f aca="false">COUNTIF($H$2:$H$560,"&lt;"&amp;H32)+(COUNTIF($H$2:$H$560,H32)+1)/2</f>
        <v>175.5</v>
      </c>
      <c r="P32" s="5" t="str">
        <f aca="false">IF(J32=FALSE(),COUNTIFS($J$2:$J$560,FALSE(),$F$2:$F$560,"&lt;"&amp;F32)+(COUNTIFS($J$2:$J$560,FALSE(),$F$2:$F$560,F32)+1)/2,"")</f>
        <v/>
      </c>
      <c r="Q32" s="5" t="str">
        <f aca="false">IF(J32=FALSE(),COUNTIFS($J$2:$J$560,FALSE(),$H$2:$H$560,"&lt;"&amp;H32)+(COUNTIFS($J$2:$J$560,FALSE(),$H$2:$H$560,H32)+1)/2,"")</f>
        <v/>
      </c>
      <c r="R32" s="5" t="n">
        <f aca="false">COUNTIF($L$2:$L$560,"&lt;"&amp;L32)+(COUNTIF($L$2:$L$560,L32)+1)/2</f>
        <v>204</v>
      </c>
      <c r="S32" s="5" t="n">
        <f aca="false">MATCH(F32,Codetabel!$G$2:$G$12,0)-1</f>
        <v>3</v>
      </c>
      <c r="T32" s="5" t="n">
        <f aca="false">H32-1</f>
        <v>2</v>
      </c>
    </row>
    <row r="33" customFormat="false" ht="15" hidden="false" customHeight="false" outlineLevel="0" collapsed="false">
      <c r="A33" s="9" t="s">
        <v>65</v>
      </c>
      <c r="B33" s="9" t="n">
        <v>45</v>
      </c>
      <c r="C33" s="9" t="s">
        <v>168</v>
      </c>
      <c r="D33" s="9" t="s">
        <v>169</v>
      </c>
      <c r="E33" s="9" t="s">
        <v>170</v>
      </c>
      <c r="F33" s="9" t="n">
        <v>100</v>
      </c>
      <c r="G33" s="9" t="s">
        <v>115</v>
      </c>
      <c r="H33" s="9" t="n">
        <v>4</v>
      </c>
      <c r="I33" s="9" t="n">
        <v>100</v>
      </c>
      <c r="J33" s="11" t="b">
        <f aca="false">TRUE()</f>
        <v>1</v>
      </c>
      <c r="K33" s="9" t="n">
        <v>50</v>
      </c>
      <c r="L33" s="9" t="n">
        <v>3</v>
      </c>
      <c r="M33" s="11" t="b">
        <f aca="false">FALSE()</f>
        <v>0</v>
      </c>
      <c r="N33" s="5" t="n">
        <f aca="false">COUNTIF($F$2:$F$560,"&lt;"&amp;F33)+(COUNTIF($F$2:$F$560,F33)+1)/2</f>
        <v>415.5</v>
      </c>
      <c r="O33" s="5" t="n">
        <f aca="false">COUNTIF($H$2:$H$560,"&lt;"&amp;H33)+(COUNTIF($H$2:$H$560,H33)+1)/2</f>
        <v>266.5</v>
      </c>
      <c r="P33" s="5" t="str">
        <f aca="false">IF(J33=FALSE(),COUNTIFS($J$2:$J$560,FALSE(),$F$2:$F$560,"&lt;"&amp;F33)+(COUNTIFS($J$2:$J$560,FALSE(),$F$2:$F$560,F33)+1)/2,"")</f>
        <v/>
      </c>
      <c r="Q33" s="5" t="str">
        <f aca="false">IF(J33=FALSE(),COUNTIFS($J$2:$J$560,FALSE(),$H$2:$H$560,"&lt;"&amp;H33)+(COUNTIFS($J$2:$J$560,FALSE(),$H$2:$H$560,H33)+1)/2,"")</f>
        <v/>
      </c>
      <c r="R33" s="5" t="n">
        <f aca="false">COUNTIF($L$2:$L$560,"&lt;"&amp;L33)+(COUNTIF($L$2:$L$560,L33)+1)/2</f>
        <v>204</v>
      </c>
      <c r="S33" s="5" t="n">
        <f aca="false">MATCH(F33,Codetabel!$G$2:$G$12,0)-1</f>
        <v>4</v>
      </c>
      <c r="T33" s="5" t="n">
        <f aca="false">H33-1</f>
        <v>3</v>
      </c>
    </row>
    <row r="34" customFormat="false" ht="15" hidden="false" customHeight="false" outlineLevel="0" collapsed="false">
      <c r="A34" s="9" t="s">
        <v>65</v>
      </c>
      <c r="B34" s="9" t="n">
        <v>46</v>
      </c>
      <c r="C34" s="9" t="s">
        <v>168</v>
      </c>
      <c r="D34" s="9" t="s">
        <v>169</v>
      </c>
      <c r="E34" s="9" t="s">
        <v>171</v>
      </c>
      <c r="F34" s="9" t="n">
        <v>50</v>
      </c>
      <c r="G34" s="9" t="s">
        <v>126</v>
      </c>
      <c r="H34" s="9" t="n">
        <v>3</v>
      </c>
      <c r="I34" s="9" t="n">
        <v>50</v>
      </c>
      <c r="J34" s="11" t="b">
        <f aca="false">TRUE()</f>
        <v>1</v>
      </c>
      <c r="K34" s="9" t="n">
        <v>50</v>
      </c>
      <c r="L34" s="9" t="n">
        <v>3</v>
      </c>
      <c r="M34" s="11" t="b">
        <f aca="false">FALSE()</f>
        <v>0</v>
      </c>
      <c r="N34" s="5" t="n">
        <f aca="false">COUNTIF($F$2:$F$560,"&lt;"&amp;F34)+(COUNTIF($F$2:$F$560,F34)+1)/2</f>
        <v>343.5</v>
      </c>
      <c r="O34" s="5" t="n">
        <f aca="false">COUNTIF($H$2:$H$560,"&lt;"&amp;H34)+(COUNTIF($H$2:$H$560,H34)+1)/2</f>
        <v>175.5</v>
      </c>
      <c r="P34" s="5" t="str">
        <f aca="false">IF(J34=FALSE(),COUNTIFS($J$2:$J$560,FALSE(),$F$2:$F$560,"&lt;"&amp;F34)+(COUNTIFS($J$2:$J$560,FALSE(),$F$2:$F$560,F34)+1)/2,"")</f>
        <v/>
      </c>
      <c r="Q34" s="5" t="str">
        <f aca="false">IF(J34=FALSE(),COUNTIFS($J$2:$J$560,FALSE(),$H$2:$H$560,"&lt;"&amp;H34)+(COUNTIFS($J$2:$J$560,FALSE(),$H$2:$H$560,H34)+1)/2,"")</f>
        <v/>
      </c>
      <c r="R34" s="5" t="n">
        <f aca="false">COUNTIF($L$2:$L$560,"&lt;"&amp;L34)+(COUNTIF($L$2:$L$560,L34)+1)/2</f>
        <v>204</v>
      </c>
      <c r="S34" s="5" t="n">
        <f aca="false">MATCH(F34,Codetabel!$G$2:$G$12,0)-1</f>
        <v>3</v>
      </c>
      <c r="T34" s="5" t="n">
        <f aca="false">H34-1</f>
        <v>2</v>
      </c>
    </row>
    <row r="35" customFormat="false" ht="15" hidden="false" customHeight="false" outlineLevel="0" collapsed="false">
      <c r="A35" s="9" t="s">
        <v>65</v>
      </c>
      <c r="B35" s="9" t="n">
        <v>49</v>
      </c>
      <c r="C35" s="9" t="s">
        <v>172</v>
      </c>
      <c r="D35" s="9" t="s">
        <v>173</v>
      </c>
      <c r="E35" s="9" t="s">
        <v>174</v>
      </c>
      <c r="F35" s="9" t="n">
        <v>50</v>
      </c>
      <c r="G35" s="9" t="s">
        <v>115</v>
      </c>
      <c r="H35" s="9" t="n">
        <v>4</v>
      </c>
      <c r="I35" s="9" t="n">
        <v>100</v>
      </c>
      <c r="J35" s="11" t="b">
        <f aca="false">FALSE()</f>
        <v>0</v>
      </c>
      <c r="K35" s="9" t="n">
        <v>100</v>
      </c>
      <c r="L35" s="9" t="n">
        <v>4</v>
      </c>
      <c r="M35" s="11" t="b">
        <f aca="false">FALSE()</f>
        <v>0</v>
      </c>
      <c r="N35" s="5" t="n">
        <f aca="false">COUNTIF($F$2:$F$560,"&lt;"&amp;F35)+(COUNTIF($F$2:$F$560,F35)+1)/2</f>
        <v>343.5</v>
      </c>
      <c r="O35" s="5" t="n">
        <f aca="false">COUNTIF($H$2:$H$560,"&lt;"&amp;H35)+(COUNTIF($H$2:$H$560,H35)+1)/2</f>
        <v>266.5</v>
      </c>
      <c r="P35" s="5" t="n">
        <f aca="false">IF(J35=FALSE(),COUNTIFS($J$2:$J$560,FALSE(),$F$2:$F$560,"&lt;"&amp;F35)+(COUNTIFS($J$2:$J$560,FALSE(),$F$2:$F$560,F35)+1)/2,"")</f>
        <v>300.5</v>
      </c>
      <c r="Q35" s="5" t="n">
        <f aca="false">IF(J35=FALSE(),COUNTIFS($J$2:$J$560,FALSE(),$H$2:$H$560,"&lt;"&amp;H35)+(COUNTIFS($J$2:$J$560,FALSE(),$H$2:$H$560,H35)+1)/2,"")</f>
        <v>193.5</v>
      </c>
      <c r="R35" s="5" t="n">
        <f aca="false">COUNTIF($L$2:$L$560,"&lt;"&amp;L35)+(COUNTIF($L$2:$L$560,L35)+1)/2</f>
        <v>305</v>
      </c>
      <c r="S35" s="5" t="n">
        <f aca="false">MATCH(F35,Codetabel!$G$2:$G$12,0)-1</f>
        <v>3</v>
      </c>
      <c r="T35" s="5" t="n">
        <f aca="false">H35-1</f>
        <v>3</v>
      </c>
    </row>
    <row r="36" customFormat="false" ht="15" hidden="false" customHeight="false" outlineLevel="0" collapsed="false">
      <c r="A36" s="9" t="s">
        <v>65</v>
      </c>
      <c r="B36" s="9" t="n">
        <v>53</v>
      </c>
      <c r="C36" s="9" t="s">
        <v>175</v>
      </c>
      <c r="D36" s="9" t="s">
        <v>176</v>
      </c>
      <c r="E36" s="9" t="s">
        <v>177</v>
      </c>
      <c r="F36" s="9" t="n">
        <v>100</v>
      </c>
      <c r="G36" s="9" t="s">
        <v>132</v>
      </c>
      <c r="H36" s="9" t="n">
        <v>5</v>
      </c>
      <c r="I36" s="9" t="n">
        <v>200</v>
      </c>
      <c r="J36" s="11" t="b">
        <f aca="false">FALSE()</f>
        <v>0</v>
      </c>
      <c r="K36" s="9" t="n">
        <v>200</v>
      </c>
      <c r="L36" s="9" t="n">
        <v>5</v>
      </c>
      <c r="M36" s="11" t="b">
        <f aca="false">FALSE()</f>
        <v>0</v>
      </c>
      <c r="N36" s="5" t="n">
        <f aca="false">COUNTIF($F$2:$F$560,"&lt;"&amp;F36)+(COUNTIF($F$2:$F$560,F36)+1)/2</f>
        <v>415.5</v>
      </c>
      <c r="O36" s="5" t="n">
        <f aca="false">COUNTIF($H$2:$H$560,"&lt;"&amp;H36)+(COUNTIF($H$2:$H$560,H36)+1)/2</f>
        <v>348.5</v>
      </c>
      <c r="P36" s="5" t="n">
        <f aca="false">IF(J36=FALSE(),COUNTIFS($J$2:$J$560,FALSE(),$F$2:$F$560,"&lt;"&amp;F36)+(COUNTIFS($J$2:$J$560,FALSE(),$F$2:$F$560,F36)+1)/2,"")</f>
        <v>342.5</v>
      </c>
      <c r="Q36" s="5" t="n">
        <f aca="false">IF(J36=FALSE(),COUNTIFS($J$2:$J$560,FALSE(),$H$2:$H$560,"&lt;"&amp;H36)+(COUNTIFS($J$2:$J$560,FALSE(),$H$2:$H$560,H36)+1)/2,"")</f>
        <v>244</v>
      </c>
      <c r="R36" s="5" t="n">
        <f aca="false">COUNTIF($L$2:$L$560,"&lt;"&amp;L36)+(COUNTIF($L$2:$L$560,L36)+1)/2</f>
        <v>386.5</v>
      </c>
      <c r="S36" s="5" t="n">
        <f aca="false">MATCH(F36,Codetabel!$G$2:$G$12,0)-1</f>
        <v>4</v>
      </c>
      <c r="T36" s="5" t="n">
        <f aca="false">H36-1</f>
        <v>4</v>
      </c>
    </row>
    <row r="37" customFormat="false" ht="15" hidden="false" customHeight="false" outlineLevel="0" collapsed="false">
      <c r="A37" s="9" t="s">
        <v>65</v>
      </c>
      <c r="B37" s="9" t="n">
        <v>54</v>
      </c>
      <c r="C37" s="9" t="s">
        <v>175</v>
      </c>
      <c r="D37" s="9" t="s">
        <v>178</v>
      </c>
      <c r="E37" s="9" t="s">
        <v>179</v>
      </c>
      <c r="F37" s="9" t="n">
        <v>30</v>
      </c>
      <c r="G37" s="9" t="s">
        <v>180</v>
      </c>
      <c r="H37" s="9" t="n">
        <v>7</v>
      </c>
      <c r="I37" s="9" t="n">
        <v>500</v>
      </c>
      <c r="J37" s="11" t="b">
        <f aca="false">FALSE()</f>
        <v>0</v>
      </c>
      <c r="K37" s="9" t="n">
        <v>500</v>
      </c>
      <c r="L37" s="9" t="n">
        <v>7</v>
      </c>
      <c r="M37" s="11" t="b">
        <f aca="false">FALSE()</f>
        <v>0</v>
      </c>
      <c r="N37" s="5" t="n">
        <f aca="false">COUNTIF($F$2:$F$560,"&lt;"&amp;F37)+(COUNTIF($F$2:$F$560,F37)+1)/2</f>
        <v>257.5</v>
      </c>
      <c r="O37" s="5" t="n">
        <f aca="false">COUNTIF($H$2:$H$560,"&lt;"&amp;H37)+(COUNTIF($H$2:$H$560,H37)+1)/2</f>
        <v>486.5</v>
      </c>
      <c r="P37" s="5" t="n">
        <f aca="false">IF(J37=FALSE(),COUNTIFS($J$2:$J$560,FALSE(),$F$2:$F$560,"&lt;"&amp;F37)+(COUNTIFS($J$2:$J$560,FALSE(),$F$2:$F$560,F37)+1)/2,"")</f>
        <v>240</v>
      </c>
      <c r="Q37" s="5" t="n">
        <f aca="false">IF(J37=FALSE(),COUNTIFS($J$2:$J$560,FALSE(),$H$2:$H$560,"&lt;"&amp;H37)+(COUNTIFS($J$2:$J$560,FALSE(),$H$2:$H$560,H37)+1)/2,"")</f>
        <v>325.5</v>
      </c>
      <c r="R37" s="5" t="n">
        <f aca="false">COUNTIF($L$2:$L$560,"&lt;"&amp;L37)+(COUNTIF($L$2:$L$560,L37)+1)/2</f>
        <v>497.5</v>
      </c>
      <c r="S37" s="5" t="n">
        <f aca="false">MATCH(F37,Codetabel!$G$2:$G$12,0)-1</f>
        <v>2</v>
      </c>
      <c r="T37" s="5" t="n">
        <f aca="false">H37-1</f>
        <v>6</v>
      </c>
    </row>
    <row r="38" customFormat="false" ht="15" hidden="false" customHeight="false" outlineLevel="0" collapsed="false">
      <c r="A38" s="9" t="s">
        <v>65</v>
      </c>
      <c r="B38" s="9" t="n">
        <v>55</v>
      </c>
      <c r="C38" s="9" t="s">
        <v>175</v>
      </c>
      <c r="D38" s="9" t="s">
        <v>178</v>
      </c>
      <c r="E38" s="9" t="s">
        <v>181</v>
      </c>
      <c r="F38" s="9" t="n">
        <v>50</v>
      </c>
      <c r="G38" s="9" t="s">
        <v>182</v>
      </c>
      <c r="H38" s="9" t="n">
        <v>8</v>
      </c>
      <c r="I38" s="9" t="n">
        <v>700</v>
      </c>
      <c r="J38" s="11" t="b">
        <f aca="false">FALSE()</f>
        <v>0</v>
      </c>
      <c r="K38" s="9" t="n">
        <v>700</v>
      </c>
      <c r="L38" s="9" t="n">
        <v>8</v>
      </c>
      <c r="M38" s="11" t="b">
        <f aca="false">FALSE()</f>
        <v>0</v>
      </c>
      <c r="N38" s="5" t="n">
        <f aca="false">COUNTIF($F$2:$F$560,"&lt;"&amp;F38)+(COUNTIF($F$2:$F$560,F38)+1)/2</f>
        <v>343.5</v>
      </c>
      <c r="O38" s="5" t="n">
        <f aca="false">COUNTIF($H$2:$H$560,"&lt;"&amp;H38)+(COUNTIF($H$2:$H$560,H38)+1)/2</f>
        <v>520.5</v>
      </c>
      <c r="P38" s="5" t="n">
        <f aca="false">IF(J38=FALSE(),COUNTIFS($J$2:$J$560,FALSE(),$F$2:$F$560,"&lt;"&amp;F38)+(COUNTIFS($J$2:$J$560,FALSE(),$F$2:$F$560,F38)+1)/2,"")</f>
        <v>300.5</v>
      </c>
      <c r="Q38" s="5" t="n">
        <f aca="false">IF(J38=FALSE(),COUNTIFS($J$2:$J$560,FALSE(),$H$2:$H$560,"&lt;"&amp;H38)+(COUNTIFS($J$2:$J$560,FALSE(),$H$2:$H$560,H38)+1)/2,"")</f>
        <v>350.5</v>
      </c>
      <c r="R38" s="5" t="n">
        <f aca="false">COUNTIF($L$2:$L$560,"&lt;"&amp;L38)+(COUNTIF($L$2:$L$560,L38)+1)/2</f>
        <v>525</v>
      </c>
      <c r="S38" s="5" t="n">
        <f aca="false">MATCH(F38,Codetabel!$G$2:$G$12,0)-1</f>
        <v>3</v>
      </c>
      <c r="T38" s="5" t="n">
        <f aca="false">H38-1</f>
        <v>7</v>
      </c>
    </row>
    <row r="39" customFormat="false" ht="15" hidden="false" customHeight="false" outlineLevel="0" collapsed="false">
      <c r="A39" s="9" t="s">
        <v>65</v>
      </c>
      <c r="B39" s="9" t="n">
        <v>59</v>
      </c>
      <c r="C39" s="9" t="s">
        <v>183</v>
      </c>
      <c r="D39" s="9" t="s">
        <v>184</v>
      </c>
      <c r="E39" s="9" t="s">
        <v>185</v>
      </c>
      <c r="F39" s="9" t="n">
        <v>10</v>
      </c>
      <c r="G39" s="9" t="s">
        <v>132</v>
      </c>
      <c r="H39" s="9" t="n">
        <v>5</v>
      </c>
      <c r="I39" s="9" t="n">
        <v>200</v>
      </c>
      <c r="J39" s="11" t="b">
        <f aca="false">FALSE()</f>
        <v>0</v>
      </c>
      <c r="K39" s="9" t="n">
        <v>200</v>
      </c>
      <c r="L39" s="9" t="n">
        <v>5</v>
      </c>
      <c r="M39" s="11" t="b">
        <f aca="false">FALSE()</f>
        <v>0</v>
      </c>
      <c r="N39" s="5" t="n">
        <f aca="false">COUNTIF($F$2:$F$560,"&lt;"&amp;F39)+(COUNTIF($F$2:$F$560,F39)+1)/2</f>
        <v>164</v>
      </c>
      <c r="O39" s="5" t="n">
        <f aca="false">COUNTIF($H$2:$H$560,"&lt;"&amp;H39)+(COUNTIF($H$2:$H$560,H39)+1)/2</f>
        <v>348.5</v>
      </c>
      <c r="P39" s="5" t="n">
        <f aca="false">IF(J39=FALSE(),COUNTIFS($J$2:$J$560,FALSE(),$F$2:$F$560,"&lt;"&amp;F39)+(COUNTIFS($J$2:$J$560,FALSE(),$F$2:$F$560,F39)+1)/2,"")</f>
        <v>161.5</v>
      </c>
      <c r="Q39" s="5" t="n">
        <f aca="false">IF(J39=FALSE(),COUNTIFS($J$2:$J$560,FALSE(),$H$2:$H$560,"&lt;"&amp;H39)+(COUNTIFS($J$2:$J$560,FALSE(),$H$2:$H$560,H39)+1)/2,"")</f>
        <v>244</v>
      </c>
      <c r="R39" s="5" t="n">
        <f aca="false">COUNTIF($L$2:$L$560,"&lt;"&amp;L39)+(COUNTIF($L$2:$L$560,L39)+1)/2</f>
        <v>386.5</v>
      </c>
      <c r="S39" s="5" t="n">
        <f aca="false">MATCH(F39,Codetabel!$G$2:$G$12,0)-1</f>
        <v>1</v>
      </c>
      <c r="T39" s="5" t="n">
        <f aca="false">H39-1</f>
        <v>4</v>
      </c>
    </row>
    <row r="40" customFormat="false" ht="15" hidden="false" customHeight="false" outlineLevel="0" collapsed="false">
      <c r="A40" s="9" t="s">
        <v>65</v>
      </c>
      <c r="B40" s="9" t="n">
        <v>60</v>
      </c>
      <c r="C40" s="9" t="s">
        <v>183</v>
      </c>
      <c r="D40" s="9" t="s">
        <v>184</v>
      </c>
      <c r="E40" s="9" t="s">
        <v>186</v>
      </c>
      <c r="F40" s="9" t="n">
        <v>10</v>
      </c>
      <c r="G40" s="9" t="s">
        <v>182</v>
      </c>
      <c r="H40" s="9" t="n">
        <v>8</v>
      </c>
      <c r="I40" s="9" t="n">
        <v>700</v>
      </c>
      <c r="J40" s="11" t="b">
        <f aca="false">FALSE()</f>
        <v>0</v>
      </c>
      <c r="K40" s="9" t="n">
        <v>700</v>
      </c>
      <c r="L40" s="9" t="n">
        <v>8</v>
      </c>
      <c r="M40" s="11" t="b">
        <f aca="false">FALSE()</f>
        <v>0</v>
      </c>
      <c r="N40" s="5" t="n">
        <f aca="false">COUNTIF($F$2:$F$560,"&lt;"&amp;F40)+(COUNTIF($F$2:$F$560,F40)+1)/2</f>
        <v>164</v>
      </c>
      <c r="O40" s="5" t="n">
        <f aca="false">COUNTIF($H$2:$H$560,"&lt;"&amp;H40)+(COUNTIF($H$2:$H$560,H40)+1)/2</f>
        <v>520.5</v>
      </c>
      <c r="P40" s="5" t="n">
        <f aca="false">IF(J40=FALSE(),COUNTIFS($J$2:$J$560,FALSE(),$F$2:$F$560,"&lt;"&amp;F40)+(COUNTIFS($J$2:$J$560,FALSE(),$F$2:$F$560,F40)+1)/2,"")</f>
        <v>161.5</v>
      </c>
      <c r="Q40" s="5" t="n">
        <f aca="false">IF(J40=FALSE(),COUNTIFS($J$2:$J$560,FALSE(),$H$2:$H$560,"&lt;"&amp;H40)+(COUNTIFS($J$2:$J$560,FALSE(),$H$2:$H$560,H40)+1)/2,"")</f>
        <v>350.5</v>
      </c>
      <c r="R40" s="5" t="n">
        <f aca="false">COUNTIF($L$2:$L$560,"&lt;"&amp;L40)+(COUNTIF($L$2:$L$560,L40)+1)/2</f>
        <v>525</v>
      </c>
      <c r="S40" s="5" t="n">
        <f aca="false">MATCH(F40,Codetabel!$G$2:$G$12,0)-1</f>
        <v>1</v>
      </c>
      <c r="T40" s="5" t="n">
        <f aca="false">H40-1</f>
        <v>7</v>
      </c>
    </row>
    <row r="41" customFormat="false" ht="15" hidden="false" customHeight="false" outlineLevel="0" collapsed="false">
      <c r="A41" s="9" t="s">
        <v>65</v>
      </c>
      <c r="B41" s="9" t="n">
        <v>61</v>
      </c>
      <c r="C41" s="9" t="s">
        <v>187</v>
      </c>
      <c r="D41" s="9" t="s">
        <v>188</v>
      </c>
      <c r="E41" s="9" t="s">
        <v>189</v>
      </c>
      <c r="F41" s="9" t="n">
        <v>50</v>
      </c>
      <c r="G41" s="9" t="s">
        <v>115</v>
      </c>
      <c r="H41" s="9" t="n">
        <v>4</v>
      </c>
      <c r="I41" s="9" t="n">
        <v>100</v>
      </c>
      <c r="J41" s="11" t="b">
        <f aca="false">FALSE()</f>
        <v>0</v>
      </c>
      <c r="K41" s="9" t="n">
        <v>100</v>
      </c>
      <c r="L41" s="9" t="n">
        <v>4</v>
      </c>
      <c r="M41" s="11" t="b">
        <f aca="false">FALSE()</f>
        <v>0</v>
      </c>
      <c r="N41" s="5" t="n">
        <f aca="false">COUNTIF($F$2:$F$560,"&lt;"&amp;F41)+(COUNTIF($F$2:$F$560,F41)+1)/2</f>
        <v>343.5</v>
      </c>
      <c r="O41" s="5" t="n">
        <f aca="false">COUNTIF($H$2:$H$560,"&lt;"&amp;H41)+(COUNTIF($H$2:$H$560,H41)+1)/2</f>
        <v>266.5</v>
      </c>
      <c r="P41" s="5" t="n">
        <f aca="false">IF(J41=FALSE(),COUNTIFS($J$2:$J$560,FALSE(),$F$2:$F$560,"&lt;"&amp;F41)+(COUNTIFS($J$2:$J$560,FALSE(),$F$2:$F$560,F41)+1)/2,"")</f>
        <v>300.5</v>
      </c>
      <c r="Q41" s="5" t="n">
        <f aca="false">IF(J41=FALSE(),COUNTIFS($J$2:$J$560,FALSE(),$H$2:$H$560,"&lt;"&amp;H41)+(COUNTIFS($J$2:$J$560,FALSE(),$H$2:$H$560,H41)+1)/2,"")</f>
        <v>193.5</v>
      </c>
      <c r="R41" s="5" t="n">
        <f aca="false">COUNTIF($L$2:$L$560,"&lt;"&amp;L41)+(COUNTIF($L$2:$L$560,L41)+1)/2</f>
        <v>305</v>
      </c>
      <c r="S41" s="5" t="n">
        <f aca="false">MATCH(F41,Codetabel!$G$2:$G$12,0)-1</f>
        <v>3</v>
      </c>
      <c r="T41" s="5" t="n">
        <f aca="false">H41-1</f>
        <v>3</v>
      </c>
    </row>
    <row r="42" customFormat="false" ht="15" hidden="false" customHeight="false" outlineLevel="0" collapsed="false">
      <c r="A42" s="9" t="s">
        <v>65</v>
      </c>
      <c r="B42" s="9" t="n">
        <v>62</v>
      </c>
      <c r="C42" s="9" t="s">
        <v>190</v>
      </c>
      <c r="D42" s="9" t="s">
        <v>191</v>
      </c>
      <c r="E42" s="9" t="s">
        <v>192</v>
      </c>
      <c r="F42" s="9" t="n">
        <v>10</v>
      </c>
      <c r="G42" s="9" t="s">
        <v>180</v>
      </c>
      <c r="H42" s="9" t="n">
        <v>7</v>
      </c>
      <c r="I42" s="9" t="n">
        <v>500</v>
      </c>
      <c r="J42" s="11" t="b">
        <f aca="false">FALSE()</f>
        <v>0</v>
      </c>
      <c r="K42" s="9" t="n">
        <v>500</v>
      </c>
      <c r="L42" s="9" t="n">
        <v>7</v>
      </c>
      <c r="M42" s="11" t="b">
        <f aca="false">FALSE()</f>
        <v>0</v>
      </c>
      <c r="N42" s="5" t="n">
        <f aca="false">COUNTIF($F$2:$F$560,"&lt;"&amp;F42)+(COUNTIF($F$2:$F$560,F42)+1)/2</f>
        <v>164</v>
      </c>
      <c r="O42" s="5" t="n">
        <f aca="false">COUNTIF($H$2:$H$560,"&lt;"&amp;H42)+(COUNTIF($H$2:$H$560,H42)+1)/2</f>
        <v>486.5</v>
      </c>
      <c r="P42" s="5" t="n">
        <f aca="false">IF(J42=FALSE(),COUNTIFS($J$2:$J$560,FALSE(),$F$2:$F$560,"&lt;"&amp;F42)+(COUNTIFS($J$2:$J$560,FALSE(),$F$2:$F$560,F42)+1)/2,"")</f>
        <v>161.5</v>
      </c>
      <c r="Q42" s="5" t="n">
        <f aca="false">IF(J42=FALSE(),COUNTIFS($J$2:$J$560,FALSE(),$H$2:$H$560,"&lt;"&amp;H42)+(COUNTIFS($J$2:$J$560,FALSE(),$H$2:$H$560,H42)+1)/2,"")</f>
        <v>325.5</v>
      </c>
      <c r="R42" s="5" t="n">
        <f aca="false">COUNTIF($L$2:$L$560,"&lt;"&amp;L42)+(COUNTIF($L$2:$L$560,L42)+1)/2</f>
        <v>497.5</v>
      </c>
      <c r="S42" s="5" t="n">
        <f aca="false">MATCH(F42,Codetabel!$G$2:$G$12,0)-1</f>
        <v>1</v>
      </c>
      <c r="T42" s="5" t="n">
        <f aca="false">H42-1</f>
        <v>6</v>
      </c>
    </row>
    <row r="43" customFormat="false" ht="15" hidden="false" customHeight="false" outlineLevel="0" collapsed="false">
      <c r="A43" s="9" t="s">
        <v>65</v>
      </c>
      <c r="B43" s="9" t="n">
        <v>66</v>
      </c>
      <c r="C43" s="9" t="s">
        <v>193</v>
      </c>
      <c r="D43" s="9" t="s">
        <v>194</v>
      </c>
      <c r="E43" s="9" t="s">
        <v>195</v>
      </c>
      <c r="F43" s="9" t="n">
        <v>100</v>
      </c>
      <c r="G43" s="9" t="s">
        <v>115</v>
      </c>
      <c r="H43" s="9" t="n">
        <v>4</v>
      </c>
      <c r="I43" s="9" t="n">
        <v>100</v>
      </c>
      <c r="J43" s="11" t="b">
        <f aca="false">TRUE()</f>
        <v>1</v>
      </c>
      <c r="K43" s="9" t="n">
        <v>100</v>
      </c>
      <c r="L43" s="9" t="n">
        <v>4</v>
      </c>
      <c r="M43" s="11" t="b">
        <f aca="false">TRUE()</f>
        <v>1</v>
      </c>
      <c r="N43" s="5" t="n">
        <f aca="false">COUNTIF($F$2:$F$560,"&lt;"&amp;F43)+(COUNTIF($F$2:$F$560,F43)+1)/2</f>
        <v>415.5</v>
      </c>
      <c r="O43" s="5" t="n">
        <f aca="false">COUNTIF($H$2:$H$560,"&lt;"&amp;H43)+(COUNTIF($H$2:$H$560,H43)+1)/2</f>
        <v>266.5</v>
      </c>
      <c r="P43" s="5" t="str">
        <f aca="false">IF(J43=FALSE(),COUNTIFS($J$2:$J$560,FALSE(),$F$2:$F$560,"&lt;"&amp;F43)+(COUNTIFS($J$2:$J$560,FALSE(),$F$2:$F$560,F43)+1)/2,"")</f>
        <v/>
      </c>
      <c r="Q43" s="5" t="str">
        <f aca="false">IF(J43=FALSE(),COUNTIFS($J$2:$J$560,FALSE(),$H$2:$H$560,"&lt;"&amp;H43)+(COUNTIFS($J$2:$J$560,FALSE(),$H$2:$H$560,H43)+1)/2,"")</f>
        <v/>
      </c>
      <c r="R43" s="5" t="n">
        <f aca="false">COUNTIF($L$2:$L$560,"&lt;"&amp;L43)+(COUNTIF($L$2:$L$560,L43)+1)/2</f>
        <v>305</v>
      </c>
      <c r="S43" s="5" t="n">
        <f aca="false">MATCH(F43,Codetabel!$G$2:$G$12,0)-1</f>
        <v>4</v>
      </c>
      <c r="T43" s="5" t="n">
        <f aca="false">H43-1</f>
        <v>3</v>
      </c>
    </row>
    <row r="44" customFormat="false" ht="15" hidden="false" customHeight="false" outlineLevel="0" collapsed="false">
      <c r="A44" s="9" t="s">
        <v>65</v>
      </c>
      <c r="B44" s="9" t="n">
        <v>67</v>
      </c>
      <c r="C44" s="9" t="s">
        <v>193</v>
      </c>
      <c r="D44" s="9" t="s">
        <v>196</v>
      </c>
      <c r="E44" s="9" t="s">
        <v>197</v>
      </c>
      <c r="F44" s="9" t="n">
        <v>700</v>
      </c>
      <c r="G44" s="9" t="s">
        <v>182</v>
      </c>
      <c r="H44" s="9" t="n">
        <v>8</v>
      </c>
      <c r="I44" s="9" t="n">
        <v>700</v>
      </c>
      <c r="J44" s="11" t="b">
        <f aca="false">TRUE()</f>
        <v>1</v>
      </c>
      <c r="K44" s="9" t="n">
        <v>100</v>
      </c>
      <c r="L44" s="9" t="n">
        <v>4</v>
      </c>
      <c r="M44" s="11" t="b">
        <f aca="false">FALSE()</f>
        <v>0</v>
      </c>
      <c r="N44" s="5" t="n">
        <f aca="false">COUNTIF($F$2:$F$560,"&lt;"&amp;F44)+(COUNTIF($F$2:$F$560,F44)+1)/2</f>
        <v>549.5</v>
      </c>
      <c r="O44" s="5" t="n">
        <f aca="false">COUNTIF($H$2:$H$560,"&lt;"&amp;H44)+(COUNTIF($H$2:$H$560,H44)+1)/2</f>
        <v>520.5</v>
      </c>
      <c r="P44" s="5" t="str">
        <f aca="false">IF(J44=FALSE(),COUNTIFS($J$2:$J$560,FALSE(),$F$2:$F$560,"&lt;"&amp;F44)+(COUNTIFS($J$2:$J$560,FALSE(),$F$2:$F$560,F44)+1)/2,"")</f>
        <v/>
      </c>
      <c r="Q44" s="5" t="str">
        <f aca="false">IF(J44=FALSE(),COUNTIFS($J$2:$J$560,FALSE(),$H$2:$H$560,"&lt;"&amp;H44)+(COUNTIFS($J$2:$J$560,FALSE(),$H$2:$H$560,H44)+1)/2,"")</f>
        <v/>
      </c>
      <c r="R44" s="5" t="n">
        <f aca="false">COUNTIF($L$2:$L$560,"&lt;"&amp;L44)+(COUNTIF($L$2:$L$560,L44)+1)/2</f>
        <v>305</v>
      </c>
      <c r="S44" s="5" t="n">
        <f aca="false">MATCH(F44,Codetabel!$G$2:$G$12,0)-1</f>
        <v>8</v>
      </c>
      <c r="T44" s="5" t="n">
        <f aca="false">H44-1</f>
        <v>7</v>
      </c>
    </row>
    <row r="45" customFormat="false" ht="15" hidden="false" customHeight="false" outlineLevel="0" collapsed="false">
      <c r="A45" s="9" t="s">
        <v>65</v>
      </c>
      <c r="B45" s="9" t="n">
        <v>68</v>
      </c>
      <c r="C45" s="9" t="s">
        <v>193</v>
      </c>
      <c r="D45" s="9" t="s">
        <v>196</v>
      </c>
      <c r="E45" s="9" t="s">
        <v>198</v>
      </c>
      <c r="F45" s="9" t="n">
        <v>300</v>
      </c>
      <c r="G45" s="9" t="s">
        <v>199</v>
      </c>
      <c r="H45" s="9" t="n">
        <v>6</v>
      </c>
      <c r="I45" s="9" t="n">
        <v>300</v>
      </c>
      <c r="J45" s="11" t="b">
        <f aca="false">TRUE()</f>
        <v>1</v>
      </c>
      <c r="K45" s="9" t="n">
        <v>100</v>
      </c>
      <c r="L45" s="9" t="n">
        <v>4</v>
      </c>
      <c r="M45" s="11" t="b">
        <f aca="false">TRUE()</f>
        <v>1</v>
      </c>
      <c r="N45" s="5" t="n">
        <f aca="false">COUNTIF($F$2:$F$560,"&lt;"&amp;F45)+(COUNTIF($F$2:$F$560,F45)+1)/2</f>
        <v>515</v>
      </c>
      <c r="O45" s="5" t="n">
        <f aca="false">COUNTIF($H$2:$H$560,"&lt;"&amp;H45)+(COUNTIF($H$2:$H$560,H45)+1)/2</f>
        <v>422.5</v>
      </c>
      <c r="P45" s="5" t="str">
        <f aca="false">IF(J45=FALSE(),COUNTIFS($J$2:$J$560,FALSE(),$F$2:$F$560,"&lt;"&amp;F45)+(COUNTIFS($J$2:$J$560,FALSE(),$F$2:$F$560,F45)+1)/2,"")</f>
        <v/>
      </c>
      <c r="Q45" s="5" t="str">
        <f aca="false">IF(J45=FALSE(),COUNTIFS($J$2:$J$560,FALSE(),$H$2:$H$560,"&lt;"&amp;H45)+(COUNTIFS($J$2:$J$560,FALSE(),$H$2:$H$560,H45)+1)/2,"")</f>
        <v/>
      </c>
      <c r="R45" s="5" t="n">
        <f aca="false">COUNTIF($L$2:$L$560,"&lt;"&amp;L45)+(COUNTIF($L$2:$L$560,L45)+1)/2</f>
        <v>305</v>
      </c>
      <c r="S45" s="5" t="n">
        <f aca="false">MATCH(F45,Codetabel!$G$2:$G$12,0)-1</f>
        <v>6</v>
      </c>
      <c r="T45" s="5" t="n">
        <f aca="false">H45-1</f>
        <v>5</v>
      </c>
    </row>
    <row r="46" customFormat="false" ht="15" hidden="false" customHeight="false" outlineLevel="0" collapsed="false">
      <c r="A46" s="9" t="s">
        <v>65</v>
      </c>
      <c r="B46" s="9" t="n">
        <v>69</v>
      </c>
      <c r="C46" s="9" t="s">
        <v>193</v>
      </c>
      <c r="D46" s="9" t="s">
        <v>196</v>
      </c>
      <c r="E46" s="9" t="s">
        <v>200</v>
      </c>
      <c r="F46" s="9" t="n">
        <v>100</v>
      </c>
      <c r="G46" s="9" t="s">
        <v>115</v>
      </c>
      <c r="H46" s="9" t="n">
        <v>4</v>
      </c>
      <c r="I46" s="9" t="n">
        <v>100</v>
      </c>
      <c r="J46" s="11" t="b">
        <f aca="false">TRUE()</f>
        <v>1</v>
      </c>
      <c r="K46" s="9" t="n">
        <v>100</v>
      </c>
      <c r="L46" s="9" t="n">
        <v>4</v>
      </c>
      <c r="M46" s="11" t="b">
        <f aca="false">TRUE()</f>
        <v>1</v>
      </c>
      <c r="N46" s="5" t="n">
        <f aca="false">COUNTIF($F$2:$F$560,"&lt;"&amp;F46)+(COUNTIF($F$2:$F$560,F46)+1)/2</f>
        <v>415.5</v>
      </c>
      <c r="O46" s="5" t="n">
        <f aca="false">COUNTIF($H$2:$H$560,"&lt;"&amp;H46)+(COUNTIF($H$2:$H$560,H46)+1)/2</f>
        <v>266.5</v>
      </c>
      <c r="P46" s="5" t="str">
        <f aca="false">IF(J46=FALSE(),COUNTIFS($J$2:$J$560,FALSE(),$F$2:$F$560,"&lt;"&amp;F46)+(COUNTIFS($J$2:$J$560,FALSE(),$F$2:$F$560,F46)+1)/2,"")</f>
        <v/>
      </c>
      <c r="Q46" s="5" t="str">
        <f aca="false">IF(J46=FALSE(),COUNTIFS($J$2:$J$560,FALSE(),$H$2:$H$560,"&lt;"&amp;H46)+(COUNTIFS($J$2:$J$560,FALSE(),$H$2:$H$560,H46)+1)/2,"")</f>
        <v/>
      </c>
      <c r="R46" s="5" t="n">
        <f aca="false">COUNTIF($L$2:$L$560,"&lt;"&amp;L46)+(COUNTIF($L$2:$L$560,L46)+1)/2</f>
        <v>305</v>
      </c>
      <c r="S46" s="5" t="n">
        <f aca="false">MATCH(F46,Codetabel!$G$2:$G$12,0)-1</f>
        <v>4</v>
      </c>
      <c r="T46" s="5" t="n">
        <f aca="false">H46-1</f>
        <v>3</v>
      </c>
    </row>
    <row r="47" customFormat="false" ht="15" hidden="false" customHeight="false" outlineLevel="0" collapsed="false">
      <c r="A47" s="9" t="s">
        <v>65</v>
      </c>
      <c r="B47" s="9" t="n">
        <v>70</v>
      </c>
      <c r="C47" s="9" t="s">
        <v>193</v>
      </c>
      <c r="D47" s="9" t="s">
        <v>196</v>
      </c>
      <c r="E47" s="9" t="s">
        <v>201</v>
      </c>
      <c r="F47" s="9" t="n">
        <v>50</v>
      </c>
      <c r="G47" s="9" t="s">
        <v>126</v>
      </c>
      <c r="H47" s="9" t="n">
        <v>3</v>
      </c>
      <c r="I47" s="9" t="n">
        <v>50</v>
      </c>
      <c r="J47" s="11" t="b">
        <f aca="false">TRUE()</f>
        <v>1</v>
      </c>
      <c r="K47" s="9" t="n">
        <v>50</v>
      </c>
      <c r="L47" s="9" t="n">
        <v>3</v>
      </c>
      <c r="M47" s="11" t="b">
        <f aca="false">TRUE()</f>
        <v>1</v>
      </c>
      <c r="N47" s="5" t="n">
        <f aca="false">COUNTIF($F$2:$F$560,"&lt;"&amp;F47)+(COUNTIF($F$2:$F$560,F47)+1)/2</f>
        <v>343.5</v>
      </c>
      <c r="O47" s="5" t="n">
        <f aca="false">COUNTIF($H$2:$H$560,"&lt;"&amp;H47)+(COUNTIF($H$2:$H$560,H47)+1)/2</f>
        <v>175.5</v>
      </c>
      <c r="P47" s="5" t="str">
        <f aca="false">IF(J47=FALSE(),COUNTIFS($J$2:$J$560,FALSE(),$F$2:$F$560,"&lt;"&amp;F47)+(COUNTIFS($J$2:$J$560,FALSE(),$F$2:$F$560,F47)+1)/2,"")</f>
        <v/>
      </c>
      <c r="Q47" s="5" t="str">
        <f aca="false">IF(J47=FALSE(),COUNTIFS($J$2:$J$560,FALSE(),$H$2:$H$560,"&lt;"&amp;H47)+(COUNTIFS($J$2:$J$560,FALSE(),$H$2:$H$560,H47)+1)/2,"")</f>
        <v/>
      </c>
      <c r="R47" s="5" t="n">
        <f aca="false">COUNTIF($L$2:$L$560,"&lt;"&amp;L47)+(COUNTIF($L$2:$L$560,L47)+1)/2</f>
        <v>204</v>
      </c>
      <c r="S47" s="5" t="n">
        <f aca="false">MATCH(F47,Codetabel!$G$2:$G$12,0)-1</f>
        <v>3</v>
      </c>
      <c r="T47" s="5" t="n">
        <f aca="false">H47-1</f>
        <v>2</v>
      </c>
    </row>
    <row r="48" customFormat="false" ht="15" hidden="false" customHeight="false" outlineLevel="0" collapsed="false">
      <c r="A48" s="9" t="s">
        <v>65</v>
      </c>
      <c r="B48" s="9" t="n">
        <v>71</v>
      </c>
      <c r="C48" s="9" t="s">
        <v>193</v>
      </c>
      <c r="D48" s="9" t="s">
        <v>196</v>
      </c>
      <c r="E48" s="9" t="s">
        <v>202</v>
      </c>
      <c r="F48" s="9" t="n">
        <v>30</v>
      </c>
      <c r="G48" s="9" t="s">
        <v>126</v>
      </c>
      <c r="H48" s="9" t="n">
        <v>3</v>
      </c>
      <c r="I48" s="9" t="n">
        <v>50</v>
      </c>
      <c r="J48" s="11" t="b">
        <f aca="false">FALSE()</f>
        <v>0</v>
      </c>
      <c r="K48" s="9" t="n">
        <v>50</v>
      </c>
      <c r="L48" s="9" t="n">
        <v>3</v>
      </c>
      <c r="M48" s="11" t="b">
        <f aca="false">TRUE()</f>
        <v>1</v>
      </c>
      <c r="N48" s="5" t="n">
        <f aca="false">COUNTIF($F$2:$F$560,"&lt;"&amp;F48)+(COUNTIF($F$2:$F$560,F48)+1)/2</f>
        <v>257.5</v>
      </c>
      <c r="O48" s="5" t="n">
        <f aca="false">COUNTIF($H$2:$H$560,"&lt;"&amp;H48)+(COUNTIF($H$2:$H$560,H48)+1)/2</f>
        <v>175.5</v>
      </c>
      <c r="P48" s="5" t="n">
        <f aca="false">IF(J48=FALSE(),COUNTIFS($J$2:$J$560,FALSE(),$F$2:$F$560,"&lt;"&amp;F48)+(COUNTIFS($J$2:$J$560,FALSE(),$F$2:$F$560,F48)+1)/2,"")</f>
        <v>240</v>
      </c>
      <c r="Q48" s="5" t="n">
        <f aca="false">IF(J48=FALSE(),COUNTIFS($J$2:$J$560,FALSE(),$H$2:$H$560,"&lt;"&amp;H48)+(COUNTIFS($J$2:$J$560,FALSE(),$H$2:$H$560,H48)+1)/2,"")</f>
        <v>132.5</v>
      </c>
      <c r="R48" s="5" t="n">
        <f aca="false">COUNTIF($L$2:$L$560,"&lt;"&amp;L48)+(COUNTIF($L$2:$L$560,L48)+1)/2</f>
        <v>204</v>
      </c>
      <c r="S48" s="5" t="n">
        <f aca="false">MATCH(F48,Codetabel!$G$2:$G$12,0)-1</f>
        <v>2</v>
      </c>
      <c r="T48" s="5" t="n">
        <f aca="false">H48-1</f>
        <v>2</v>
      </c>
    </row>
    <row r="49" customFormat="false" ht="15" hidden="false" customHeight="false" outlineLevel="0" collapsed="false">
      <c r="A49" s="9" t="s">
        <v>65</v>
      </c>
      <c r="B49" s="9" t="n">
        <v>72</v>
      </c>
      <c r="C49" s="9" t="s">
        <v>193</v>
      </c>
      <c r="D49" s="9" t="s">
        <v>194</v>
      </c>
      <c r="E49" s="9" t="s">
        <v>203</v>
      </c>
      <c r="F49" s="9" t="n">
        <v>50</v>
      </c>
      <c r="G49" s="9" t="s">
        <v>126</v>
      </c>
      <c r="H49" s="9" t="n">
        <v>3</v>
      </c>
      <c r="I49" s="9" t="n">
        <v>50</v>
      </c>
      <c r="J49" s="11" t="b">
        <f aca="false">TRUE()</f>
        <v>1</v>
      </c>
      <c r="K49" s="9" t="n">
        <v>50</v>
      </c>
      <c r="L49" s="9" t="n">
        <v>3</v>
      </c>
      <c r="M49" s="11" t="b">
        <f aca="false">TRUE()</f>
        <v>1</v>
      </c>
      <c r="N49" s="5" t="n">
        <f aca="false">COUNTIF($F$2:$F$560,"&lt;"&amp;F49)+(COUNTIF($F$2:$F$560,F49)+1)/2</f>
        <v>343.5</v>
      </c>
      <c r="O49" s="5" t="n">
        <f aca="false">COUNTIF($H$2:$H$560,"&lt;"&amp;H49)+(COUNTIF($H$2:$H$560,H49)+1)/2</f>
        <v>175.5</v>
      </c>
      <c r="P49" s="5" t="str">
        <f aca="false">IF(J49=FALSE(),COUNTIFS($J$2:$J$560,FALSE(),$F$2:$F$560,"&lt;"&amp;F49)+(COUNTIFS($J$2:$J$560,FALSE(),$F$2:$F$560,F49)+1)/2,"")</f>
        <v/>
      </c>
      <c r="Q49" s="5" t="str">
        <f aca="false">IF(J49=FALSE(),COUNTIFS($J$2:$J$560,FALSE(),$H$2:$H$560,"&lt;"&amp;H49)+(COUNTIFS($J$2:$J$560,FALSE(),$H$2:$H$560,H49)+1)/2,"")</f>
        <v/>
      </c>
      <c r="R49" s="5" t="n">
        <f aca="false">COUNTIF($L$2:$L$560,"&lt;"&amp;L49)+(COUNTIF($L$2:$L$560,L49)+1)/2</f>
        <v>204</v>
      </c>
      <c r="S49" s="5" t="n">
        <f aca="false">MATCH(F49,Codetabel!$G$2:$G$12,0)-1</f>
        <v>3</v>
      </c>
      <c r="T49" s="5" t="n">
        <f aca="false">H49-1</f>
        <v>2</v>
      </c>
    </row>
    <row r="50" customFormat="false" ht="15" hidden="false" customHeight="false" outlineLevel="0" collapsed="false">
      <c r="A50" s="9" t="s">
        <v>65</v>
      </c>
      <c r="B50" s="9" t="n">
        <v>73</v>
      </c>
      <c r="C50" s="9" t="s">
        <v>193</v>
      </c>
      <c r="D50" s="9" t="s">
        <v>204</v>
      </c>
      <c r="E50" s="9" t="s">
        <v>205</v>
      </c>
      <c r="F50" s="9" t="n">
        <v>50</v>
      </c>
      <c r="G50" s="9" t="s">
        <v>126</v>
      </c>
      <c r="H50" s="9" t="n">
        <v>3</v>
      </c>
      <c r="I50" s="9" t="n">
        <v>50</v>
      </c>
      <c r="J50" s="11" t="b">
        <f aca="false">TRUE()</f>
        <v>1</v>
      </c>
      <c r="K50" s="9" t="n">
        <v>50</v>
      </c>
      <c r="L50" s="9" t="n">
        <v>3</v>
      </c>
      <c r="M50" s="11" t="b">
        <f aca="false">TRUE()</f>
        <v>1</v>
      </c>
      <c r="N50" s="5" t="n">
        <f aca="false">COUNTIF($F$2:$F$560,"&lt;"&amp;F50)+(COUNTIF($F$2:$F$560,F50)+1)/2</f>
        <v>343.5</v>
      </c>
      <c r="O50" s="5" t="n">
        <f aca="false">COUNTIF($H$2:$H$560,"&lt;"&amp;H50)+(COUNTIF($H$2:$H$560,H50)+1)/2</f>
        <v>175.5</v>
      </c>
      <c r="P50" s="5" t="str">
        <f aca="false">IF(J50=FALSE(),COUNTIFS($J$2:$J$560,FALSE(),$F$2:$F$560,"&lt;"&amp;F50)+(COUNTIFS($J$2:$J$560,FALSE(),$F$2:$F$560,F50)+1)/2,"")</f>
        <v/>
      </c>
      <c r="Q50" s="5" t="str">
        <f aca="false">IF(J50=FALSE(),COUNTIFS($J$2:$J$560,FALSE(),$H$2:$H$560,"&lt;"&amp;H50)+(COUNTIFS($J$2:$J$560,FALSE(),$H$2:$H$560,H50)+1)/2,"")</f>
        <v/>
      </c>
      <c r="R50" s="5" t="n">
        <f aca="false">COUNTIF($L$2:$L$560,"&lt;"&amp;L50)+(COUNTIF($L$2:$L$560,L50)+1)/2</f>
        <v>204</v>
      </c>
      <c r="S50" s="5" t="n">
        <f aca="false">MATCH(F50,Codetabel!$G$2:$G$12,0)-1</f>
        <v>3</v>
      </c>
      <c r="T50" s="5" t="n">
        <f aca="false">H50-1</f>
        <v>2</v>
      </c>
    </row>
    <row r="51" customFormat="false" ht="15" hidden="false" customHeight="false" outlineLevel="0" collapsed="false">
      <c r="A51" s="9" t="s">
        <v>65</v>
      </c>
      <c r="B51" s="9" t="n">
        <v>75</v>
      </c>
      <c r="C51" s="9" t="s">
        <v>206</v>
      </c>
      <c r="D51" s="9" t="s">
        <v>207</v>
      </c>
      <c r="E51" s="9" t="s">
        <v>208</v>
      </c>
      <c r="F51" s="9" t="n">
        <v>700</v>
      </c>
      <c r="G51" s="9" t="s">
        <v>182</v>
      </c>
      <c r="H51" s="9" t="n">
        <v>8</v>
      </c>
      <c r="I51" s="9" t="n">
        <v>700</v>
      </c>
      <c r="J51" s="11" t="b">
        <f aca="false">TRUE()</f>
        <v>1</v>
      </c>
      <c r="K51" s="9" t="n">
        <v>200</v>
      </c>
      <c r="L51" s="9" t="n">
        <v>5</v>
      </c>
      <c r="M51" s="11" t="b">
        <f aca="false">FALSE()</f>
        <v>0</v>
      </c>
      <c r="N51" s="5" t="n">
        <f aca="false">COUNTIF($F$2:$F$560,"&lt;"&amp;F51)+(COUNTIF($F$2:$F$560,F51)+1)/2</f>
        <v>549.5</v>
      </c>
      <c r="O51" s="5" t="n">
        <f aca="false">COUNTIF($H$2:$H$560,"&lt;"&amp;H51)+(COUNTIF($H$2:$H$560,H51)+1)/2</f>
        <v>520.5</v>
      </c>
      <c r="P51" s="5" t="str">
        <f aca="false">IF(J51=FALSE(),COUNTIFS($J$2:$J$560,FALSE(),$F$2:$F$560,"&lt;"&amp;F51)+(COUNTIFS($J$2:$J$560,FALSE(),$F$2:$F$560,F51)+1)/2,"")</f>
        <v/>
      </c>
      <c r="Q51" s="5" t="str">
        <f aca="false">IF(J51=FALSE(),COUNTIFS($J$2:$J$560,FALSE(),$H$2:$H$560,"&lt;"&amp;H51)+(COUNTIFS($J$2:$J$560,FALSE(),$H$2:$H$560,H51)+1)/2,"")</f>
        <v/>
      </c>
      <c r="R51" s="5" t="n">
        <f aca="false">COUNTIF($L$2:$L$560,"&lt;"&amp;L51)+(COUNTIF($L$2:$L$560,L51)+1)/2</f>
        <v>386.5</v>
      </c>
      <c r="S51" s="5" t="n">
        <f aca="false">MATCH(F51,Codetabel!$G$2:$G$12,0)-1</f>
        <v>8</v>
      </c>
      <c r="T51" s="5" t="n">
        <f aca="false">H51-1</f>
        <v>7</v>
      </c>
    </row>
    <row r="52" customFormat="false" ht="15" hidden="false" customHeight="false" outlineLevel="0" collapsed="false">
      <c r="A52" s="9" t="s">
        <v>65</v>
      </c>
      <c r="B52" s="9" t="n">
        <v>76</v>
      </c>
      <c r="C52" s="9" t="s">
        <v>206</v>
      </c>
      <c r="D52" s="9" t="s">
        <v>207</v>
      </c>
      <c r="E52" s="9" t="s">
        <v>209</v>
      </c>
      <c r="F52" s="9" t="n">
        <v>200</v>
      </c>
      <c r="G52" s="9" t="s">
        <v>132</v>
      </c>
      <c r="H52" s="9" t="n">
        <v>5</v>
      </c>
      <c r="I52" s="9" t="n">
        <v>200</v>
      </c>
      <c r="J52" s="11" t="b">
        <f aca="false">TRUE()</f>
        <v>1</v>
      </c>
      <c r="K52" s="9" t="n">
        <v>100</v>
      </c>
      <c r="L52" s="9" t="n">
        <v>4</v>
      </c>
      <c r="M52" s="11" t="b">
        <f aca="false">TRUE()</f>
        <v>1</v>
      </c>
      <c r="N52" s="5" t="n">
        <f aca="false">COUNTIF($F$2:$F$560,"&lt;"&amp;F52)+(COUNTIF($F$2:$F$560,F52)+1)/2</f>
        <v>471.5</v>
      </c>
      <c r="O52" s="5" t="n">
        <f aca="false">COUNTIF($H$2:$H$560,"&lt;"&amp;H52)+(COUNTIF($H$2:$H$560,H52)+1)/2</f>
        <v>348.5</v>
      </c>
      <c r="P52" s="5" t="str">
        <f aca="false">IF(J52=FALSE(),COUNTIFS($J$2:$J$560,FALSE(),$F$2:$F$560,"&lt;"&amp;F52)+(COUNTIFS($J$2:$J$560,FALSE(),$F$2:$F$560,F52)+1)/2,"")</f>
        <v/>
      </c>
      <c r="Q52" s="5" t="str">
        <f aca="false">IF(J52=FALSE(),COUNTIFS($J$2:$J$560,FALSE(),$H$2:$H$560,"&lt;"&amp;H52)+(COUNTIFS($J$2:$J$560,FALSE(),$H$2:$H$560,H52)+1)/2,"")</f>
        <v/>
      </c>
      <c r="R52" s="5" t="n">
        <f aca="false">COUNTIF($L$2:$L$560,"&lt;"&amp;L52)+(COUNTIF($L$2:$L$560,L52)+1)/2</f>
        <v>305</v>
      </c>
      <c r="S52" s="5" t="n">
        <f aca="false">MATCH(F52,Codetabel!$G$2:$G$12,0)-1</f>
        <v>5</v>
      </c>
      <c r="T52" s="5" t="n">
        <f aca="false">H52-1</f>
        <v>4</v>
      </c>
    </row>
    <row r="53" customFormat="false" ht="15" hidden="false" customHeight="false" outlineLevel="0" collapsed="false">
      <c r="A53" s="9" t="s">
        <v>65</v>
      </c>
      <c r="B53" s="9" t="n">
        <v>77</v>
      </c>
      <c r="C53" s="9" t="s">
        <v>206</v>
      </c>
      <c r="D53" s="9" t="s">
        <v>207</v>
      </c>
      <c r="E53" s="9" t="s">
        <v>210</v>
      </c>
      <c r="F53" s="9" t="n">
        <v>300</v>
      </c>
      <c r="G53" s="9" t="s">
        <v>199</v>
      </c>
      <c r="H53" s="9" t="n">
        <v>6</v>
      </c>
      <c r="I53" s="9" t="n">
        <v>300</v>
      </c>
      <c r="J53" s="11" t="b">
        <f aca="false">TRUE()</f>
        <v>1</v>
      </c>
      <c r="K53" s="9" t="n">
        <v>50</v>
      </c>
      <c r="L53" s="9" t="n">
        <v>3</v>
      </c>
      <c r="M53" s="11" t="b">
        <f aca="false">TRUE()</f>
        <v>1</v>
      </c>
      <c r="N53" s="5" t="n">
        <f aca="false">COUNTIF($F$2:$F$560,"&lt;"&amp;F53)+(COUNTIF($F$2:$F$560,F53)+1)/2</f>
        <v>515</v>
      </c>
      <c r="O53" s="5" t="n">
        <f aca="false">COUNTIF($H$2:$H$560,"&lt;"&amp;H53)+(COUNTIF($H$2:$H$560,H53)+1)/2</f>
        <v>422.5</v>
      </c>
      <c r="P53" s="5" t="str">
        <f aca="false">IF(J53=FALSE(),COUNTIFS($J$2:$J$560,FALSE(),$F$2:$F$560,"&lt;"&amp;F53)+(COUNTIFS($J$2:$J$560,FALSE(),$F$2:$F$560,F53)+1)/2,"")</f>
        <v/>
      </c>
      <c r="Q53" s="5" t="str">
        <f aca="false">IF(J53=FALSE(),COUNTIFS($J$2:$J$560,FALSE(),$H$2:$H$560,"&lt;"&amp;H53)+(COUNTIFS($J$2:$J$560,FALSE(),$H$2:$H$560,H53)+1)/2,"")</f>
        <v/>
      </c>
      <c r="R53" s="5" t="n">
        <f aca="false">COUNTIF($L$2:$L$560,"&lt;"&amp;L53)+(COUNTIF($L$2:$L$560,L53)+1)/2</f>
        <v>204</v>
      </c>
      <c r="S53" s="5" t="n">
        <f aca="false">MATCH(F53,Codetabel!$G$2:$G$12,0)-1</f>
        <v>6</v>
      </c>
      <c r="T53" s="5" t="n">
        <f aca="false">H53-1</f>
        <v>5</v>
      </c>
    </row>
    <row r="54" customFormat="false" ht="15" hidden="false" customHeight="false" outlineLevel="0" collapsed="false">
      <c r="A54" s="9" t="s">
        <v>65</v>
      </c>
      <c r="B54" s="9" t="n">
        <v>78</v>
      </c>
      <c r="C54" s="9" t="s">
        <v>206</v>
      </c>
      <c r="D54" s="9" t="s">
        <v>207</v>
      </c>
      <c r="E54" s="9" t="s">
        <v>211</v>
      </c>
      <c r="F54" s="9" t="n">
        <v>300</v>
      </c>
      <c r="G54" s="9" t="s">
        <v>199</v>
      </c>
      <c r="H54" s="9" t="n">
        <v>6</v>
      </c>
      <c r="I54" s="9" t="n">
        <v>300</v>
      </c>
      <c r="J54" s="11" t="b">
        <f aca="false">TRUE()</f>
        <v>1</v>
      </c>
      <c r="K54" s="9" t="n">
        <v>50</v>
      </c>
      <c r="L54" s="9" t="n">
        <v>3</v>
      </c>
      <c r="M54" s="11" t="b">
        <f aca="false">TRUE()</f>
        <v>1</v>
      </c>
      <c r="N54" s="5" t="n">
        <f aca="false">COUNTIF($F$2:$F$560,"&lt;"&amp;F54)+(COUNTIF($F$2:$F$560,F54)+1)/2</f>
        <v>515</v>
      </c>
      <c r="O54" s="5" t="n">
        <f aca="false">COUNTIF($H$2:$H$560,"&lt;"&amp;H54)+(COUNTIF($H$2:$H$560,H54)+1)/2</f>
        <v>422.5</v>
      </c>
      <c r="P54" s="5" t="str">
        <f aca="false">IF(J54=FALSE(),COUNTIFS($J$2:$J$560,FALSE(),$F$2:$F$560,"&lt;"&amp;F54)+(COUNTIFS($J$2:$J$560,FALSE(),$F$2:$F$560,F54)+1)/2,"")</f>
        <v/>
      </c>
      <c r="Q54" s="5" t="str">
        <f aca="false">IF(J54=FALSE(),COUNTIFS($J$2:$J$560,FALSE(),$H$2:$H$560,"&lt;"&amp;H54)+(COUNTIFS($J$2:$J$560,FALSE(),$H$2:$H$560,H54)+1)/2,"")</f>
        <v/>
      </c>
      <c r="R54" s="5" t="n">
        <f aca="false">COUNTIF($L$2:$L$560,"&lt;"&amp;L54)+(COUNTIF($L$2:$L$560,L54)+1)/2</f>
        <v>204</v>
      </c>
      <c r="S54" s="5" t="n">
        <f aca="false">MATCH(F54,Codetabel!$G$2:$G$12,0)-1</f>
        <v>6</v>
      </c>
      <c r="T54" s="5" t="n">
        <f aca="false">H54-1</f>
        <v>5</v>
      </c>
    </row>
    <row r="55" customFormat="false" ht="15" hidden="false" customHeight="false" outlineLevel="0" collapsed="false">
      <c r="A55" s="9" t="s">
        <v>65</v>
      </c>
      <c r="B55" s="9" t="n">
        <v>79</v>
      </c>
      <c r="C55" s="9" t="s">
        <v>206</v>
      </c>
      <c r="D55" s="9" t="s">
        <v>207</v>
      </c>
      <c r="E55" s="9" t="s">
        <v>212</v>
      </c>
      <c r="F55" s="9" t="n">
        <v>100</v>
      </c>
      <c r="G55" s="9" t="s">
        <v>115</v>
      </c>
      <c r="H55" s="9" t="n">
        <v>4</v>
      </c>
      <c r="I55" s="9" t="n">
        <v>100</v>
      </c>
      <c r="J55" s="11" t="b">
        <f aca="false">TRUE()</f>
        <v>1</v>
      </c>
      <c r="K55" s="9" t="n">
        <v>50</v>
      </c>
      <c r="L55" s="9" t="n">
        <v>3</v>
      </c>
      <c r="M55" s="11" t="b">
        <f aca="false">TRUE()</f>
        <v>1</v>
      </c>
      <c r="N55" s="5" t="n">
        <f aca="false">COUNTIF($F$2:$F$560,"&lt;"&amp;F55)+(COUNTIF($F$2:$F$560,F55)+1)/2</f>
        <v>415.5</v>
      </c>
      <c r="O55" s="5" t="n">
        <f aca="false">COUNTIF($H$2:$H$560,"&lt;"&amp;H55)+(COUNTIF($H$2:$H$560,H55)+1)/2</f>
        <v>266.5</v>
      </c>
      <c r="P55" s="5" t="str">
        <f aca="false">IF(J55=FALSE(),COUNTIFS($J$2:$J$560,FALSE(),$F$2:$F$560,"&lt;"&amp;F55)+(COUNTIFS($J$2:$J$560,FALSE(),$F$2:$F$560,F55)+1)/2,"")</f>
        <v/>
      </c>
      <c r="Q55" s="5" t="str">
        <f aca="false">IF(J55=FALSE(),COUNTIFS($J$2:$J$560,FALSE(),$H$2:$H$560,"&lt;"&amp;H55)+(COUNTIFS($J$2:$J$560,FALSE(),$H$2:$H$560,H55)+1)/2,"")</f>
        <v/>
      </c>
      <c r="R55" s="5" t="n">
        <f aca="false">COUNTIF($L$2:$L$560,"&lt;"&amp;L55)+(COUNTIF($L$2:$L$560,L55)+1)/2</f>
        <v>204</v>
      </c>
      <c r="S55" s="5" t="n">
        <f aca="false">MATCH(F55,Codetabel!$G$2:$G$12,0)-1</f>
        <v>4</v>
      </c>
      <c r="T55" s="5" t="n">
        <f aca="false">H55-1</f>
        <v>3</v>
      </c>
    </row>
    <row r="56" customFormat="false" ht="15" hidden="false" customHeight="false" outlineLevel="0" collapsed="false">
      <c r="A56" s="9" t="s">
        <v>65</v>
      </c>
      <c r="B56" s="9" t="n">
        <v>80</v>
      </c>
      <c r="C56" s="9" t="s">
        <v>206</v>
      </c>
      <c r="D56" s="9" t="s">
        <v>207</v>
      </c>
      <c r="E56" s="9" t="s">
        <v>213</v>
      </c>
      <c r="F56" s="9" t="n">
        <v>50</v>
      </c>
      <c r="G56" s="9" t="s">
        <v>126</v>
      </c>
      <c r="H56" s="9" t="n">
        <v>3</v>
      </c>
      <c r="I56" s="9" t="n">
        <v>50</v>
      </c>
      <c r="J56" s="11" t="b">
        <f aca="false">TRUE()</f>
        <v>1</v>
      </c>
      <c r="K56" s="9" t="n">
        <v>30</v>
      </c>
      <c r="L56" s="9" t="n">
        <v>2</v>
      </c>
      <c r="M56" s="11" t="b">
        <f aca="false">TRUE()</f>
        <v>1</v>
      </c>
      <c r="N56" s="5" t="n">
        <f aca="false">COUNTIF($F$2:$F$560,"&lt;"&amp;F56)+(COUNTIF($F$2:$F$560,F56)+1)/2</f>
        <v>343.5</v>
      </c>
      <c r="O56" s="5" t="n">
        <f aca="false">COUNTIF($H$2:$H$560,"&lt;"&amp;H56)+(COUNTIF($H$2:$H$560,H56)+1)/2</f>
        <v>175.5</v>
      </c>
      <c r="P56" s="5" t="str">
        <f aca="false">IF(J56=FALSE(),COUNTIFS($J$2:$J$560,FALSE(),$F$2:$F$560,"&lt;"&amp;F56)+(COUNTIFS($J$2:$J$560,FALSE(),$F$2:$F$560,F56)+1)/2,"")</f>
        <v/>
      </c>
      <c r="Q56" s="5" t="str">
        <f aca="false">IF(J56=FALSE(),COUNTIFS($J$2:$J$560,FALSE(),$H$2:$H$560,"&lt;"&amp;H56)+(COUNTIFS($J$2:$J$560,FALSE(),$H$2:$H$560,H56)+1)/2,"")</f>
        <v/>
      </c>
      <c r="R56" s="5" t="n">
        <f aca="false">COUNTIF($L$2:$L$560,"&lt;"&amp;L56)+(COUNTIF($L$2:$L$560,L56)+1)/2</f>
        <v>101.5</v>
      </c>
      <c r="S56" s="5" t="n">
        <f aca="false">MATCH(F56,Codetabel!$G$2:$G$12,0)-1</f>
        <v>3</v>
      </c>
      <c r="T56" s="5" t="n">
        <f aca="false">H56-1</f>
        <v>2</v>
      </c>
    </row>
    <row r="57" customFormat="false" ht="15" hidden="false" customHeight="false" outlineLevel="0" collapsed="false">
      <c r="A57" s="9" t="s">
        <v>65</v>
      </c>
      <c r="B57" s="9" t="n">
        <v>82</v>
      </c>
      <c r="C57" s="9" t="s">
        <v>214</v>
      </c>
      <c r="D57" s="9" t="s">
        <v>215</v>
      </c>
      <c r="E57" s="9" t="s">
        <v>216</v>
      </c>
      <c r="F57" s="9" t="n">
        <v>300</v>
      </c>
      <c r="G57" s="9" t="s">
        <v>199</v>
      </c>
      <c r="H57" s="9" t="n">
        <v>6</v>
      </c>
      <c r="I57" s="9" t="n">
        <v>300</v>
      </c>
      <c r="J57" s="11" t="b">
        <f aca="false">TRUE()</f>
        <v>1</v>
      </c>
      <c r="K57" s="9" t="n">
        <v>200</v>
      </c>
      <c r="L57" s="9" t="n">
        <v>5</v>
      </c>
      <c r="M57" s="11" t="b">
        <f aca="false">TRUE()</f>
        <v>1</v>
      </c>
      <c r="N57" s="5" t="n">
        <f aca="false">COUNTIF($F$2:$F$560,"&lt;"&amp;F57)+(COUNTIF($F$2:$F$560,F57)+1)/2</f>
        <v>515</v>
      </c>
      <c r="O57" s="5" t="n">
        <f aca="false">COUNTIF($H$2:$H$560,"&lt;"&amp;H57)+(COUNTIF($H$2:$H$560,H57)+1)/2</f>
        <v>422.5</v>
      </c>
      <c r="P57" s="5" t="str">
        <f aca="false">IF(J57=FALSE(),COUNTIFS($J$2:$J$560,FALSE(),$F$2:$F$560,"&lt;"&amp;F57)+(COUNTIFS($J$2:$J$560,FALSE(),$F$2:$F$560,F57)+1)/2,"")</f>
        <v/>
      </c>
      <c r="Q57" s="5" t="str">
        <f aca="false">IF(J57=FALSE(),COUNTIFS($J$2:$J$560,FALSE(),$H$2:$H$560,"&lt;"&amp;H57)+(COUNTIFS($J$2:$J$560,FALSE(),$H$2:$H$560,H57)+1)/2,"")</f>
        <v/>
      </c>
      <c r="R57" s="5" t="n">
        <f aca="false">COUNTIF($L$2:$L$560,"&lt;"&amp;L57)+(COUNTIF($L$2:$L$560,L57)+1)/2</f>
        <v>386.5</v>
      </c>
      <c r="S57" s="5" t="n">
        <f aca="false">MATCH(F57,Codetabel!$G$2:$G$12,0)-1</f>
        <v>6</v>
      </c>
      <c r="T57" s="5" t="n">
        <f aca="false">H57-1</f>
        <v>5</v>
      </c>
    </row>
    <row r="58" customFormat="false" ht="15" hidden="false" customHeight="false" outlineLevel="0" collapsed="false">
      <c r="A58" s="9" t="s">
        <v>65</v>
      </c>
      <c r="B58" s="9" t="n">
        <v>83</v>
      </c>
      <c r="C58" s="9" t="s">
        <v>214</v>
      </c>
      <c r="D58" s="9" t="s">
        <v>215</v>
      </c>
      <c r="E58" s="9" t="s">
        <v>217</v>
      </c>
      <c r="F58" s="9" t="n">
        <v>50</v>
      </c>
      <c r="G58" s="9" t="s">
        <v>126</v>
      </c>
      <c r="H58" s="9" t="n">
        <v>3</v>
      </c>
      <c r="I58" s="9" t="n">
        <v>50</v>
      </c>
      <c r="J58" s="11" t="b">
        <f aca="false">TRUE()</f>
        <v>1</v>
      </c>
      <c r="K58" s="9" t="n">
        <v>50</v>
      </c>
      <c r="L58" s="9" t="n">
        <v>3</v>
      </c>
      <c r="M58" s="11" t="b">
        <f aca="false">TRUE()</f>
        <v>1</v>
      </c>
      <c r="N58" s="5" t="n">
        <f aca="false">COUNTIF($F$2:$F$560,"&lt;"&amp;F58)+(COUNTIF($F$2:$F$560,F58)+1)/2</f>
        <v>343.5</v>
      </c>
      <c r="O58" s="5" t="n">
        <f aca="false">COUNTIF($H$2:$H$560,"&lt;"&amp;H58)+(COUNTIF($H$2:$H$560,H58)+1)/2</f>
        <v>175.5</v>
      </c>
      <c r="P58" s="5" t="str">
        <f aca="false">IF(J58=FALSE(),COUNTIFS($J$2:$J$560,FALSE(),$F$2:$F$560,"&lt;"&amp;F58)+(COUNTIFS($J$2:$J$560,FALSE(),$F$2:$F$560,F58)+1)/2,"")</f>
        <v/>
      </c>
      <c r="Q58" s="5" t="str">
        <f aca="false">IF(J58=FALSE(),COUNTIFS($J$2:$J$560,FALSE(),$H$2:$H$560,"&lt;"&amp;H58)+(COUNTIFS($J$2:$J$560,FALSE(),$H$2:$H$560,H58)+1)/2,"")</f>
        <v/>
      </c>
      <c r="R58" s="5" t="n">
        <f aca="false">COUNTIF($L$2:$L$560,"&lt;"&amp;L58)+(COUNTIF($L$2:$L$560,L58)+1)/2</f>
        <v>204</v>
      </c>
      <c r="S58" s="5" t="n">
        <f aca="false">MATCH(F58,Codetabel!$G$2:$G$12,0)-1</f>
        <v>3</v>
      </c>
      <c r="T58" s="5" t="n">
        <f aca="false">H58-1</f>
        <v>2</v>
      </c>
    </row>
    <row r="59" customFormat="false" ht="15" hidden="false" customHeight="false" outlineLevel="0" collapsed="false">
      <c r="A59" s="9" t="s">
        <v>65</v>
      </c>
      <c r="B59" s="9" t="n">
        <v>85</v>
      </c>
      <c r="C59" s="9" t="s">
        <v>218</v>
      </c>
      <c r="D59" s="9" t="s">
        <v>219</v>
      </c>
      <c r="E59" s="9" t="s">
        <v>220</v>
      </c>
      <c r="F59" s="9" t="n">
        <v>50</v>
      </c>
      <c r="G59" s="9" t="s">
        <v>115</v>
      </c>
      <c r="H59" s="9" t="n">
        <v>4</v>
      </c>
      <c r="I59" s="9" t="n">
        <v>100</v>
      </c>
      <c r="J59" s="11" t="b">
        <f aca="false">FALSE()</f>
        <v>0</v>
      </c>
      <c r="K59" s="9" t="n">
        <v>100</v>
      </c>
      <c r="L59" s="9" t="n">
        <v>4</v>
      </c>
      <c r="M59" s="11" t="b">
        <f aca="false">TRUE()</f>
        <v>1</v>
      </c>
      <c r="N59" s="5" t="n">
        <f aca="false">COUNTIF($F$2:$F$560,"&lt;"&amp;F59)+(COUNTIF($F$2:$F$560,F59)+1)/2</f>
        <v>343.5</v>
      </c>
      <c r="O59" s="5" t="n">
        <f aca="false">COUNTIF($H$2:$H$560,"&lt;"&amp;H59)+(COUNTIF($H$2:$H$560,H59)+1)/2</f>
        <v>266.5</v>
      </c>
      <c r="P59" s="5" t="n">
        <f aca="false">IF(J59=FALSE(),COUNTIFS($J$2:$J$560,FALSE(),$F$2:$F$560,"&lt;"&amp;F59)+(COUNTIFS($J$2:$J$560,FALSE(),$F$2:$F$560,F59)+1)/2,"")</f>
        <v>300.5</v>
      </c>
      <c r="Q59" s="5" t="n">
        <f aca="false">IF(J59=FALSE(),COUNTIFS($J$2:$J$560,FALSE(),$H$2:$H$560,"&lt;"&amp;H59)+(COUNTIFS($J$2:$J$560,FALSE(),$H$2:$H$560,H59)+1)/2,"")</f>
        <v>193.5</v>
      </c>
      <c r="R59" s="5" t="n">
        <f aca="false">COUNTIF($L$2:$L$560,"&lt;"&amp;L59)+(COUNTIF($L$2:$L$560,L59)+1)/2</f>
        <v>305</v>
      </c>
      <c r="S59" s="5" t="n">
        <f aca="false">MATCH(F59,Codetabel!$G$2:$G$12,0)-1</f>
        <v>3</v>
      </c>
      <c r="T59" s="5" t="n">
        <f aca="false">H59-1</f>
        <v>3</v>
      </c>
    </row>
    <row r="60" customFormat="false" ht="15" hidden="false" customHeight="false" outlineLevel="0" collapsed="false">
      <c r="A60" s="9" t="s">
        <v>65</v>
      </c>
      <c r="B60" s="9" t="n">
        <v>86</v>
      </c>
      <c r="C60" s="9" t="s">
        <v>218</v>
      </c>
      <c r="D60" s="9" t="s">
        <v>219</v>
      </c>
      <c r="E60" s="9" t="s">
        <v>221</v>
      </c>
      <c r="F60" s="9" t="n">
        <v>50</v>
      </c>
      <c r="G60" s="9" t="s">
        <v>115</v>
      </c>
      <c r="H60" s="9" t="n">
        <v>4</v>
      </c>
      <c r="I60" s="9" t="n">
        <v>100</v>
      </c>
      <c r="J60" s="11" t="b">
        <f aca="false">FALSE()</f>
        <v>0</v>
      </c>
      <c r="K60" s="9" t="n">
        <v>100</v>
      </c>
      <c r="L60" s="9" t="n">
        <v>4</v>
      </c>
      <c r="M60" s="11" t="b">
        <f aca="false">TRUE()</f>
        <v>1</v>
      </c>
      <c r="N60" s="5" t="n">
        <f aca="false">COUNTIF($F$2:$F$560,"&lt;"&amp;F60)+(COUNTIF($F$2:$F$560,F60)+1)/2</f>
        <v>343.5</v>
      </c>
      <c r="O60" s="5" t="n">
        <f aca="false">COUNTIF($H$2:$H$560,"&lt;"&amp;H60)+(COUNTIF($H$2:$H$560,H60)+1)/2</f>
        <v>266.5</v>
      </c>
      <c r="P60" s="5" t="n">
        <f aca="false">IF(J60=FALSE(),COUNTIFS($J$2:$J$560,FALSE(),$F$2:$F$560,"&lt;"&amp;F60)+(COUNTIFS($J$2:$J$560,FALSE(),$F$2:$F$560,F60)+1)/2,"")</f>
        <v>300.5</v>
      </c>
      <c r="Q60" s="5" t="n">
        <f aca="false">IF(J60=FALSE(),COUNTIFS($J$2:$J$560,FALSE(),$H$2:$H$560,"&lt;"&amp;H60)+(COUNTIFS($J$2:$J$560,FALSE(),$H$2:$H$560,H60)+1)/2,"")</f>
        <v>193.5</v>
      </c>
      <c r="R60" s="5" t="n">
        <f aca="false">COUNTIF($L$2:$L$560,"&lt;"&amp;L60)+(COUNTIF($L$2:$L$560,L60)+1)/2</f>
        <v>305</v>
      </c>
      <c r="S60" s="5" t="n">
        <f aca="false">MATCH(F60,Codetabel!$G$2:$G$12,0)-1</f>
        <v>3</v>
      </c>
      <c r="T60" s="5" t="n">
        <f aca="false">H60-1</f>
        <v>3</v>
      </c>
    </row>
    <row r="61" customFormat="false" ht="15" hidden="false" customHeight="false" outlineLevel="0" collapsed="false">
      <c r="A61" s="9" t="s">
        <v>65</v>
      </c>
      <c r="B61" s="9" t="n">
        <v>87</v>
      </c>
      <c r="C61" s="9" t="s">
        <v>218</v>
      </c>
      <c r="D61" s="9" t="s">
        <v>219</v>
      </c>
      <c r="E61" s="9" t="s">
        <v>222</v>
      </c>
      <c r="F61" s="9" t="n">
        <v>100</v>
      </c>
      <c r="G61" s="9" t="s">
        <v>115</v>
      </c>
      <c r="H61" s="9" t="n">
        <v>4</v>
      </c>
      <c r="I61" s="9" t="n">
        <v>100</v>
      </c>
      <c r="J61" s="11" t="b">
        <f aca="false">TRUE()</f>
        <v>1</v>
      </c>
      <c r="K61" s="9" t="n">
        <v>100</v>
      </c>
      <c r="L61" s="9" t="n">
        <v>4</v>
      </c>
      <c r="M61" s="11" t="b">
        <f aca="false">TRUE()</f>
        <v>1</v>
      </c>
      <c r="N61" s="5" t="n">
        <f aca="false">COUNTIF($F$2:$F$560,"&lt;"&amp;F61)+(COUNTIF($F$2:$F$560,F61)+1)/2</f>
        <v>415.5</v>
      </c>
      <c r="O61" s="5" t="n">
        <f aca="false">COUNTIF($H$2:$H$560,"&lt;"&amp;H61)+(COUNTIF($H$2:$H$560,H61)+1)/2</f>
        <v>266.5</v>
      </c>
      <c r="P61" s="5" t="str">
        <f aca="false">IF(J61=FALSE(),COUNTIFS($J$2:$J$560,FALSE(),$F$2:$F$560,"&lt;"&amp;F61)+(COUNTIFS($J$2:$J$560,FALSE(),$F$2:$F$560,F61)+1)/2,"")</f>
        <v/>
      </c>
      <c r="Q61" s="5" t="str">
        <f aca="false">IF(J61=FALSE(),COUNTIFS($J$2:$J$560,FALSE(),$H$2:$H$560,"&lt;"&amp;H61)+(COUNTIFS($J$2:$J$560,FALSE(),$H$2:$H$560,H61)+1)/2,"")</f>
        <v/>
      </c>
      <c r="R61" s="5" t="n">
        <f aca="false">COUNTIF($L$2:$L$560,"&lt;"&amp;L61)+(COUNTIF($L$2:$L$560,L61)+1)/2</f>
        <v>305</v>
      </c>
      <c r="S61" s="5" t="n">
        <f aca="false">MATCH(F61,Codetabel!$G$2:$G$12,0)-1</f>
        <v>4</v>
      </c>
      <c r="T61" s="5" t="n">
        <f aca="false">H61-1</f>
        <v>3</v>
      </c>
    </row>
    <row r="62" customFormat="false" ht="15" hidden="false" customHeight="false" outlineLevel="0" collapsed="false">
      <c r="A62" s="9" t="s">
        <v>65</v>
      </c>
      <c r="B62" s="9" t="n">
        <v>88</v>
      </c>
      <c r="C62" s="9" t="s">
        <v>218</v>
      </c>
      <c r="D62" s="9" t="s">
        <v>219</v>
      </c>
      <c r="E62" s="9" t="s">
        <v>223</v>
      </c>
      <c r="F62" s="9" t="n">
        <v>300</v>
      </c>
      <c r="G62" s="9" t="s">
        <v>199</v>
      </c>
      <c r="H62" s="9" t="n">
        <v>6</v>
      </c>
      <c r="I62" s="9" t="n">
        <v>300</v>
      </c>
      <c r="J62" s="11" t="b">
        <f aca="false">TRUE()</f>
        <v>1</v>
      </c>
      <c r="K62" s="9" t="n">
        <v>200</v>
      </c>
      <c r="L62" s="9" t="n">
        <v>5</v>
      </c>
      <c r="M62" s="11" t="b">
        <f aca="false">TRUE()</f>
        <v>1</v>
      </c>
      <c r="N62" s="5" t="n">
        <f aca="false">COUNTIF($F$2:$F$560,"&lt;"&amp;F62)+(COUNTIF($F$2:$F$560,F62)+1)/2</f>
        <v>515</v>
      </c>
      <c r="O62" s="5" t="n">
        <f aca="false">COUNTIF($H$2:$H$560,"&lt;"&amp;H62)+(COUNTIF($H$2:$H$560,H62)+1)/2</f>
        <v>422.5</v>
      </c>
      <c r="P62" s="5" t="str">
        <f aca="false">IF(J62=FALSE(),COUNTIFS($J$2:$J$560,FALSE(),$F$2:$F$560,"&lt;"&amp;F62)+(COUNTIFS($J$2:$J$560,FALSE(),$F$2:$F$560,F62)+1)/2,"")</f>
        <v/>
      </c>
      <c r="Q62" s="5" t="str">
        <f aca="false">IF(J62=FALSE(),COUNTIFS($J$2:$J$560,FALSE(),$H$2:$H$560,"&lt;"&amp;H62)+(COUNTIFS($J$2:$J$560,FALSE(),$H$2:$H$560,H62)+1)/2,"")</f>
        <v/>
      </c>
      <c r="R62" s="5" t="n">
        <f aca="false">COUNTIF($L$2:$L$560,"&lt;"&amp;L62)+(COUNTIF($L$2:$L$560,L62)+1)/2</f>
        <v>386.5</v>
      </c>
      <c r="S62" s="5" t="n">
        <f aca="false">MATCH(F62,Codetabel!$G$2:$G$12,0)-1</f>
        <v>6</v>
      </c>
      <c r="T62" s="5" t="n">
        <f aca="false">H62-1</f>
        <v>5</v>
      </c>
    </row>
    <row r="63" customFormat="false" ht="15" hidden="false" customHeight="false" outlineLevel="0" collapsed="false">
      <c r="A63" s="9" t="s">
        <v>65</v>
      </c>
      <c r="B63" s="9" t="n">
        <v>89</v>
      </c>
      <c r="C63" s="9" t="s">
        <v>218</v>
      </c>
      <c r="D63" s="9" t="s">
        <v>219</v>
      </c>
      <c r="E63" s="9" t="s">
        <v>224</v>
      </c>
      <c r="F63" s="9" t="n">
        <v>300</v>
      </c>
      <c r="G63" s="9" t="s">
        <v>199</v>
      </c>
      <c r="H63" s="9" t="n">
        <v>6</v>
      </c>
      <c r="I63" s="9" t="n">
        <v>300</v>
      </c>
      <c r="J63" s="11" t="b">
        <f aca="false">TRUE()</f>
        <v>1</v>
      </c>
      <c r="K63" s="9" t="n">
        <v>100</v>
      </c>
      <c r="L63" s="9" t="n">
        <v>4</v>
      </c>
      <c r="M63" s="11" t="b">
        <f aca="false">TRUE()</f>
        <v>1</v>
      </c>
      <c r="N63" s="5" t="n">
        <f aca="false">COUNTIF($F$2:$F$560,"&lt;"&amp;F63)+(COUNTIF($F$2:$F$560,F63)+1)/2</f>
        <v>515</v>
      </c>
      <c r="O63" s="5" t="n">
        <f aca="false">COUNTIF($H$2:$H$560,"&lt;"&amp;H63)+(COUNTIF($H$2:$H$560,H63)+1)/2</f>
        <v>422.5</v>
      </c>
      <c r="P63" s="5" t="str">
        <f aca="false">IF(J63=FALSE(),COUNTIFS($J$2:$J$560,FALSE(),$F$2:$F$560,"&lt;"&amp;F63)+(COUNTIFS($J$2:$J$560,FALSE(),$F$2:$F$560,F63)+1)/2,"")</f>
        <v/>
      </c>
      <c r="Q63" s="5" t="str">
        <f aca="false">IF(J63=FALSE(),COUNTIFS($J$2:$J$560,FALSE(),$H$2:$H$560,"&lt;"&amp;H63)+(COUNTIFS($J$2:$J$560,FALSE(),$H$2:$H$560,H63)+1)/2,"")</f>
        <v/>
      </c>
      <c r="R63" s="5" t="n">
        <f aca="false">COUNTIF($L$2:$L$560,"&lt;"&amp;L63)+(COUNTIF($L$2:$L$560,L63)+1)/2</f>
        <v>305</v>
      </c>
      <c r="S63" s="5" t="n">
        <f aca="false">MATCH(F63,Codetabel!$G$2:$G$12,0)-1</f>
        <v>6</v>
      </c>
      <c r="T63" s="5" t="n">
        <f aca="false">H63-1</f>
        <v>5</v>
      </c>
    </row>
    <row r="64" customFormat="false" ht="15" hidden="false" customHeight="false" outlineLevel="0" collapsed="false">
      <c r="A64" s="9" t="s">
        <v>65</v>
      </c>
      <c r="B64" s="9" t="n">
        <v>91</v>
      </c>
      <c r="C64" s="9" t="s">
        <v>225</v>
      </c>
      <c r="D64" s="9" t="s">
        <v>226</v>
      </c>
      <c r="E64" s="9" t="s">
        <v>227</v>
      </c>
      <c r="F64" s="9" t="n">
        <v>200</v>
      </c>
      <c r="G64" s="9" t="s">
        <v>132</v>
      </c>
      <c r="H64" s="9" t="n">
        <v>5</v>
      </c>
      <c r="I64" s="9" t="n">
        <v>200</v>
      </c>
      <c r="J64" s="11" t="b">
        <f aca="false">TRUE()</f>
        <v>1</v>
      </c>
      <c r="K64" s="9" t="n">
        <v>100</v>
      </c>
      <c r="L64" s="9" t="n">
        <v>4</v>
      </c>
      <c r="M64" s="11" t="b">
        <f aca="false">TRUE()</f>
        <v>1</v>
      </c>
      <c r="N64" s="5" t="n">
        <f aca="false">COUNTIF($F$2:$F$560,"&lt;"&amp;F64)+(COUNTIF($F$2:$F$560,F64)+1)/2</f>
        <v>471.5</v>
      </c>
      <c r="O64" s="5" t="n">
        <f aca="false">COUNTIF($H$2:$H$560,"&lt;"&amp;H64)+(COUNTIF($H$2:$H$560,H64)+1)/2</f>
        <v>348.5</v>
      </c>
      <c r="P64" s="5" t="str">
        <f aca="false">IF(J64=FALSE(),COUNTIFS($J$2:$J$560,FALSE(),$F$2:$F$560,"&lt;"&amp;F64)+(COUNTIFS($J$2:$J$560,FALSE(),$F$2:$F$560,F64)+1)/2,"")</f>
        <v/>
      </c>
      <c r="Q64" s="5" t="str">
        <f aca="false">IF(J64=FALSE(),COUNTIFS($J$2:$J$560,FALSE(),$H$2:$H$560,"&lt;"&amp;H64)+(COUNTIFS($J$2:$J$560,FALSE(),$H$2:$H$560,H64)+1)/2,"")</f>
        <v/>
      </c>
      <c r="R64" s="5" t="n">
        <f aca="false">COUNTIF($L$2:$L$560,"&lt;"&amp;L64)+(COUNTIF($L$2:$L$560,L64)+1)/2</f>
        <v>305</v>
      </c>
      <c r="S64" s="5" t="n">
        <f aca="false">MATCH(F64,Codetabel!$G$2:$G$12,0)-1</f>
        <v>5</v>
      </c>
      <c r="T64" s="5" t="n">
        <f aca="false">H64-1</f>
        <v>4</v>
      </c>
    </row>
    <row r="65" customFormat="false" ht="15" hidden="false" customHeight="false" outlineLevel="0" collapsed="false">
      <c r="A65" s="9" t="s">
        <v>65</v>
      </c>
      <c r="B65" s="9" t="n">
        <v>92</v>
      </c>
      <c r="C65" s="9" t="s">
        <v>225</v>
      </c>
      <c r="D65" s="9" t="s">
        <v>226</v>
      </c>
      <c r="E65" s="9" t="s">
        <v>228</v>
      </c>
      <c r="F65" s="9" t="n">
        <v>300</v>
      </c>
      <c r="G65" s="9" t="s">
        <v>199</v>
      </c>
      <c r="H65" s="9" t="n">
        <v>6</v>
      </c>
      <c r="I65" s="9" t="n">
        <v>300</v>
      </c>
      <c r="J65" s="11" t="b">
        <f aca="false">TRUE()</f>
        <v>1</v>
      </c>
      <c r="K65" s="9" t="n">
        <v>300</v>
      </c>
      <c r="L65" s="9" t="n">
        <v>6</v>
      </c>
      <c r="M65" s="11" t="b">
        <f aca="false">TRUE()</f>
        <v>1</v>
      </c>
      <c r="N65" s="5" t="n">
        <f aca="false">COUNTIF($F$2:$F$560,"&lt;"&amp;F65)+(COUNTIF($F$2:$F$560,F65)+1)/2</f>
        <v>515</v>
      </c>
      <c r="O65" s="5" t="n">
        <f aca="false">COUNTIF($H$2:$H$560,"&lt;"&amp;H65)+(COUNTIF($H$2:$H$560,H65)+1)/2</f>
        <v>422.5</v>
      </c>
      <c r="P65" s="5" t="str">
        <f aca="false">IF(J65=FALSE(),COUNTIFS($J$2:$J$560,FALSE(),$F$2:$F$560,"&lt;"&amp;F65)+(COUNTIFS($J$2:$J$560,FALSE(),$F$2:$F$560,F65)+1)/2,"")</f>
        <v/>
      </c>
      <c r="Q65" s="5" t="str">
        <f aca="false">IF(J65=FALSE(),COUNTIFS($J$2:$J$560,FALSE(),$H$2:$H$560,"&lt;"&amp;H65)+(COUNTIFS($J$2:$J$560,FALSE(),$H$2:$H$560,H65)+1)/2,"")</f>
        <v/>
      </c>
      <c r="R65" s="5" t="n">
        <f aca="false">COUNTIF($L$2:$L$560,"&lt;"&amp;L65)+(COUNTIF($L$2:$L$560,L65)+1)/2</f>
        <v>447.5</v>
      </c>
      <c r="S65" s="5" t="n">
        <f aca="false">MATCH(F65,Codetabel!$G$2:$G$12,0)-1</f>
        <v>6</v>
      </c>
      <c r="T65" s="5" t="n">
        <f aca="false">H65-1</f>
        <v>5</v>
      </c>
    </row>
    <row r="66" customFormat="false" ht="15" hidden="false" customHeight="false" outlineLevel="0" collapsed="false">
      <c r="A66" s="9" t="s">
        <v>65</v>
      </c>
      <c r="B66" s="9" t="n">
        <v>94</v>
      </c>
      <c r="C66" s="9" t="s">
        <v>229</v>
      </c>
      <c r="D66" s="9" t="s">
        <v>230</v>
      </c>
      <c r="E66" s="9" t="s">
        <v>227</v>
      </c>
      <c r="F66" s="9" t="n">
        <v>200</v>
      </c>
      <c r="G66" s="9" t="s">
        <v>132</v>
      </c>
      <c r="H66" s="9" t="n">
        <v>5</v>
      </c>
      <c r="I66" s="9" t="n">
        <v>200</v>
      </c>
      <c r="J66" s="11" t="b">
        <f aca="false">TRUE()</f>
        <v>1</v>
      </c>
      <c r="K66" s="9" t="n">
        <v>100</v>
      </c>
      <c r="L66" s="9" t="n">
        <v>4</v>
      </c>
      <c r="M66" s="11" t="b">
        <f aca="false">TRUE()</f>
        <v>1</v>
      </c>
      <c r="N66" s="5" t="n">
        <f aca="false">COUNTIF($F$2:$F$560,"&lt;"&amp;F66)+(COUNTIF($F$2:$F$560,F66)+1)/2</f>
        <v>471.5</v>
      </c>
      <c r="O66" s="5" t="n">
        <f aca="false">COUNTIF($H$2:$H$560,"&lt;"&amp;H66)+(COUNTIF($H$2:$H$560,H66)+1)/2</f>
        <v>348.5</v>
      </c>
      <c r="P66" s="5" t="str">
        <f aca="false">IF(J66=FALSE(),COUNTIFS($J$2:$J$560,FALSE(),$F$2:$F$560,"&lt;"&amp;F66)+(COUNTIFS($J$2:$J$560,FALSE(),$F$2:$F$560,F66)+1)/2,"")</f>
        <v/>
      </c>
      <c r="Q66" s="5" t="str">
        <f aca="false">IF(J66=FALSE(),COUNTIFS($J$2:$J$560,FALSE(),$H$2:$H$560,"&lt;"&amp;H66)+(COUNTIFS($J$2:$J$560,FALSE(),$H$2:$H$560,H66)+1)/2,"")</f>
        <v/>
      </c>
      <c r="R66" s="5" t="n">
        <f aca="false">COUNTIF($L$2:$L$560,"&lt;"&amp;L66)+(COUNTIF($L$2:$L$560,L66)+1)/2</f>
        <v>305</v>
      </c>
      <c r="S66" s="5" t="n">
        <f aca="false">MATCH(F66,Codetabel!$G$2:$G$12,0)-1</f>
        <v>5</v>
      </c>
      <c r="T66" s="5" t="n">
        <f aca="false">H66-1</f>
        <v>4</v>
      </c>
    </row>
    <row r="67" customFormat="false" ht="15" hidden="false" customHeight="false" outlineLevel="0" collapsed="false">
      <c r="A67" s="9" t="s">
        <v>65</v>
      </c>
      <c r="B67" s="9" t="n">
        <v>95</v>
      </c>
      <c r="C67" s="9" t="s">
        <v>229</v>
      </c>
      <c r="D67" s="9" t="s">
        <v>230</v>
      </c>
      <c r="E67" s="9" t="s">
        <v>228</v>
      </c>
      <c r="F67" s="9" t="n">
        <v>300</v>
      </c>
      <c r="G67" s="9" t="s">
        <v>199</v>
      </c>
      <c r="H67" s="9" t="n">
        <v>6</v>
      </c>
      <c r="I67" s="9" t="n">
        <v>300</v>
      </c>
      <c r="J67" s="11" t="b">
        <f aca="false">TRUE()</f>
        <v>1</v>
      </c>
      <c r="K67" s="9" t="n">
        <v>300</v>
      </c>
      <c r="L67" s="9" t="n">
        <v>6</v>
      </c>
      <c r="M67" s="11" t="b">
        <f aca="false">TRUE()</f>
        <v>1</v>
      </c>
      <c r="N67" s="5" t="n">
        <f aca="false">COUNTIF($F$2:$F$560,"&lt;"&amp;F67)+(COUNTIF($F$2:$F$560,F67)+1)/2</f>
        <v>515</v>
      </c>
      <c r="O67" s="5" t="n">
        <f aca="false">COUNTIF($H$2:$H$560,"&lt;"&amp;H67)+(COUNTIF($H$2:$H$560,H67)+1)/2</f>
        <v>422.5</v>
      </c>
      <c r="P67" s="5" t="str">
        <f aca="false">IF(J67=FALSE(),COUNTIFS($J$2:$J$560,FALSE(),$F$2:$F$560,"&lt;"&amp;F67)+(COUNTIFS($J$2:$J$560,FALSE(),$F$2:$F$560,F67)+1)/2,"")</f>
        <v/>
      </c>
      <c r="Q67" s="5" t="str">
        <f aca="false">IF(J67=FALSE(),COUNTIFS($J$2:$J$560,FALSE(),$H$2:$H$560,"&lt;"&amp;H67)+(COUNTIFS($J$2:$J$560,FALSE(),$H$2:$H$560,H67)+1)/2,"")</f>
        <v/>
      </c>
      <c r="R67" s="5" t="n">
        <f aca="false">COUNTIF($L$2:$L$560,"&lt;"&amp;L67)+(COUNTIF($L$2:$L$560,L67)+1)/2</f>
        <v>447.5</v>
      </c>
      <c r="S67" s="5" t="n">
        <f aca="false">MATCH(F67,Codetabel!$G$2:$G$12,0)-1</f>
        <v>6</v>
      </c>
      <c r="T67" s="5" t="n">
        <f aca="false">H67-1</f>
        <v>5</v>
      </c>
    </row>
    <row r="68" customFormat="false" ht="15" hidden="false" customHeight="false" outlineLevel="0" collapsed="false">
      <c r="A68" s="9" t="s">
        <v>65</v>
      </c>
      <c r="B68" s="9" t="n">
        <v>97</v>
      </c>
      <c r="C68" s="9" t="s">
        <v>231</v>
      </c>
      <c r="D68" s="9" t="s">
        <v>232</v>
      </c>
      <c r="E68" s="9" t="s">
        <v>227</v>
      </c>
      <c r="F68" s="9" t="n">
        <v>100</v>
      </c>
      <c r="G68" s="9" t="s">
        <v>132</v>
      </c>
      <c r="H68" s="9" t="n">
        <v>5</v>
      </c>
      <c r="I68" s="9" t="n">
        <v>200</v>
      </c>
      <c r="J68" s="11" t="b">
        <f aca="false">FALSE()</f>
        <v>0</v>
      </c>
      <c r="K68" s="9" t="n">
        <v>200</v>
      </c>
      <c r="L68" s="9" t="n">
        <v>5</v>
      </c>
      <c r="M68" s="11" t="b">
        <f aca="false">TRUE()</f>
        <v>1</v>
      </c>
      <c r="N68" s="5" t="n">
        <f aca="false">COUNTIF($F$2:$F$560,"&lt;"&amp;F68)+(COUNTIF($F$2:$F$560,F68)+1)/2</f>
        <v>415.5</v>
      </c>
      <c r="O68" s="5" t="n">
        <f aca="false">COUNTIF($H$2:$H$560,"&lt;"&amp;H68)+(COUNTIF($H$2:$H$560,H68)+1)/2</f>
        <v>348.5</v>
      </c>
      <c r="P68" s="5" t="n">
        <f aca="false">IF(J68=FALSE(),COUNTIFS($J$2:$J$560,FALSE(),$F$2:$F$560,"&lt;"&amp;F68)+(COUNTIFS($J$2:$J$560,FALSE(),$F$2:$F$560,F68)+1)/2,"")</f>
        <v>342.5</v>
      </c>
      <c r="Q68" s="5" t="n">
        <f aca="false">IF(J68=FALSE(),COUNTIFS($J$2:$J$560,FALSE(),$H$2:$H$560,"&lt;"&amp;H68)+(COUNTIFS($J$2:$J$560,FALSE(),$H$2:$H$560,H68)+1)/2,"")</f>
        <v>244</v>
      </c>
      <c r="R68" s="5" t="n">
        <f aca="false">COUNTIF($L$2:$L$560,"&lt;"&amp;L68)+(COUNTIF($L$2:$L$560,L68)+1)/2</f>
        <v>386.5</v>
      </c>
      <c r="S68" s="5" t="n">
        <f aca="false">MATCH(F68,Codetabel!$G$2:$G$12,0)-1</f>
        <v>4</v>
      </c>
      <c r="T68" s="5" t="n">
        <f aca="false">H68-1</f>
        <v>4</v>
      </c>
    </row>
    <row r="69" customFormat="false" ht="15" hidden="false" customHeight="false" outlineLevel="0" collapsed="false">
      <c r="A69" s="9" t="s">
        <v>65</v>
      </c>
      <c r="B69" s="9" t="n">
        <v>98</v>
      </c>
      <c r="C69" s="9" t="s">
        <v>231</v>
      </c>
      <c r="D69" s="9" t="s">
        <v>232</v>
      </c>
      <c r="E69" s="9" t="s">
        <v>228</v>
      </c>
      <c r="F69" s="9" t="n">
        <v>200</v>
      </c>
      <c r="G69" s="9" t="s">
        <v>199</v>
      </c>
      <c r="H69" s="9" t="n">
        <v>6</v>
      </c>
      <c r="I69" s="9" t="n">
        <v>300</v>
      </c>
      <c r="J69" s="11" t="b">
        <f aca="false">FALSE()</f>
        <v>0</v>
      </c>
      <c r="K69" s="9" t="n">
        <v>300</v>
      </c>
      <c r="L69" s="9" t="n">
        <v>6</v>
      </c>
      <c r="M69" s="11" t="b">
        <f aca="false">TRUE()</f>
        <v>1</v>
      </c>
      <c r="N69" s="5" t="n">
        <f aca="false">COUNTIF($F$2:$F$560,"&lt;"&amp;F69)+(COUNTIF($F$2:$F$560,F69)+1)/2</f>
        <v>471.5</v>
      </c>
      <c r="O69" s="5" t="n">
        <f aca="false">COUNTIF($H$2:$H$560,"&lt;"&amp;H69)+(COUNTIF($H$2:$H$560,H69)+1)/2</f>
        <v>422.5</v>
      </c>
      <c r="P69" s="5" t="n">
        <f aca="false">IF(J69=FALSE(),COUNTIFS($J$2:$J$560,FALSE(),$F$2:$F$560,"&lt;"&amp;F69)+(COUNTIFS($J$2:$J$560,FALSE(),$F$2:$F$560,F69)+1)/2,"")</f>
        <v>367</v>
      </c>
      <c r="Q69" s="5" t="n">
        <f aca="false">IF(J69=FALSE(),COUNTIFS($J$2:$J$560,FALSE(),$H$2:$H$560,"&lt;"&amp;H69)+(COUNTIFS($J$2:$J$560,FALSE(),$H$2:$H$560,H69)+1)/2,"")</f>
        <v>285</v>
      </c>
      <c r="R69" s="5" t="n">
        <f aca="false">COUNTIF($L$2:$L$560,"&lt;"&amp;L69)+(COUNTIF($L$2:$L$560,L69)+1)/2</f>
        <v>447.5</v>
      </c>
      <c r="S69" s="5" t="n">
        <f aca="false">MATCH(F69,Codetabel!$G$2:$G$12,0)-1</f>
        <v>5</v>
      </c>
      <c r="T69" s="5" t="n">
        <f aca="false">H69-1</f>
        <v>5</v>
      </c>
    </row>
    <row r="70" customFormat="false" ht="15" hidden="false" customHeight="false" outlineLevel="0" collapsed="false">
      <c r="A70" s="9" t="s">
        <v>65</v>
      </c>
      <c r="B70" s="9" t="n">
        <v>100</v>
      </c>
      <c r="C70" s="9" t="s">
        <v>233</v>
      </c>
      <c r="D70" s="9" t="s">
        <v>234</v>
      </c>
      <c r="E70" s="9" t="s">
        <v>235</v>
      </c>
      <c r="F70" s="9" t="n">
        <v>200</v>
      </c>
      <c r="G70" s="9" t="s">
        <v>180</v>
      </c>
      <c r="H70" s="9" t="n">
        <v>7</v>
      </c>
      <c r="I70" s="9" t="n">
        <v>500</v>
      </c>
      <c r="J70" s="11" t="b">
        <f aca="false">FALSE()</f>
        <v>0</v>
      </c>
      <c r="K70" s="9" t="n">
        <v>500</v>
      </c>
      <c r="L70" s="9" t="n">
        <v>7</v>
      </c>
      <c r="M70" s="11" t="b">
        <f aca="false">FALSE()</f>
        <v>0</v>
      </c>
      <c r="N70" s="5" t="n">
        <f aca="false">COUNTIF($F$2:$F$560,"&lt;"&amp;F70)+(COUNTIF($F$2:$F$560,F70)+1)/2</f>
        <v>471.5</v>
      </c>
      <c r="O70" s="5" t="n">
        <f aca="false">COUNTIF($H$2:$H$560,"&lt;"&amp;H70)+(COUNTIF($H$2:$H$560,H70)+1)/2</f>
        <v>486.5</v>
      </c>
      <c r="P70" s="5" t="n">
        <f aca="false">IF(J70=FALSE(),COUNTIFS($J$2:$J$560,FALSE(),$F$2:$F$560,"&lt;"&amp;F70)+(COUNTIFS($J$2:$J$560,FALSE(),$F$2:$F$560,F70)+1)/2,"")</f>
        <v>367</v>
      </c>
      <c r="Q70" s="5" t="n">
        <f aca="false">IF(J70=FALSE(),COUNTIFS($J$2:$J$560,FALSE(),$H$2:$H$560,"&lt;"&amp;H70)+(COUNTIFS($J$2:$J$560,FALSE(),$H$2:$H$560,H70)+1)/2,"")</f>
        <v>325.5</v>
      </c>
      <c r="R70" s="5" t="n">
        <f aca="false">COUNTIF($L$2:$L$560,"&lt;"&amp;L70)+(COUNTIF($L$2:$L$560,L70)+1)/2</f>
        <v>497.5</v>
      </c>
      <c r="S70" s="5" t="n">
        <f aca="false">MATCH(F70,Codetabel!$G$2:$G$12,0)-1</f>
        <v>5</v>
      </c>
      <c r="T70" s="5" t="n">
        <f aca="false">H70-1</f>
        <v>6</v>
      </c>
    </row>
    <row r="71" customFormat="false" ht="15" hidden="false" customHeight="false" outlineLevel="0" collapsed="false">
      <c r="A71" s="9" t="s">
        <v>65</v>
      </c>
      <c r="B71" s="9" t="n">
        <v>101</v>
      </c>
      <c r="C71" s="9" t="s">
        <v>233</v>
      </c>
      <c r="D71" s="9" t="s">
        <v>234</v>
      </c>
      <c r="E71" s="9" t="s">
        <v>236</v>
      </c>
      <c r="F71" s="9" t="n">
        <v>200</v>
      </c>
      <c r="G71" s="9" t="s">
        <v>180</v>
      </c>
      <c r="H71" s="9" t="n">
        <v>7</v>
      </c>
      <c r="I71" s="9" t="n">
        <v>500</v>
      </c>
      <c r="J71" s="11" t="b">
        <f aca="false">FALSE()</f>
        <v>0</v>
      </c>
      <c r="K71" s="9" t="n">
        <v>500</v>
      </c>
      <c r="L71" s="9" t="n">
        <v>7</v>
      </c>
      <c r="M71" s="11" t="b">
        <f aca="false">FALSE()</f>
        <v>0</v>
      </c>
      <c r="N71" s="5" t="n">
        <f aca="false">COUNTIF($F$2:$F$560,"&lt;"&amp;F71)+(COUNTIF($F$2:$F$560,F71)+1)/2</f>
        <v>471.5</v>
      </c>
      <c r="O71" s="5" t="n">
        <f aca="false">COUNTIF($H$2:$H$560,"&lt;"&amp;H71)+(COUNTIF($H$2:$H$560,H71)+1)/2</f>
        <v>486.5</v>
      </c>
      <c r="P71" s="5" t="n">
        <f aca="false">IF(J71=FALSE(),COUNTIFS($J$2:$J$560,FALSE(),$F$2:$F$560,"&lt;"&amp;F71)+(COUNTIFS($J$2:$J$560,FALSE(),$F$2:$F$560,F71)+1)/2,"")</f>
        <v>367</v>
      </c>
      <c r="Q71" s="5" t="n">
        <f aca="false">IF(J71=FALSE(),COUNTIFS($J$2:$J$560,FALSE(),$H$2:$H$560,"&lt;"&amp;H71)+(COUNTIFS($J$2:$J$560,FALSE(),$H$2:$H$560,H71)+1)/2,"")</f>
        <v>325.5</v>
      </c>
      <c r="R71" s="5" t="n">
        <f aca="false">COUNTIF($L$2:$L$560,"&lt;"&amp;L71)+(COUNTIF($L$2:$L$560,L71)+1)/2</f>
        <v>497.5</v>
      </c>
      <c r="S71" s="5" t="n">
        <f aca="false">MATCH(F71,Codetabel!$G$2:$G$12,0)-1</f>
        <v>5</v>
      </c>
      <c r="T71" s="5" t="n">
        <f aca="false">H71-1</f>
        <v>6</v>
      </c>
    </row>
    <row r="72" customFormat="false" ht="15" hidden="false" customHeight="false" outlineLevel="0" collapsed="false">
      <c r="A72" s="9" t="s">
        <v>65</v>
      </c>
      <c r="B72" s="9" t="n">
        <v>102</v>
      </c>
      <c r="C72" s="9" t="s">
        <v>233</v>
      </c>
      <c r="D72" s="9" t="s">
        <v>234</v>
      </c>
      <c r="E72" s="9" t="s">
        <v>237</v>
      </c>
      <c r="F72" s="9" t="n">
        <v>50</v>
      </c>
      <c r="G72" s="9" t="s">
        <v>115</v>
      </c>
      <c r="H72" s="9" t="n">
        <v>4</v>
      </c>
      <c r="I72" s="9" t="n">
        <v>100</v>
      </c>
      <c r="J72" s="11" t="b">
        <f aca="false">FALSE()</f>
        <v>0</v>
      </c>
      <c r="K72" s="9" t="n">
        <v>100</v>
      </c>
      <c r="L72" s="9" t="n">
        <v>4</v>
      </c>
      <c r="M72" s="11" t="b">
        <f aca="false">TRUE()</f>
        <v>1</v>
      </c>
      <c r="N72" s="5" t="n">
        <f aca="false">COUNTIF($F$2:$F$560,"&lt;"&amp;F72)+(COUNTIF($F$2:$F$560,F72)+1)/2</f>
        <v>343.5</v>
      </c>
      <c r="O72" s="5" t="n">
        <f aca="false">COUNTIF($H$2:$H$560,"&lt;"&amp;H72)+(COUNTIF($H$2:$H$560,H72)+1)/2</f>
        <v>266.5</v>
      </c>
      <c r="P72" s="5" t="n">
        <f aca="false">IF(J72=FALSE(),COUNTIFS($J$2:$J$560,FALSE(),$F$2:$F$560,"&lt;"&amp;F72)+(COUNTIFS($J$2:$J$560,FALSE(),$F$2:$F$560,F72)+1)/2,"")</f>
        <v>300.5</v>
      </c>
      <c r="Q72" s="5" t="n">
        <f aca="false">IF(J72=FALSE(),COUNTIFS($J$2:$J$560,FALSE(),$H$2:$H$560,"&lt;"&amp;H72)+(COUNTIFS($J$2:$J$560,FALSE(),$H$2:$H$560,H72)+1)/2,"")</f>
        <v>193.5</v>
      </c>
      <c r="R72" s="5" t="n">
        <f aca="false">COUNTIF($L$2:$L$560,"&lt;"&amp;L72)+(COUNTIF($L$2:$L$560,L72)+1)/2</f>
        <v>305</v>
      </c>
      <c r="S72" s="5" t="n">
        <f aca="false">MATCH(F72,Codetabel!$G$2:$G$12,0)-1</f>
        <v>3</v>
      </c>
      <c r="T72" s="5" t="n">
        <f aca="false">H72-1</f>
        <v>3</v>
      </c>
    </row>
    <row r="73" customFormat="false" ht="15" hidden="false" customHeight="false" outlineLevel="0" collapsed="false">
      <c r="A73" s="9" t="s">
        <v>65</v>
      </c>
      <c r="B73" s="9" t="n">
        <v>103</v>
      </c>
      <c r="C73" s="9" t="s">
        <v>233</v>
      </c>
      <c r="D73" s="9" t="s">
        <v>234</v>
      </c>
      <c r="E73" s="9" t="s">
        <v>238</v>
      </c>
      <c r="F73" s="9" t="n">
        <v>100</v>
      </c>
      <c r="G73" s="9" t="s">
        <v>199</v>
      </c>
      <c r="H73" s="9" t="n">
        <v>6</v>
      </c>
      <c r="I73" s="9" t="n">
        <v>300</v>
      </c>
      <c r="J73" s="11" t="b">
        <f aca="false">FALSE()</f>
        <v>0</v>
      </c>
      <c r="K73" s="9" t="n">
        <v>300</v>
      </c>
      <c r="L73" s="9" t="n">
        <v>6</v>
      </c>
      <c r="M73" s="11" t="b">
        <f aca="false">TRUE()</f>
        <v>1</v>
      </c>
      <c r="N73" s="5" t="n">
        <f aca="false">COUNTIF($F$2:$F$560,"&lt;"&amp;F73)+(COUNTIF($F$2:$F$560,F73)+1)/2</f>
        <v>415.5</v>
      </c>
      <c r="O73" s="5" t="n">
        <f aca="false">COUNTIF($H$2:$H$560,"&lt;"&amp;H73)+(COUNTIF($H$2:$H$560,H73)+1)/2</f>
        <v>422.5</v>
      </c>
      <c r="P73" s="5" t="n">
        <f aca="false">IF(J73=FALSE(),COUNTIFS($J$2:$J$560,FALSE(),$F$2:$F$560,"&lt;"&amp;F73)+(COUNTIFS($J$2:$J$560,FALSE(),$F$2:$F$560,F73)+1)/2,"")</f>
        <v>342.5</v>
      </c>
      <c r="Q73" s="5" t="n">
        <f aca="false">IF(J73=FALSE(),COUNTIFS($J$2:$J$560,FALSE(),$H$2:$H$560,"&lt;"&amp;H73)+(COUNTIFS($J$2:$J$560,FALSE(),$H$2:$H$560,H73)+1)/2,"")</f>
        <v>285</v>
      </c>
      <c r="R73" s="5" t="n">
        <f aca="false">COUNTIF($L$2:$L$560,"&lt;"&amp;L73)+(COUNTIF($L$2:$L$560,L73)+1)/2</f>
        <v>447.5</v>
      </c>
      <c r="S73" s="5" t="n">
        <f aca="false">MATCH(F73,Codetabel!$G$2:$G$12,0)-1</f>
        <v>4</v>
      </c>
      <c r="T73" s="5" t="n">
        <f aca="false">H73-1</f>
        <v>5</v>
      </c>
    </row>
    <row r="74" customFormat="false" ht="15" hidden="false" customHeight="false" outlineLevel="0" collapsed="false">
      <c r="A74" s="9" t="s">
        <v>65</v>
      </c>
      <c r="B74" s="9" t="n">
        <v>104</v>
      </c>
      <c r="C74" s="9" t="s">
        <v>233</v>
      </c>
      <c r="D74" s="9" t="s">
        <v>234</v>
      </c>
      <c r="E74" s="9" t="s">
        <v>239</v>
      </c>
      <c r="F74" s="9" t="n">
        <v>50</v>
      </c>
      <c r="G74" s="9" t="s">
        <v>199</v>
      </c>
      <c r="H74" s="9" t="n">
        <v>6</v>
      </c>
      <c r="I74" s="9" t="n">
        <v>300</v>
      </c>
      <c r="J74" s="11" t="b">
        <f aca="false">FALSE()</f>
        <v>0</v>
      </c>
      <c r="K74" s="9" t="n">
        <v>300</v>
      </c>
      <c r="L74" s="9" t="n">
        <v>6</v>
      </c>
      <c r="M74" s="11" t="b">
        <f aca="false">TRUE()</f>
        <v>1</v>
      </c>
      <c r="N74" s="5" t="n">
        <f aca="false">COUNTIF($F$2:$F$560,"&lt;"&amp;F74)+(COUNTIF($F$2:$F$560,F74)+1)/2</f>
        <v>343.5</v>
      </c>
      <c r="O74" s="5" t="n">
        <f aca="false">COUNTIF($H$2:$H$560,"&lt;"&amp;H74)+(COUNTIF($H$2:$H$560,H74)+1)/2</f>
        <v>422.5</v>
      </c>
      <c r="P74" s="5" t="n">
        <f aca="false">IF(J74=FALSE(),COUNTIFS($J$2:$J$560,FALSE(),$F$2:$F$560,"&lt;"&amp;F74)+(COUNTIFS($J$2:$J$560,FALSE(),$F$2:$F$560,F74)+1)/2,"")</f>
        <v>300.5</v>
      </c>
      <c r="Q74" s="5" t="n">
        <f aca="false">IF(J74=FALSE(),COUNTIFS($J$2:$J$560,FALSE(),$H$2:$H$560,"&lt;"&amp;H74)+(COUNTIFS($J$2:$J$560,FALSE(),$H$2:$H$560,H74)+1)/2,"")</f>
        <v>285</v>
      </c>
      <c r="R74" s="5" t="n">
        <f aca="false">COUNTIF($L$2:$L$560,"&lt;"&amp;L74)+(COUNTIF($L$2:$L$560,L74)+1)/2</f>
        <v>447.5</v>
      </c>
      <c r="S74" s="5" t="n">
        <f aca="false">MATCH(F74,Codetabel!$G$2:$G$12,0)-1</f>
        <v>3</v>
      </c>
      <c r="T74" s="5" t="n">
        <f aca="false">H74-1</f>
        <v>5</v>
      </c>
    </row>
    <row r="75" customFormat="false" ht="15" hidden="false" customHeight="false" outlineLevel="0" collapsed="false">
      <c r="A75" s="9" t="s">
        <v>65</v>
      </c>
      <c r="B75" s="9" t="n">
        <v>105</v>
      </c>
      <c r="C75" s="9" t="s">
        <v>240</v>
      </c>
      <c r="D75" s="9" t="s">
        <v>241</v>
      </c>
      <c r="E75" s="9" t="s">
        <v>242</v>
      </c>
      <c r="F75" s="9" t="n">
        <v>50</v>
      </c>
      <c r="G75" s="9" t="s">
        <v>115</v>
      </c>
      <c r="H75" s="9" t="n">
        <v>4</v>
      </c>
      <c r="I75" s="9" t="n">
        <v>100</v>
      </c>
      <c r="J75" s="11" t="b">
        <f aca="false">FALSE()</f>
        <v>0</v>
      </c>
      <c r="K75" s="9" t="n">
        <v>100</v>
      </c>
      <c r="L75" s="9" t="n">
        <v>4</v>
      </c>
      <c r="M75" s="11" t="b">
        <f aca="false">TRUE()</f>
        <v>1</v>
      </c>
      <c r="N75" s="5" t="n">
        <f aca="false">COUNTIF($F$2:$F$560,"&lt;"&amp;F75)+(COUNTIF($F$2:$F$560,F75)+1)/2</f>
        <v>343.5</v>
      </c>
      <c r="O75" s="5" t="n">
        <f aca="false">COUNTIF($H$2:$H$560,"&lt;"&amp;H75)+(COUNTIF($H$2:$H$560,H75)+1)/2</f>
        <v>266.5</v>
      </c>
      <c r="P75" s="5" t="n">
        <f aca="false">IF(J75=FALSE(),COUNTIFS($J$2:$J$560,FALSE(),$F$2:$F$560,"&lt;"&amp;F75)+(COUNTIFS($J$2:$J$560,FALSE(),$F$2:$F$560,F75)+1)/2,"")</f>
        <v>300.5</v>
      </c>
      <c r="Q75" s="5" t="n">
        <f aca="false">IF(J75=FALSE(),COUNTIFS($J$2:$J$560,FALSE(),$H$2:$H$560,"&lt;"&amp;H75)+(COUNTIFS($J$2:$J$560,FALSE(),$H$2:$H$560,H75)+1)/2,"")</f>
        <v>193.5</v>
      </c>
      <c r="R75" s="5" t="n">
        <f aca="false">COUNTIF($L$2:$L$560,"&lt;"&amp;L75)+(COUNTIF($L$2:$L$560,L75)+1)/2</f>
        <v>305</v>
      </c>
      <c r="S75" s="5" t="n">
        <f aca="false">MATCH(F75,Codetabel!$G$2:$G$12,0)-1</f>
        <v>3</v>
      </c>
      <c r="T75" s="5" t="n">
        <f aca="false">H75-1</f>
        <v>3</v>
      </c>
    </row>
    <row r="76" customFormat="false" ht="15" hidden="false" customHeight="false" outlineLevel="0" collapsed="false">
      <c r="A76" s="9" t="s">
        <v>65</v>
      </c>
      <c r="B76" s="9" t="n">
        <v>106</v>
      </c>
      <c r="C76" s="9" t="s">
        <v>240</v>
      </c>
      <c r="D76" s="9" t="s">
        <v>241</v>
      </c>
      <c r="E76" s="9" t="s">
        <v>243</v>
      </c>
      <c r="F76" s="9" t="n">
        <v>10</v>
      </c>
      <c r="G76" s="9" t="s">
        <v>107</v>
      </c>
      <c r="H76" s="9" t="n">
        <v>2</v>
      </c>
      <c r="I76" s="9" t="n">
        <v>30</v>
      </c>
      <c r="J76" s="11" t="b">
        <f aca="false">FALSE()</f>
        <v>0</v>
      </c>
      <c r="K76" s="9" t="n">
        <v>30</v>
      </c>
      <c r="L76" s="9" t="n">
        <v>2</v>
      </c>
      <c r="M76" s="11" t="b">
        <f aca="false">TRUE()</f>
        <v>1</v>
      </c>
      <c r="N76" s="5" t="n">
        <f aca="false">COUNTIF($F$2:$F$560,"&lt;"&amp;F76)+(COUNTIF($F$2:$F$560,F76)+1)/2</f>
        <v>164</v>
      </c>
      <c r="O76" s="5" t="n">
        <f aca="false">COUNTIF($H$2:$H$560,"&lt;"&amp;H76)+(COUNTIF($H$2:$H$560,H76)+1)/2</f>
        <v>89</v>
      </c>
      <c r="P76" s="5" t="n">
        <f aca="false">IF(J76=FALSE(),COUNTIFS($J$2:$J$560,FALSE(),$F$2:$F$560,"&lt;"&amp;F76)+(COUNTIFS($J$2:$J$560,FALSE(),$F$2:$F$560,F76)+1)/2,"")</f>
        <v>161.5</v>
      </c>
      <c r="Q76" s="5" t="n">
        <f aca="false">IF(J76=FALSE(),COUNTIFS($J$2:$J$560,FALSE(),$H$2:$H$560,"&lt;"&amp;H76)+(COUNTIFS($J$2:$J$560,FALSE(),$H$2:$H$560,H76)+1)/2,"")</f>
        <v>71.5</v>
      </c>
      <c r="R76" s="5" t="n">
        <f aca="false">COUNTIF($L$2:$L$560,"&lt;"&amp;L76)+(COUNTIF($L$2:$L$560,L76)+1)/2</f>
        <v>101.5</v>
      </c>
      <c r="S76" s="5" t="n">
        <f aca="false">MATCH(F76,Codetabel!$G$2:$G$12,0)-1</f>
        <v>1</v>
      </c>
      <c r="T76" s="5" t="n">
        <f aca="false">H76-1</f>
        <v>1</v>
      </c>
    </row>
    <row r="77" customFormat="false" ht="15" hidden="false" customHeight="false" outlineLevel="0" collapsed="false">
      <c r="A77" s="9" t="s">
        <v>65</v>
      </c>
      <c r="B77" s="9" t="n">
        <v>108</v>
      </c>
      <c r="C77" s="9" t="s">
        <v>244</v>
      </c>
      <c r="D77" s="9" t="s">
        <v>245</v>
      </c>
      <c r="E77" s="9" t="s">
        <v>246</v>
      </c>
      <c r="F77" s="9" t="n">
        <v>200</v>
      </c>
      <c r="G77" s="9" t="s">
        <v>199</v>
      </c>
      <c r="H77" s="9" t="n">
        <v>6</v>
      </c>
      <c r="I77" s="9" t="n">
        <v>300</v>
      </c>
      <c r="J77" s="11" t="b">
        <f aca="false">FALSE()</f>
        <v>0</v>
      </c>
      <c r="K77" s="9" t="n">
        <v>300</v>
      </c>
      <c r="L77" s="9" t="n">
        <v>6</v>
      </c>
      <c r="M77" s="11" t="b">
        <f aca="false">TRUE()</f>
        <v>1</v>
      </c>
      <c r="N77" s="5" t="n">
        <f aca="false">COUNTIF($F$2:$F$560,"&lt;"&amp;F77)+(COUNTIF($F$2:$F$560,F77)+1)/2</f>
        <v>471.5</v>
      </c>
      <c r="O77" s="5" t="n">
        <f aca="false">COUNTIF($H$2:$H$560,"&lt;"&amp;H77)+(COUNTIF($H$2:$H$560,H77)+1)/2</f>
        <v>422.5</v>
      </c>
      <c r="P77" s="5" t="n">
        <f aca="false">IF(J77=FALSE(),COUNTIFS($J$2:$J$560,FALSE(),$F$2:$F$560,"&lt;"&amp;F77)+(COUNTIFS($J$2:$J$560,FALSE(),$F$2:$F$560,F77)+1)/2,"")</f>
        <v>367</v>
      </c>
      <c r="Q77" s="5" t="n">
        <f aca="false">IF(J77=FALSE(),COUNTIFS($J$2:$J$560,FALSE(),$H$2:$H$560,"&lt;"&amp;H77)+(COUNTIFS($J$2:$J$560,FALSE(),$H$2:$H$560,H77)+1)/2,"")</f>
        <v>285</v>
      </c>
      <c r="R77" s="5" t="n">
        <f aca="false">COUNTIF($L$2:$L$560,"&lt;"&amp;L77)+(COUNTIF($L$2:$L$560,L77)+1)/2</f>
        <v>447.5</v>
      </c>
      <c r="S77" s="5" t="n">
        <f aca="false">MATCH(F77,Codetabel!$G$2:$G$12,0)-1</f>
        <v>5</v>
      </c>
      <c r="T77" s="5" t="n">
        <f aca="false">H77-1</f>
        <v>5</v>
      </c>
    </row>
    <row r="78" customFormat="false" ht="15" hidden="false" customHeight="false" outlineLevel="0" collapsed="false">
      <c r="A78" s="9" t="s">
        <v>65</v>
      </c>
      <c r="B78" s="9" t="n">
        <v>109</v>
      </c>
      <c r="C78" s="9" t="s">
        <v>244</v>
      </c>
      <c r="D78" s="9" t="s">
        <v>245</v>
      </c>
      <c r="E78" s="9" t="s">
        <v>247</v>
      </c>
      <c r="F78" s="9" t="n">
        <v>100</v>
      </c>
      <c r="G78" s="9" t="s">
        <v>132</v>
      </c>
      <c r="H78" s="9" t="n">
        <v>5</v>
      </c>
      <c r="I78" s="9" t="n">
        <v>200</v>
      </c>
      <c r="J78" s="11" t="b">
        <f aca="false">FALSE()</f>
        <v>0</v>
      </c>
      <c r="K78" s="9" t="n">
        <v>200</v>
      </c>
      <c r="L78" s="9" t="n">
        <v>5</v>
      </c>
      <c r="M78" s="11" t="b">
        <f aca="false">TRUE()</f>
        <v>1</v>
      </c>
      <c r="N78" s="5" t="n">
        <f aca="false">COUNTIF($F$2:$F$560,"&lt;"&amp;F78)+(COUNTIF($F$2:$F$560,F78)+1)/2</f>
        <v>415.5</v>
      </c>
      <c r="O78" s="5" t="n">
        <f aca="false">COUNTIF($H$2:$H$560,"&lt;"&amp;H78)+(COUNTIF($H$2:$H$560,H78)+1)/2</f>
        <v>348.5</v>
      </c>
      <c r="P78" s="5" t="n">
        <f aca="false">IF(J78=FALSE(),COUNTIFS($J$2:$J$560,FALSE(),$F$2:$F$560,"&lt;"&amp;F78)+(COUNTIFS($J$2:$J$560,FALSE(),$F$2:$F$560,F78)+1)/2,"")</f>
        <v>342.5</v>
      </c>
      <c r="Q78" s="5" t="n">
        <f aca="false">IF(J78=FALSE(),COUNTIFS($J$2:$J$560,FALSE(),$H$2:$H$560,"&lt;"&amp;H78)+(COUNTIFS($J$2:$J$560,FALSE(),$H$2:$H$560,H78)+1)/2,"")</f>
        <v>244</v>
      </c>
      <c r="R78" s="5" t="n">
        <f aca="false">COUNTIF($L$2:$L$560,"&lt;"&amp;L78)+(COUNTIF($L$2:$L$560,L78)+1)/2</f>
        <v>386.5</v>
      </c>
      <c r="S78" s="5" t="n">
        <f aca="false">MATCH(F78,Codetabel!$G$2:$G$12,0)-1</f>
        <v>4</v>
      </c>
      <c r="T78" s="5" t="n">
        <f aca="false">H78-1</f>
        <v>4</v>
      </c>
    </row>
    <row r="79" customFormat="false" ht="15" hidden="false" customHeight="false" outlineLevel="0" collapsed="false">
      <c r="A79" s="9" t="s">
        <v>65</v>
      </c>
      <c r="B79" s="9" t="n">
        <v>110</v>
      </c>
      <c r="C79" s="9" t="s">
        <v>244</v>
      </c>
      <c r="D79" s="9" t="s">
        <v>245</v>
      </c>
      <c r="E79" s="9" t="s">
        <v>248</v>
      </c>
      <c r="F79" s="9" t="n">
        <v>50</v>
      </c>
      <c r="G79" s="9" t="s">
        <v>132</v>
      </c>
      <c r="H79" s="9" t="n">
        <v>5</v>
      </c>
      <c r="I79" s="9" t="n">
        <v>200</v>
      </c>
      <c r="J79" s="11" t="b">
        <f aca="false">FALSE()</f>
        <v>0</v>
      </c>
      <c r="K79" s="9" t="n">
        <v>200</v>
      </c>
      <c r="L79" s="9" t="n">
        <v>5</v>
      </c>
      <c r="M79" s="11" t="b">
        <f aca="false">TRUE()</f>
        <v>1</v>
      </c>
      <c r="N79" s="5" t="n">
        <f aca="false">COUNTIF($F$2:$F$560,"&lt;"&amp;F79)+(COUNTIF($F$2:$F$560,F79)+1)/2</f>
        <v>343.5</v>
      </c>
      <c r="O79" s="5" t="n">
        <f aca="false">COUNTIF($H$2:$H$560,"&lt;"&amp;H79)+(COUNTIF($H$2:$H$560,H79)+1)/2</f>
        <v>348.5</v>
      </c>
      <c r="P79" s="5" t="n">
        <f aca="false">IF(J79=FALSE(),COUNTIFS($J$2:$J$560,FALSE(),$F$2:$F$560,"&lt;"&amp;F79)+(COUNTIFS($J$2:$J$560,FALSE(),$F$2:$F$560,F79)+1)/2,"")</f>
        <v>300.5</v>
      </c>
      <c r="Q79" s="5" t="n">
        <f aca="false">IF(J79=FALSE(),COUNTIFS($J$2:$J$560,FALSE(),$H$2:$H$560,"&lt;"&amp;H79)+(COUNTIFS($J$2:$J$560,FALSE(),$H$2:$H$560,H79)+1)/2,"")</f>
        <v>244</v>
      </c>
      <c r="R79" s="5" t="n">
        <f aca="false">COUNTIF($L$2:$L$560,"&lt;"&amp;L79)+(COUNTIF($L$2:$L$560,L79)+1)/2</f>
        <v>386.5</v>
      </c>
      <c r="S79" s="5" t="n">
        <f aca="false">MATCH(F79,Codetabel!$G$2:$G$12,0)-1</f>
        <v>3</v>
      </c>
      <c r="T79" s="5" t="n">
        <f aca="false">H79-1</f>
        <v>4</v>
      </c>
    </row>
    <row r="80" customFormat="false" ht="15" hidden="false" customHeight="false" outlineLevel="0" collapsed="false">
      <c r="A80" s="9" t="s">
        <v>65</v>
      </c>
      <c r="B80" s="9" t="n">
        <v>112</v>
      </c>
      <c r="C80" s="9" t="s">
        <v>249</v>
      </c>
      <c r="D80" s="9" t="s">
        <v>250</v>
      </c>
      <c r="E80" s="9" t="s">
        <v>251</v>
      </c>
      <c r="F80" s="9" t="n">
        <v>200</v>
      </c>
      <c r="G80" s="9" t="s">
        <v>132</v>
      </c>
      <c r="H80" s="9" t="n">
        <v>5</v>
      </c>
      <c r="I80" s="9" t="n">
        <v>200</v>
      </c>
      <c r="J80" s="11" t="b">
        <f aca="false">TRUE()</f>
        <v>1</v>
      </c>
      <c r="K80" s="9" t="n">
        <v>200</v>
      </c>
      <c r="L80" s="9" t="n">
        <v>5</v>
      </c>
      <c r="M80" s="11" t="b">
        <f aca="false">TRUE()</f>
        <v>1</v>
      </c>
      <c r="N80" s="5" t="n">
        <f aca="false">COUNTIF($F$2:$F$560,"&lt;"&amp;F80)+(COUNTIF($F$2:$F$560,F80)+1)/2</f>
        <v>471.5</v>
      </c>
      <c r="O80" s="5" t="n">
        <f aca="false">COUNTIF($H$2:$H$560,"&lt;"&amp;H80)+(COUNTIF($H$2:$H$560,H80)+1)/2</f>
        <v>348.5</v>
      </c>
      <c r="P80" s="5" t="str">
        <f aca="false">IF(J80=FALSE(),COUNTIFS($J$2:$J$560,FALSE(),$F$2:$F$560,"&lt;"&amp;F80)+(COUNTIFS($J$2:$J$560,FALSE(),$F$2:$F$560,F80)+1)/2,"")</f>
        <v/>
      </c>
      <c r="Q80" s="5" t="str">
        <f aca="false">IF(J80=FALSE(),COUNTIFS($J$2:$J$560,FALSE(),$H$2:$H$560,"&lt;"&amp;H80)+(COUNTIFS($J$2:$J$560,FALSE(),$H$2:$H$560,H80)+1)/2,"")</f>
        <v/>
      </c>
      <c r="R80" s="5" t="n">
        <f aca="false">COUNTIF($L$2:$L$560,"&lt;"&amp;L80)+(COUNTIF($L$2:$L$560,L80)+1)/2</f>
        <v>386.5</v>
      </c>
      <c r="S80" s="5" t="n">
        <f aca="false">MATCH(F80,Codetabel!$G$2:$G$12,0)-1</f>
        <v>5</v>
      </c>
      <c r="T80" s="5" t="n">
        <f aca="false">H80-1</f>
        <v>4</v>
      </c>
    </row>
    <row r="81" customFormat="false" ht="15" hidden="false" customHeight="false" outlineLevel="0" collapsed="false">
      <c r="A81" s="9" t="s">
        <v>65</v>
      </c>
      <c r="B81" s="9" t="n">
        <v>113</v>
      </c>
      <c r="C81" s="9" t="s">
        <v>249</v>
      </c>
      <c r="D81" s="9" t="s">
        <v>250</v>
      </c>
      <c r="E81" s="9" t="s">
        <v>252</v>
      </c>
      <c r="F81" s="9" t="n">
        <v>300</v>
      </c>
      <c r="G81" s="9" t="s">
        <v>199</v>
      </c>
      <c r="H81" s="9" t="n">
        <v>6</v>
      </c>
      <c r="I81" s="9" t="n">
        <v>300</v>
      </c>
      <c r="J81" s="11" t="b">
        <f aca="false">TRUE()</f>
        <v>1</v>
      </c>
      <c r="K81" s="9" t="n">
        <v>300</v>
      </c>
      <c r="L81" s="9" t="n">
        <v>6</v>
      </c>
      <c r="M81" s="11" t="b">
        <f aca="false">TRUE()</f>
        <v>1</v>
      </c>
      <c r="N81" s="5" t="n">
        <f aca="false">COUNTIF($F$2:$F$560,"&lt;"&amp;F81)+(COUNTIF($F$2:$F$560,F81)+1)/2</f>
        <v>515</v>
      </c>
      <c r="O81" s="5" t="n">
        <f aca="false">COUNTIF($H$2:$H$560,"&lt;"&amp;H81)+(COUNTIF($H$2:$H$560,H81)+1)/2</f>
        <v>422.5</v>
      </c>
      <c r="P81" s="5" t="str">
        <f aca="false">IF(J81=FALSE(),COUNTIFS($J$2:$J$560,FALSE(),$F$2:$F$560,"&lt;"&amp;F81)+(COUNTIFS($J$2:$J$560,FALSE(),$F$2:$F$560,F81)+1)/2,"")</f>
        <v/>
      </c>
      <c r="Q81" s="5" t="str">
        <f aca="false">IF(J81=FALSE(),COUNTIFS($J$2:$J$560,FALSE(),$H$2:$H$560,"&lt;"&amp;H81)+(COUNTIFS($J$2:$J$560,FALSE(),$H$2:$H$560,H81)+1)/2,"")</f>
        <v/>
      </c>
      <c r="R81" s="5" t="n">
        <f aca="false">COUNTIF($L$2:$L$560,"&lt;"&amp;L81)+(COUNTIF($L$2:$L$560,L81)+1)/2</f>
        <v>447.5</v>
      </c>
      <c r="S81" s="5" t="n">
        <f aca="false">MATCH(F81,Codetabel!$G$2:$G$12,0)-1</f>
        <v>6</v>
      </c>
      <c r="T81" s="5" t="n">
        <f aca="false">H81-1</f>
        <v>5</v>
      </c>
    </row>
    <row r="82" customFormat="false" ht="15" hidden="false" customHeight="false" outlineLevel="0" collapsed="false">
      <c r="A82" s="9" t="s">
        <v>65</v>
      </c>
      <c r="B82" s="9" t="n">
        <v>115</v>
      </c>
      <c r="C82" s="9" t="s">
        <v>253</v>
      </c>
      <c r="D82" s="9" t="s">
        <v>254</v>
      </c>
      <c r="E82" s="9" t="s">
        <v>255</v>
      </c>
      <c r="F82" s="9" t="n">
        <v>700</v>
      </c>
      <c r="G82" s="9" t="s">
        <v>182</v>
      </c>
      <c r="H82" s="9" t="n">
        <v>8</v>
      </c>
      <c r="I82" s="9" t="n">
        <v>700</v>
      </c>
      <c r="J82" s="11" t="b">
        <f aca="false">TRUE()</f>
        <v>1</v>
      </c>
      <c r="K82" s="9" t="n">
        <v>200</v>
      </c>
      <c r="L82" s="9" t="n">
        <v>5</v>
      </c>
      <c r="M82" s="11" t="b">
        <f aca="false">FALSE()</f>
        <v>0</v>
      </c>
      <c r="N82" s="5" t="n">
        <f aca="false">COUNTIF($F$2:$F$560,"&lt;"&amp;F82)+(COUNTIF($F$2:$F$560,F82)+1)/2</f>
        <v>549.5</v>
      </c>
      <c r="O82" s="5" t="n">
        <f aca="false">COUNTIF($H$2:$H$560,"&lt;"&amp;H82)+(COUNTIF($H$2:$H$560,H82)+1)/2</f>
        <v>520.5</v>
      </c>
      <c r="P82" s="5" t="str">
        <f aca="false">IF(J82=FALSE(),COUNTIFS($J$2:$J$560,FALSE(),$F$2:$F$560,"&lt;"&amp;F82)+(COUNTIFS($J$2:$J$560,FALSE(),$F$2:$F$560,F82)+1)/2,"")</f>
        <v/>
      </c>
      <c r="Q82" s="5" t="str">
        <f aca="false">IF(J82=FALSE(),COUNTIFS($J$2:$J$560,FALSE(),$H$2:$H$560,"&lt;"&amp;H82)+(COUNTIFS($J$2:$J$560,FALSE(),$H$2:$H$560,H82)+1)/2,"")</f>
        <v/>
      </c>
      <c r="R82" s="5" t="n">
        <f aca="false">COUNTIF($L$2:$L$560,"&lt;"&amp;L82)+(COUNTIF($L$2:$L$560,L82)+1)/2</f>
        <v>386.5</v>
      </c>
      <c r="S82" s="5" t="n">
        <f aca="false">MATCH(F82,Codetabel!$G$2:$G$12,0)-1</f>
        <v>8</v>
      </c>
      <c r="T82" s="5" t="n">
        <f aca="false">H82-1</f>
        <v>7</v>
      </c>
    </row>
    <row r="83" customFormat="false" ht="15" hidden="false" customHeight="false" outlineLevel="0" collapsed="false">
      <c r="A83" s="9" t="s">
        <v>65</v>
      </c>
      <c r="B83" s="9" t="n">
        <v>116</v>
      </c>
      <c r="C83" s="9" t="s">
        <v>253</v>
      </c>
      <c r="D83" s="9" t="s">
        <v>254</v>
      </c>
      <c r="E83" s="9" t="s">
        <v>256</v>
      </c>
      <c r="F83" s="9" t="n">
        <v>700</v>
      </c>
      <c r="G83" s="9" t="s">
        <v>182</v>
      </c>
      <c r="H83" s="9" t="n">
        <v>8</v>
      </c>
      <c r="I83" s="9" t="n">
        <v>700</v>
      </c>
      <c r="J83" s="11" t="b">
        <f aca="false">TRUE()</f>
        <v>1</v>
      </c>
      <c r="K83" s="9" t="n">
        <v>100</v>
      </c>
      <c r="L83" s="9" t="n">
        <v>4</v>
      </c>
      <c r="M83" s="11" t="b">
        <f aca="false">FALSE()</f>
        <v>0</v>
      </c>
      <c r="N83" s="5" t="n">
        <f aca="false">COUNTIF($F$2:$F$560,"&lt;"&amp;F83)+(COUNTIF($F$2:$F$560,F83)+1)/2</f>
        <v>549.5</v>
      </c>
      <c r="O83" s="5" t="n">
        <f aca="false">COUNTIF($H$2:$H$560,"&lt;"&amp;H83)+(COUNTIF($H$2:$H$560,H83)+1)/2</f>
        <v>520.5</v>
      </c>
      <c r="P83" s="5" t="str">
        <f aca="false">IF(J83=FALSE(),COUNTIFS($J$2:$J$560,FALSE(),$F$2:$F$560,"&lt;"&amp;F83)+(COUNTIFS($J$2:$J$560,FALSE(),$F$2:$F$560,F83)+1)/2,"")</f>
        <v/>
      </c>
      <c r="Q83" s="5" t="str">
        <f aca="false">IF(J83=FALSE(),COUNTIFS($J$2:$J$560,FALSE(),$H$2:$H$560,"&lt;"&amp;H83)+(COUNTIFS($J$2:$J$560,FALSE(),$H$2:$H$560,H83)+1)/2,"")</f>
        <v/>
      </c>
      <c r="R83" s="5" t="n">
        <f aca="false">COUNTIF($L$2:$L$560,"&lt;"&amp;L83)+(COUNTIF($L$2:$L$560,L83)+1)/2</f>
        <v>305</v>
      </c>
      <c r="S83" s="5" t="n">
        <f aca="false">MATCH(F83,Codetabel!$G$2:$G$12,0)-1</f>
        <v>8</v>
      </c>
      <c r="T83" s="5" t="n">
        <f aca="false">H83-1</f>
        <v>7</v>
      </c>
    </row>
    <row r="84" customFormat="false" ht="15" hidden="false" customHeight="false" outlineLevel="0" collapsed="false">
      <c r="A84" s="9" t="s">
        <v>65</v>
      </c>
      <c r="B84" s="9" t="n">
        <v>117</v>
      </c>
      <c r="C84" s="9" t="s">
        <v>253</v>
      </c>
      <c r="D84" s="9" t="s">
        <v>254</v>
      </c>
      <c r="E84" s="9" t="s">
        <v>257</v>
      </c>
      <c r="F84" s="9" t="n">
        <v>300</v>
      </c>
      <c r="G84" s="9" t="s">
        <v>199</v>
      </c>
      <c r="H84" s="9" t="n">
        <v>6</v>
      </c>
      <c r="I84" s="9" t="n">
        <v>300</v>
      </c>
      <c r="J84" s="11" t="b">
        <f aca="false">TRUE()</f>
        <v>1</v>
      </c>
      <c r="K84" s="9" t="n">
        <v>200</v>
      </c>
      <c r="L84" s="9" t="n">
        <v>5</v>
      </c>
      <c r="M84" s="11" t="b">
        <f aca="false">TRUE()</f>
        <v>1</v>
      </c>
      <c r="N84" s="5" t="n">
        <f aca="false">COUNTIF($F$2:$F$560,"&lt;"&amp;F84)+(COUNTIF($F$2:$F$560,F84)+1)/2</f>
        <v>515</v>
      </c>
      <c r="O84" s="5" t="n">
        <f aca="false">COUNTIF($H$2:$H$560,"&lt;"&amp;H84)+(COUNTIF($H$2:$H$560,H84)+1)/2</f>
        <v>422.5</v>
      </c>
      <c r="P84" s="5" t="str">
        <f aca="false">IF(J84=FALSE(),COUNTIFS($J$2:$J$560,FALSE(),$F$2:$F$560,"&lt;"&amp;F84)+(COUNTIFS($J$2:$J$560,FALSE(),$F$2:$F$560,F84)+1)/2,"")</f>
        <v/>
      </c>
      <c r="Q84" s="5" t="str">
        <f aca="false">IF(J84=FALSE(),COUNTIFS($J$2:$J$560,FALSE(),$H$2:$H$560,"&lt;"&amp;H84)+(COUNTIFS($J$2:$J$560,FALSE(),$H$2:$H$560,H84)+1)/2,"")</f>
        <v/>
      </c>
      <c r="R84" s="5" t="n">
        <f aca="false">COUNTIF($L$2:$L$560,"&lt;"&amp;L84)+(COUNTIF($L$2:$L$560,L84)+1)/2</f>
        <v>386.5</v>
      </c>
      <c r="S84" s="5" t="n">
        <f aca="false">MATCH(F84,Codetabel!$G$2:$G$12,0)-1</f>
        <v>6</v>
      </c>
      <c r="T84" s="5" t="n">
        <f aca="false">H84-1</f>
        <v>5</v>
      </c>
    </row>
    <row r="85" customFormat="false" ht="15" hidden="false" customHeight="false" outlineLevel="0" collapsed="false">
      <c r="A85" s="9" t="s">
        <v>65</v>
      </c>
      <c r="B85" s="9" t="n">
        <v>118</v>
      </c>
      <c r="C85" s="9" t="s">
        <v>253</v>
      </c>
      <c r="D85" s="9" t="s">
        <v>254</v>
      </c>
      <c r="E85" s="9" t="s">
        <v>258</v>
      </c>
      <c r="F85" s="9" t="n">
        <v>700</v>
      </c>
      <c r="G85" s="9" t="s">
        <v>182</v>
      </c>
      <c r="H85" s="9" t="n">
        <v>8</v>
      </c>
      <c r="I85" s="9" t="n">
        <v>700</v>
      </c>
      <c r="J85" s="11" t="b">
        <f aca="false">TRUE()</f>
        <v>1</v>
      </c>
      <c r="K85" s="9" t="n">
        <v>300</v>
      </c>
      <c r="L85" s="9" t="n">
        <v>6</v>
      </c>
      <c r="M85" s="11" t="b">
        <f aca="false">FALSE()</f>
        <v>0</v>
      </c>
      <c r="N85" s="5" t="n">
        <f aca="false">COUNTIF($F$2:$F$560,"&lt;"&amp;F85)+(COUNTIF($F$2:$F$560,F85)+1)/2</f>
        <v>549.5</v>
      </c>
      <c r="O85" s="5" t="n">
        <f aca="false">COUNTIF($H$2:$H$560,"&lt;"&amp;H85)+(COUNTIF($H$2:$H$560,H85)+1)/2</f>
        <v>520.5</v>
      </c>
      <c r="P85" s="5" t="str">
        <f aca="false">IF(J85=FALSE(),COUNTIFS($J$2:$J$560,FALSE(),$F$2:$F$560,"&lt;"&amp;F85)+(COUNTIFS($J$2:$J$560,FALSE(),$F$2:$F$560,F85)+1)/2,"")</f>
        <v/>
      </c>
      <c r="Q85" s="5" t="str">
        <f aca="false">IF(J85=FALSE(),COUNTIFS($J$2:$J$560,FALSE(),$H$2:$H$560,"&lt;"&amp;H85)+(COUNTIFS($J$2:$J$560,FALSE(),$H$2:$H$560,H85)+1)/2,"")</f>
        <v/>
      </c>
      <c r="R85" s="5" t="n">
        <f aca="false">COUNTIF($L$2:$L$560,"&lt;"&amp;L85)+(COUNTIF($L$2:$L$560,L85)+1)/2</f>
        <v>447.5</v>
      </c>
      <c r="S85" s="5" t="n">
        <f aca="false">MATCH(F85,Codetabel!$G$2:$G$12,0)-1</f>
        <v>8</v>
      </c>
      <c r="T85" s="5" t="n">
        <f aca="false">H85-1</f>
        <v>7</v>
      </c>
    </row>
    <row r="86" customFormat="false" ht="15" hidden="false" customHeight="false" outlineLevel="0" collapsed="false">
      <c r="A86" s="9" t="s">
        <v>65</v>
      </c>
      <c r="B86" s="9" t="n">
        <v>119</v>
      </c>
      <c r="C86" s="9" t="s">
        <v>253</v>
      </c>
      <c r="D86" s="9" t="s">
        <v>254</v>
      </c>
      <c r="E86" s="9" t="s">
        <v>259</v>
      </c>
      <c r="F86" s="9" t="n">
        <v>200</v>
      </c>
      <c r="G86" s="9" t="s">
        <v>132</v>
      </c>
      <c r="H86" s="9" t="n">
        <v>5</v>
      </c>
      <c r="I86" s="9" t="n">
        <v>200</v>
      </c>
      <c r="J86" s="11" t="b">
        <f aca="false">TRUE()</f>
        <v>1</v>
      </c>
      <c r="K86" s="9" t="n">
        <v>200</v>
      </c>
      <c r="L86" s="9" t="n">
        <v>5</v>
      </c>
      <c r="M86" s="11" t="b">
        <f aca="false">TRUE()</f>
        <v>1</v>
      </c>
      <c r="N86" s="5" t="n">
        <f aca="false">COUNTIF($F$2:$F$560,"&lt;"&amp;F86)+(COUNTIF($F$2:$F$560,F86)+1)/2</f>
        <v>471.5</v>
      </c>
      <c r="O86" s="5" t="n">
        <f aca="false">COUNTIF($H$2:$H$560,"&lt;"&amp;H86)+(COUNTIF($H$2:$H$560,H86)+1)/2</f>
        <v>348.5</v>
      </c>
      <c r="P86" s="5" t="str">
        <f aca="false">IF(J86=FALSE(),COUNTIFS($J$2:$J$560,FALSE(),$F$2:$F$560,"&lt;"&amp;F86)+(COUNTIFS($J$2:$J$560,FALSE(),$F$2:$F$560,F86)+1)/2,"")</f>
        <v/>
      </c>
      <c r="Q86" s="5" t="str">
        <f aca="false">IF(J86=FALSE(),COUNTIFS($J$2:$J$560,FALSE(),$H$2:$H$560,"&lt;"&amp;H86)+(COUNTIFS($J$2:$J$560,FALSE(),$H$2:$H$560,H86)+1)/2,"")</f>
        <v/>
      </c>
      <c r="R86" s="5" t="n">
        <f aca="false">COUNTIF($L$2:$L$560,"&lt;"&amp;L86)+(COUNTIF($L$2:$L$560,L86)+1)/2</f>
        <v>386.5</v>
      </c>
      <c r="S86" s="5" t="n">
        <f aca="false">MATCH(F86,Codetabel!$G$2:$G$12,0)-1</f>
        <v>5</v>
      </c>
      <c r="T86" s="5" t="n">
        <f aca="false">H86-1</f>
        <v>4</v>
      </c>
    </row>
    <row r="87" customFormat="false" ht="15" hidden="false" customHeight="false" outlineLevel="0" collapsed="false">
      <c r="A87" s="9" t="s">
        <v>65</v>
      </c>
      <c r="B87" s="9" t="n">
        <v>120</v>
      </c>
      <c r="C87" s="9" t="s">
        <v>253</v>
      </c>
      <c r="D87" s="9" t="s">
        <v>254</v>
      </c>
      <c r="E87" s="9" t="s">
        <v>260</v>
      </c>
      <c r="F87" s="9" t="n">
        <v>300</v>
      </c>
      <c r="G87" s="9" t="s">
        <v>199</v>
      </c>
      <c r="H87" s="9" t="n">
        <v>6</v>
      </c>
      <c r="I87" s="9" t="n">
        <v>300</v>
      </c>
      <c r="J87" s="11" t="b">
        <f aca="false">TRUE()</f>
        <v>1</v>
      </c>
      <c r="K87" s="9" t="n">
        <v>300</v>
      </c>
      <c r="L87" s="9" t="n">
        <v>6</v>
      </c>
      <c r="M87" s="11" t="b">
        <f aca="false">TRUE()</f>
        <v>1</v>
      </c>
      <c r="N87" s="5" t="n">
        <f aca="false">COUNTIF($F$2:$F$560,"&lt;"&amp;F87)+(COUNTIF($F$2:$F$560,F87)+1)/2</f>
        <v>515</v>
      </c>
      <c r="O87" s="5" t="n">
        <f aca="false">COUNTIF($H$2:$H$560,"&lt;"&amp;H87)+(COUNTIF($H$2:$H$560,H87)+1)/2</f>
        <v>422.5</v>
      </c>
      <c r="P87" s="5" t="str">
        <f aca="false">IF(J87=FALSE(),COUNTIFS($J$2:$J$560,FALSE(),$F$2:$F$560,"&lt;"&amp;F87)+(COUNTIFS($J$2:$J$560,FALSE(),$F$2:$F$560,F87)+1)/2,"")</f>
        <v/>
      </c>
      <c r="Q87" s="5" t="str">
        <f aca="false">IF(J87=FALSE(),COUNTIFS($J$2:$J$560,FALSE(),$H$2:$H$560,"&lt;"&amp;H87)+(COUNTIFS($J$2:$J$560,FALSE(),$H$2:$H$560,H87)+1)/2,"")</f>
        <v/>
      </c>
      <c r="R87" s="5" t="n">
        <f aca="false">COUNTIF($L$2:$L$560,"&lt;"&amp;L87)+(COUNTIF($L$2:$L$560,L87)+1)/2</f>
        <v>447.5</v>
      </c>
      <c r="S87" s="5" t="n">
        <f aca="false">MATCH(F87,Codetabel!$G$2:$G$12,0)-1</f>
        <v>6</v>
      </c>
      <c r="T87" s="5" t="n">
        <f aca="false">H87-1</f>
        <v>5</v>
      </c>
    </row>
    <row r="88" customFormat="false" ht="15" hidden="false" customHeight="false" outlineLevel="0" collapsed="false">
      <c r="A88" s="9" t="s">
        <v>65</v>
      </c>
      <c r="B88" s="9" t="n">
        <v>121</v>
      </c>
      <c r="C88" s="9" t="s">
        <v>261</v>
      </c>
      <c r="D88" s="9" t="s">
        <v>262</v>
      </c>
      <c r="E88" s="9" t="s">
        <v>263</v>
      </c>
      <c r="F88" s="9" t="n">
        <v>200</v>
      </c>
      <c r="G88" s="9" t="s">
        <v>132</v>
      </c>
      <c r="H88" s="9" t="n">
        <v>5</v>
      </c>
      <c r="I88" s="9" t="n">
        <v>200</v>
      </c>
      <c r="J88" s="11" t="b">
        <f aca="false">TRUE()</f>
        <v>1</v>
      </c>
      <c r="K88" s="9" t="n">
        <v>200</v>
      </c>
      <c r="L88" s="9" t="n">
        <v>5</v>
      </c>
      <c r="M88" s="11" t="b">
        <f aca="false">TRUE()</f>
        <v>1</v>
      </c>
      <c r="N88" s="5" t="n">
        <f aca="false">COUNTIF($F$2:$F$560,"&lt;"&amp;F88)+(COUNTIF($F$2:$F$560,F88)+1)/2</f>
        <v>471.5</v>
      </c>
      <c r="O88" s="5" t="n">
        <f aca="false">COUNTIF($H$2:$H$560,"&lt;"&amp;H88)+(COUNTIF($H$2:$H$560,H88)+1)/2</f>
        <v>348.5</v>
      </c>
      <c r="P88" s="5" t="str">
        <f aca="false">IF(J88=FALSE(),COUNTIFS($J$2:$J$560,FALSE(),$F$2:$F$560,"&lt;"&amp;F88)+(COUNTIFS($J$2:$J$560,FALSE(),$F$2:$F$560,F88)+1)/2,"")</f>
        <v/>
      </c>
      <c r="Q88" s="5" t="str">
        <f aca="false">IF(J88=FALSE(),COUNTIFS($J$2:$J$560,FALSE(),$H$2:$H$560,"&lt;"&amp;H88)+(COUNTIFS($J$2:$J$560,FALSE(),$H$2:$H$560,H88)+1)/2,"")</f>
        <v/>
      </c>
      <c r="R88" s="5" t="n">
        <f aca="false">COUNTIF($L$2:$L$560,"&lt;"&amp;L88)+(COUNTIF($L$2:$L$560,L88)+1)/2</f>
        <v>386.5</v>
      </c>
      <c r="S88" s="5" t="n">
        <f aca="false">MATCH(F88,Codetabel!$G$2:$G$12,0)-1</f>
        <v>5</v>
      </c>
      <c r="T88" s="5" t="n">
        <f aca="false">H88-1</f>
        <v>4</v>
      </c>
    </row>
    <row r="89" customFormat="false" ht="15" hidden="false" customHeight="false" outlineLevel="0" collapsed="false">
      <c r="A89" s="9" t="s">
        <v>65</v>
      </c>
      <c r="B89" s="9" t="n">
        <v>123</v>
      </c>
      <c r="C89" s="9" t="s">
        <v>264</v>
      </c>
      <c r="D89" s="9" t="s">
        <v>265</v>
      </c>
      <c r="E89" s="9" t="s">
        <v>266</v>
      </c>
      <c r="F89" s="9" t="n">
        <v>30</v>
      </c>
      <c r="G89" s="9" t="s">
        <v>107</v>
      </c>
      <c r="H89" s="9" t="n">
        <v>2</v>
      </c>
      <c r="I89" s="9" t="n">
        <v>30</v>
      </c>
      <c r="J89" s="11" t="b">
        <f aca="false">TRUE()</f>
        <v>1</v>
      </c>
      <c r="K89" s="9" t="n">
        <v>30</v>
      </c>
      <c r="L89" s="9" t="n">
        <v>2</v>
      </c>
      <c r="M89" s="11" t="b">
        <f aca="false">TRUE()</f>
        <v>1</v>
      </c>
      <c r="N89" s="5" t="n">
        <f aca="false">COUNTIF($F$2:$F$560,"&lt;"&amp;F89)+(COUNTIF($F$2:$F$560,F89)+1)/2</f>
        <v>257.5</v>
      </c>
      <c r="O89" s="5" t="n">
        <f aca="false">COUNTIF($H$2:$H$560,"&lt;"&amp;H89)+(COUNTIF($H$2:$H$560,H89)+1)/2</f>
        <v>89</v>
      </c>
      <c r="P89" s="5" t="str">
        <f aca="false">IF(J89=FALSE(),COUNTIFS($J$2:$J$560,FALSE(),$F$2:$F$560,"&lt;"&amp;F89)+(COUNTIFS($J$2:$J$560,FALSE(),$F$2:$F$560,F89)+1)/2,"")</f>
        <v/>
      </c>
      <c r="Q89" s="5" t="str">
        <f aca="false">IF(J89=FALSE(),COUNTIFS($J$2:$J$560,FALSE(),$H$2:$H$560,"&lt;"&amp;H89)+(COUNTIFS($J$2:$J$560,FALSE(),$H$2:$H$560,H89)+1)/2,"")</f>
        <v/>
      </c>
      <c r="R89" s="5" t="n">
        <f aca="false">COUNTIF($L$2:$L$560,"&lt;"&amp;L89)+(COUNTIF($L$2:$L$560,L89)+1)/2</f>
        <v>101.5</v>
      </c>
      <c r="S89" s="5" t="n">
        <f aca="false">MATCH(F89,Codetabel!$G$2:$G$12,0)-1</f>
        <v>2</v>
      </c>
      <c r="T89" s="5" t="n">
        <f aca="false">H89-1</f>
        <v>1</v>
      </c>
    </row>
    <row r="90" customFormat="false" ht="15" hidden="false" customHeight="false" outlineLevel="0" collapsed="false">
      <c r="A90" s="9" t="s">
        <v>65</v>
      </c>
      <c r="B90" s="9" t="n">
        <v>124</v>
      </c>
      <c r="C90" s="9" t="s">
        <v>264</v>
      </c>
      <c r="D90" s="9" t="s">
        <v>265</v>
      </c>
      <c r="E90" s="9" t="s">
        <v>267</v>
      </c>
      <c r="F90" s="9" t="n">
        <v>100</v>
      </c>
      <c r="G90" s="9" t="s">
        <v>115</v>
      </c>
      <c r="H90" s="9" t="n">
        <v>4</v>
      </c>
      <c r="I90" s="9" t="n">
        <v>100</v>
      </c>
      <c r="J90" s="11" t="b">
        <f aca="false">TRUE()</f>
        <v>1</v>
      </c>
      <c r="K90" s="9" t="n">
        <v>100</v>
      </c>
      <c r="L90" s="9" t="n">
        <v>4</v>
      </c>
      <c r="M90" s="11" t="b">
        <f aca="false">TRUE()</f>
        <v>1</v>
      </c>
      <c r="N90" s="5" t="n">
        <f aca="false">COUNTIF($F$2:$F$560,"&lt;"&amp;F90)+(COUNTIF($F$2:$F$560,F90)+1)/2</f>
        <v>415.5</v>
      </c>
      <c r="O90" s="5" t="n">
        <f aca="false">COUNTIF($H$2:$H$560,"&lt;"&amp;H90)+(COUNTIF($H$2:$H$560,H90)+1)/2</f>
        <v>266.5</v>
      </c>
      <c r="P90" s="5" t="str">
        <f aca="false">IF(J90=FALSE(),COUNTIFS($J$2:$J$560,FALSE(),$F$2:$F$560,"&lt;"&amp;F90)+(COUNTIFS($J$2:$J$560,FALSE(),$F$2:$F$560,F90)+1)/2,"")</f>
        <v/>
      </c>
      <c r="Q90" s="5" t="str">
        <f aca="false">IF(J90=FALSE(),COUNTIFS($J$2:$J$560,FALSE(),$H$2:$H$560,"&lt;"&amp;H90)+(COUNTIFS($J$2:$J$560,FALSE(),$H$2:$H$560,H90)+1)/2,"")</f>
        <v/>
      </c>
      <c r="R90" s="5" t="n">
        <f aca="false">COUNTIF($L$2:$L$560,"&lt;"&amp;L90)+(COUNTIF($L$2:$L$560,L90)+1)/2</f>
        <v>305</v>
      </c>
      <c r="S90" s="5" t="n">
        <f aca="false">MATCH(F90,Codetabel!$G$2:$G$12,0)-1</f>
        <v>4</v>
      </c>
      <c r="T90" s="5" t="n">
        <f aca="false">H90-1</f>
        <v>3</v>
      </c>
    </row>
    <row r="91" customFormat="false" ht="15" hidden="false" customHeight="false" outlineLevel="0" collapsed="false">
      <c r="A91" s="9" t="s">
        <v>65</v>
      </c>
      <c r="B91" s="9" t="n">
        <v>125</v>
      </c>
      <c r="C91" s="9" t="s">
        <v>268</v>
      </c>
      <c r="D91" s="9" t="s">
        <v>269</v>
      </c>
      <c r="E91" s="9" t="s">
        <v>270</v>
      </c>
      <c r="F91" s="9" t="n">
        <v>100</v>
      </c>
      <c r="G91" s="9" t="s">
        <v>115</v>
      </c>
      <c r="H91" s="9" t="n">
        <v>4</v>
      </c>
      <c r="I91" s="9" t="n">
        <v>100</v>
      </c>
      <c r="J91" s="11" t="b">
        <f aca="false">TRUE()</f>
        <v>1</v>
      </c>
      <c r="K91" s="9" t="n">
        <v>100</v>
      </c>
      <c r="L91" s="9" t="n">
        <v>4</v>
      </c>
      <c r="M91" s="11" t="b">
        <f aca="false">TRUE()</f>
        <v>1</v>
      </c>
      <c r="N91" s="5" t="n">
        <f aca="false">COUNTIF($F$2:$F$560,"&lt;"&amp;F91)+(COUNTIF($F$2:$F$560,F91)+1)/2</f>
        <v>415.5</v>
      </c>
      <c r="O91" s="5" t="n">
        <f aca="false">COUNTIF($H$2:$H$560,"&lt;"&amp;H91)+(COUNTIF($H$2:$H$560,H91)+1)/2</f>
        <v>266.5</v>
      </c>
      <c r="P91" s="5" t="str">
        <f aca="false">IF(J91=FALSE(),COUNTIFS($J$2:$J$560,FALSE(),$F$2:$F$560,"&lt;"&amp;F91)+(COUNTIFS($J$2:$J$560,FALSE(),$F$2:$F$560,F91)+1)/2,"")</f>
        <v/>
      </c>
      <c r="Q91" s="5" t="str">
        <f aca="false">IF(J91=FALSE(),COUNTIFS($J$2:$J$560,FALSE(),$H$2:$H$560,"&lt;"&amp;H91)+(COUNTIFS($J$2:$J$560,FALSE(),$H$2:$H$560,H91)+1)/2,"")</f>
        <v/>
      </c>
      <c r="R91" s="5" t="n">
        <f aca="false">COUNTIF($L$2:$L$560,"&lt;"&amp;L91)+(COUNTIF($L$2:$L$560,L91)+1)/2</f>
        <v>305</v>
      </c>
      <c r="S91" s="5" t="n">
        <f aca="false">MATCH(F91,Codetabel!$G$2:$G$12,0)-1</f>
        <v>4</v>
      </c>
      <c r="T91" s="5" t="n">
        <f aca="false">H91-1</f>
        <v>3</v>
      </c>
    </row>
    <row r="92" customFormat="false" ht="15" hidden="false" customHeight="false" outlineLevel="0" collapsed="false">
      <c r="A92" s="9" t="s">
        <v>65</v>
      </c>
      <c r="B92" s="9" t="n">
        <v>127</v>
      </c>
      <c r="C92" s="9" t="s">
        <v>271</v>
      </c>
      <c r="D92" s="9" t="s">
        <v>272</v>
      </c>
      <c r="E92" s="9" t="s">
        <v>273</v>
      </c>
      <c r="F92" s="9" t="n">
        <v>500</v>
      </c>
      <c r="G92" s="9" t="s">
        <v>180</v>
      </c>
      <c r="H92" s="9" t="n">
        <v>7</v>
      </c>
      <c r="I92" s="9" t="n">
        <v>500</v>
      </c>
      <c r="J92" s="11" t="b">
        <f aca="false">TRUE()</f>
        <v>1</v>
      </c>
      <c r="K92" s="9" t="n">
        <v>300</v>
      </c>
      <c r="L92" s="9" t="n">
        <v>6</v>
      </c>
      <c r="M92" s="11" t="b">
        <f aca="false">FALSE()</f>
        <v>0</v>
      </c>
      <c r="N92" s="5" t="n">
        <f aca="false">COUNTIF($F$2:$F$560,"&lt;"&amp;F92)+(COUNTIF($F$2:$F$560,F92)+1)/2</f>
        <v>540.5</v>
      </c>
      <c r="O92" s="5" t="n">
        <f aca="false">COUNTIF($H$2:$H$560,"&lt;"&amp;H92)+(COUNTIF($H$2:$H$560,H92)+1)/2</f>
        <v>486.5</v>
      </c>
      <c r="P92" s="5" t="str">
        <f aca="false">IF(J92=FALSE(),COUNTIFS($J$2:$J$560,FALSE(),$F$2:$F$560,"&lt;"&amp;F92)+(COUNTIFS($J$2:$J$560,FALSE(),$F$2:$F$560,F92)+1)/2,"")</f>
        <v/>
      </c>
      <c r="Q92" s="5" t="str">
        <f aca="false">IF(J92=FALSE(),COUNTIFS($J$2:$J$560,FALSE(),$H$2:$H$560,"&lt;"&amp;H92)+(COUNTIFS($J$2:$J$560,FALSE(),$H$2:$H$560,H92)+1)/2,"")</f>
        <v/>
      </c>
      <c r="R92" s="5" t="n">
        <f aca="false">COUNTIF($L$2:$L$560,"&lt;"&amp;L92)+(COUNTIF($L$2:$L$560,L92)+1)/2</f>
        <v>447.5</v>
      </c>
      <c r="S92" s="5" t="n">
        <f aca="false">MATCH(F92,Codetabel!$G$2:$G$12,0)-1</f>
        <v>7</v>
      </c>
      <c r="T92" s="5" t="n">
        <f aca="false">H92-1</f>
        <v>6</v>
      </c>
    </row>
    <row r="93" customFormat="false" ht="15" hidden="false" customHeight="false" outlineLevel="0" collapsed="false">
      <c r="A93" s="9" t="s">
        <v>65</v>
      </c>
      <c r="B93" s="9" t="n">
        <v>128</v>
      </c>
      <c r="C93" s="9" t="s">
        <v>271</v>
      </c>
      <c r="D93" s="9" t="s">
        <v>272</v>
      </c>
      <c r="E93" s="9" t="s">
        <v>274</v>
      </c>
      <c r="F93" s="9" t="n">
        <v>1000</v>
      </c>
      <c r="G93" s="9" t="s">
        <v>275</v>
      </c>
      <c r="H93" s="9" t="n">
        <v>9</v>
      </c>
      <c r="I93" s="9" t="n">
        <v>1000</v>
      </c>
      <c r="J93" s="11" t="b">
        <f aca="false">TRUE()</f>
        <v>1</v>
      </c>
      <c r="K93" s="9" t="n">
        <v>700</v>
      </c>
      <c r="L93" s="9" t="n">
        <v>8</v>
      </c>
      <c r="M93" s="11" t="b">
        <f aca="false">FALSE()</f>
        <v>0</v>
      </c>
      <c r="N93" s="5" t="n">
        <f aca="false">COUNTIF($F$2:$F$560,"&lt;"&amp;F93)+(COUNTIF($F$2:$F$560,F93)+1)/2</f>
        <v>555</v>
      </c>
      <c r="O93" s="5" t="n">
        <f aca="false">COUNTIF($H$2:$H$560,"&lt;"&amp;H93)+(COUNTIF($H$2:$H$560,H93)+1)/2</f>
        <v>540</v>
      </c>
      <c r="P93" s="5" t="str">
        <f aca="false">IF(J93=FALSE(),COUNTIFS($J$2:$J$560,FALSE(),$F$2:$F$560,"&lt;"&amp;F93)+(COUNTIFS($J$2:$J$560,FALSE(),$F$2:$F$560,F93)+1)/2,"")</f>
        <v/>
      </c>
      <c r="Q93" s="5" t="str">
        <f aca="false">IF(J93=FALSE(),COUNTIFS($J$2:$J$560,FALSE(),$H$2:$H$560,"&lt;"&amp;H93)+(COUNTIFS($J$2:$J$560,FALSE(),$H$2:$H$560,H93)+1)/2,"")</f>
        <v/>
      </c>
      <c r="R93" s="5" t="n">
        <f aca="false">COUNTIF($L$2:$L$560,"&lt;"&amp;L93)+(COUNTIF($L$2:$L$560,L93)+1)/2</f>
        <v>525</v>
      </c>
      <c r="S93" s="5" t="n">
        <f aca="false">MATCH(F93,Codetabel!$G$2:$G$12,0)-1</f>
        <v>9</v>
      </c>
      <c r="T93" s="5" t="n">
        <f aca="false">H93-1</f>
        <v>8</v>
      </c>
    </row>
    <row r="94" customFormat="false" ht="15" hidden="false" customHeight="false" outlineLevel="0" collapsed="false">
      <c r="A94" s="9" t="s">
        <v>65</v>
      </c>
      <c r="B94" s="9" t="n">
        <v>130</v>
      </c>
      <c r="C94" s="9" t="s">
        <v>276</v>
      </c>
      <c r="D94" s="9" t="s">
        <v>277</v>
      </c>
      <c r="E94" s="9" t="s">
        <v>278</v>
      </c>
      <c r="F94" s="9" t="n">
        <v>500</v>
      </c>
      <c r="G94" s="9" t="s">
        <v>180</v>
      </c>
      <c r="H94" s="9" t="n">
        <v>7</v>
      </c>
      <c r="I94" s="9" t="n">
        <v>500</v>
      </c>
      <c r="J94" s="11" t="b">
        <f aca="false">TRUE()</f>
        <v>1</v>
      </c>
      <c r="K94" s="9" t="n">
        <v>100</v>
      </c>
      <c r="L94" s="9" t="n">
        <v>4</v>
      </c>
      <c r="M94" s="11" t="b">
        <f aca="false">FALSE()</f>
        <v>0</v>
      </c>
      <c r="N94" s="5" t="n">
        <f aca="false">COUNTIF($F$2:$F$560,"&lt;"&amp;F94)+(COUNTIF($F$2:$F$560,F94)+1)/2</f>
        <v>540.5</v>
      </c>
      <c r="O94" s="5" t="n">
        <f aca="false">COUNTIF($H$2:$H$560,"&lt;"&amp;H94)+(COUNTIF($H$2:$H$560,H94)+1)/2</f>
        <v>486.5</v>
      </c>
      <c r="P94" s="5" t="str">
        <f aca="false">IF(J94=FALSE(),COUNTIFS($J$2:$J$560,FALSE(),$F$2:$F$560,"&lt;"&amp;F94)+(COUNTIFS($J$2:$J$560,FALSE(),$F$2:$F$560,F94)+1)/2,"")</f>
        <v/>
      </c>
      <c r="Q94" s="5" t="str">
        <f aca="false">IF(J94=FALSE(),COUNTIFS($J$2:$J$560,FALSE(),$H$2:$H$560,"&lt;"&amp;H94)+(COUNTIFS($J$2:$J$560,FALSE(),$H$2:$H$560,H94)+1)/2,"")</f>
        <v/>
      </c>
      <c r="R94" s="5" t="n">
        <f aca="false">COUNTIF($L$2:$L$560,"&lt;"&amp;L94)+(COUNTIF($L$2:$L$560,L94)+1)/2</f>
        <v>305</v>
      </c>
      <c r="S94" s="5" t="n">
        <f aca="false">MATCH(F94,Codetabel!$G$2:$G$12,0)-1</f>
        <v>7</v>
      </c>
      <c r="T94" s="5" t="n">
        <f aca="false">H94-1</f>
        <v>6</v>
      </c>
    </row>
    <row r="95" customFormat="false" ht="15" hidden="false" customHeight="false" outlineLevel="0" collapsed="false">
      <c r="A95" s="9" t="s">
        <v>65</v>
      </c>
      <c r="B95" s="9" t="n">
        <v>131</v>
      </c>
      <c r="C95" s="9" t="s">
        <v>276</v>
      </c>
      <c r="D95" s="9" t="s">
        <v>277</v>
      </c>
      <c r="E95" s="9" t="s">
        <v>279</v>
      </c>
      <c r="F95" s="9" t="n">
        <v>100</v>
      </c>
      <c r="G95" s="9" t="s">
        <v>115</v>
      </c>
      <c r="H95" s="9" t="n">
        <v>4</v>
      </c>
      <c r="I95" s="9" t="n">
        <v>100</v>
      </c>
      <c r="J95" s="11" t="b">
        <f aca="false">TRUE()</f>
        <v>1</v>
      </c>
      <c r="K95" s="9" t="n">
        <v>50</v>
      </c>
      <c r="L95" s="9" t="n">
        <v>3</v>
      </c>
      <c r="M95" s="11" t="b">
        <f aca="false">TRUE()</f>
        <v>1</v>
      </c>
      <c r="N95" s="5" t="n">
        <f aca="false">COUNTIF($F$2:$F$560,"&lt;"&amp;F95)+(COUNTIF($F$2:$F$560,F95)+1)/2</f>
        <v>415.5</v>
      </c>
      <c r="O95" s="5" t="n">
        <f aca="false">COUNTIF($H$2:$H$560,"&lt;"&amp;H95)+(COUNTIF($H$2:$H$560,H95)+1)/2</f>
        <v>266.5</v>
      </c>
      <c r="P95" s="5" t="str">
        <f aca="false">IF(J95=FALSE(),COUNTIFS($J$2:$J$560,FALSE(),$F$2:$F$560,"&lt;"&amp;F95)+(COUNTIFS($J$2:$J$560,FALSE(),$F$2:$F$560,F95)+1)/2,"")</f>
        <v/>
      </c>
      <c r="Q95" s="5" t="str">
        <f aca="false">IF(J95=FALSE(),COUNTIFS($J$2:$J$560,FALSE(),$H$2:$H$560,"&lt;"&amp;H95)+(COUNTIFS($J$2:$J$560,FALSE(),$H$2:$H$560,H95)+1)/2,"")</f>
        <v/>
      </c>
      <c r="R95" s="5" t="n">
        <f aca="false">COUNTIF($L$2:$L$560,"&lt;"&amp;L95)+(COUNTIF($L$2:$L$560,L95)+1)/2</f>
        <v>204</v>
      </c>
      <c r="S95" s="5" t="n">
        <f aca="false">MATCH(F95,Codetabel!$G$2:$G$12,0)-1</f>
        <v>4</v>
      </c>
      <c r="T95" s="5" t="n">
        <f aca="false">H95-1</f>
        <v>3</v>
      </c>
    </row>
    <row r="96" customFormat="false" ht="15" hidden="false" customHeight="false" outlineLevel="0" collapsed="false">
      <c r="A96" s="9" t="s">
        <v>65</v>
      </c>
      <c r="B96" s="9" t="n">
        <v>132</v>
      </c>
      <c r="C96" s="9" t="s">
        <v>276</v>
      </c>
      <c r="D96" s="9" t="s">
        <v>277</v>
      </c>
      <c r="E96" s="9" t="s">
        <v>280</v>
      </c>
      <c r="F96" s="9" t="n">
        <v>30</v>
      </c>
      <c r="G96" s="9" t="s">
        <v>107</v>
      </c>
      <c r="H96" s="9" t="n">
        <v>2</v>
      </c>
      <c r="I96" s="9" t="n">
        <v>30</v>
      </c>
      <c r="J96" s="11" t="b">
        <f aca="false">TRUE()</f>
        <v>1</v>
      </c>
      <c r="K96" s="9" t="n">
        <v>30</v>
      </c>
      <c r="L96" s="9" t="n">
        <v>2</v>
      </c>
      <c r="M96" s="11" t="b">
        <f aca="false">FALSE()</f>
        <v>0</v>
      </c>
      <c r="N96" s="5" t="n">
        <f aca="false">COUNTIF($F$2:$F$560,"&lt;"&amp;F96)+(COUNTIF($F$2:$F$560,F96)+1)/2</f>
        <v>257.5</v>
      </c>
      <c r="O96" s="5" t="n">
        <f aca="false">COUNTIF($H$2:$H$560,"&lt;"&amp;H96)+(COUNTIF($H$2:$H$560,H96)+1)/2</f>
        <v>89</v>
      </c>
      <c r="P96" s="5" t="str">
        <f aca="false">IF(J96=FALSE(),COUNTIFS($J$2:$J$560,FALSE(),$F$2:$F$560,"&lt;"&amp;F96)+(COUNTIFS($J$2:$J$560,FALSE(),$F$2:$F$560,F96)+1)/2,"")</f>
        <v/>
      </c>
      <c r="Q96" s="5" t="str">
        <f aca="false">IF(J96=FALSE(),COUNTIFS($J$2:$J$560,FALSE(),$H$2:$H$560,"&lt;"&amp;H96)+(COUNTIFS($J$2:$J$560,FALSE(),$H$2:$H$560,H96)+1)/2,"")</f>
        <v/>
      </c>
      <c r="R96" s="5" t="n">
        <f aca="false">COUNTIF($L$2:$L$560,"&lt;"&amp;L96)+(COUNTIF($L$2:$L$560,L96)+1)/2</f>
        <v>101.5</v>
      </c>
      <c r="S96" s="5" t="n">
        <f aca="false">MATCH(F96,Codetabel!$G$2:$G$12,0)-1</f>
        <v>2</v>
      </c>
      <c r="T96" s="5" t="n">
        <f aca="false">H96-1</f>
        <v>1</v>
      </c>
    </row>
    <row r="97" customFormat="false" ht="15" hidden="false" customHeight="false" outlineLevel="0" collapsed="false">
      <c r="A97" s="9" t="s">
        <v>65</v>
      </c>
      <c r="B97" s="9" t="n">
        <v>133</v>
      </c>
      <c r="C97" s="9" t="s">
        <v>276</v>
      </c>
      <c r="D97" s="9" t="s">
        <v>277</v>
      </c>
      <c r="E97" s="9" t="s">
        <v>281</v>
      </c>
      <c r="F97" s="9" t="n">
        <v>300</v>
      </c>
      <c r="G97" s="9" t="s">
        <v>199</v>
      </c>
      <c r="H97" s="9" t="n">
        <v>6</v>
      </c>
      <c r="I97" s="9" t="n">
        <v>300</v>
      </c>
      <c r="J97" s="11" t="b">
        <f aca="false">TRUE()</f>
        <v>1</v>
      </c>
      <c r="K97" s="9" t="n">
        <v>50</v>
      </c>
      <c r="L97" s="9" t="n">
        <v>3</v>
      </c>
      <c r="M97" s="11" t="b">
        <f aca="false">TRUE()</f>
        <v>1</v>
      </c>
      <c r="N97" s="5" t="n">
        <f aca="false">COUNTIF($F$2:$F$560,"&lt;"&amp;F97)+(COUNTIF($F$2:$F$560,F97)+1)/2</f>
        <v>515</v>
      </c>
      <c r="O97" s="5" t="n">
        <f aca="false">COUNTIF($H$2:$H$560,"&lt;"&amp;H97)+(COUNTIF($H$2:$H$560,H97)+1)/2</f>
        <v>422.5</v>
      </c>
      <c r="P97" s="5" t="str">
        <f aca="false">IF(J97=FALSE(),COUNTIFS($J$2:$J$560,FALSE(),$F$2:$F$560,"&lt;"&amp;F97)+(COUNTIFS($J$2:$J$560,FALSE(),$F$2:$F$560,F97)+1)/2,"")</f>
        <v/>
      </c>
      <c r="Q97" s="5" t="str">
        <f aca="false">IF(J97=FALSE(),COUNTIFS($J$2:$J$560,FALSE(),$H$2:$H$560,"&lt;"&amp;H97)+(COUNTIFS($J$2:$J$560,FALSE(),$H$2:$H$560,H97)+1)/2,"")</f>
        <v/>
      </c>
      <c r="R97" s="5" t="n">
        <f aca="false">COUNTIF($L$2:$L$560,"&lt;"&amp;L97)+(COUNTIF($L$2:$L$560,L97)+1)/2</f>
        <v>204</v>
      </c>
      <c r="S97" s="5" t="n">
        <f aca="false">MATCH(F97,Codetabel!$G$2:$G$12,0)-1</f>
        <v>6</v>
      </c>
      <c r="T97" s="5" t="n">
        <f aca="false">H97-1</f>
        <v>5</v>
      </c>
    </row>
    <row r="98" customFormat="false" ht="15" hidden="false" customHeight="false" outlineLevel="0" collapsed="false">
      <c r="A98" s="9" t="s">
        <v>65</v>
      </c>
      <c r="B98" s="9" t="n">
        <v>134</v>
      </c>
      <c r="C98" s="9" t="s">
        <v>276</v>
      </c>
      <c r="D98" s="9" t="s">
        <v>277</v>
      </c>
      <c r="E98" s="9" t="s">
        <v>282</v>
      </c>
      <c r="F98" s="9" t="n">
        <v>100</v>
      </c>
      <c r="G98" s="9" t="s">
        <v>115</v>
      </c>
      <c r="H98" s="9" t="n">
        <v>4</v>
      </c>
      <c r="I98" s="9" t="n">
        <v>100</v>
      </c>
      <c r="J98" s="11" t="b">
        <f aca="false">TRUE()</f>
        <v>1</v>
      </c>
      <c r="K98" s="9" t="n">
        <v>50</v>
      </c>
      <c r="L98" s="9" t="n">
        <v>3</v>
      </c>
      <c r="M98" s="11" t="b">
        <f aca="false">TRUE()</f>
        <v>1</v>
      </c>
      <c r="N98" s="5" t="n">
        <f aca="false">COUNTIF($F$2:$F$560,"&lt;"&amp;F98)+(COUNTIF($F$2:$F$560,F98)+1)/2</f>
        <v>415.5</v>
      </c>
      <c r="O98" s="5" t="n">
        <f aca="false">COUNTIF($H$2:$H$560,"&lt;"&amp;H98)+(COUNTIF($H$2:$H$560,H98)+1)/2</f>
        <v>266.5</v>
      </c>
      <c r="P98" s="5" t="str">
        <f aca="false">IF(J98=FALSE(),COUNTIFS($J$2:$J$560,FALSE(),$F$2:$F$560,"&lt;"&amp;F98)+(COUNTIFS($J$2:$J$560,FALSE(),$F$2:$F$560,F98)+1)/2,"")</f>
        <v/>
      </c>
      <c r="Q98" s="5" t="str">
        <f aca="false">IF(J98=FALSE(),COUNTIFS($J$2:$J$560,FALSE(),$H$2:$H$560,"&lt;"&amp;H98)+(COUNTIFS($J$2:$J$560,FALSE(),$H$2:$H$560,H98)+1)/2,"")</f>
        <v/>
      </c>
      <c r="R98" s="5" t="n">
        <f aca="false">COUNTIF($L$2:$L$560,"&lt;"&amp;L98)+(COUNTIF($L$2:$L$560,L98)+1)/2</f>
        <v>204</v>
      </c>
      <c r="S98" s="5" t="n">
        <f aca="false">MATCH(F98,Codetabel!$G$2:$G$12,0)-1</f>
        <v>4</v>
      </c>
      <c r="T98" s="5" t="n">
        <f aca="false">H98-1</f>
        <v>3</v>
      </c>
    </row>
    <row r="99" customFormat="false" ht="15" hidden="false" customHeight="false" outlineLevel="0" collapsed="false">
      <c r="A99" s="9" t="s">
        <v>65</v>
      </c>
      <c r="B99" s="9" t="n">
        <v>135</v>
      </c>
      <c r="C99" s="9" t="s">
        <v>276</v>
      </c>
      <c r="D99" s="9" t="s">
        <v>277</v>
      </c>
      <c r="E99" s="9" t="s">
        <v>283</v>
      </c>
      <c r="F99" s="9" t="n">
        <v>30</v>
      </c>
      <c r="G99" s="9" t="s">
        <v>107</v>
      </c>
      <c r="H99" s="9" t="n">
        <v>2</v>
      </c>
      <c r="I99" s="9" t="n">
        <v>30</v>
      </c>
      <c r="J99" s="11" t="b">
        <f aca="false">TRUE()</f>
        <v>1</v>
      </c>
      <c r="K99" s="9" t="n">
        <v>30</v>
      </c>
      <c r="L99" s="9" t="n">
        <v>2</v>
      </c>
      <c r="M99" s="11" t="b">
        <f aca="false">FALSE()</f>
        <v>0</v>
      </c>
      <c r="N99" s="5" t="n">
        <f aca="false">COUNTIF($F$2:$F$560,"&lt;"&amp;F99)+(COUNTIF($F$2:$F$560,F99)+1)/2</f>
        <v>257.5</v>
      </c>
      <c r="O99" s="5" t="n">
        <f aca="false">COUNTIF($H$2:$H$560,"&lt;"&amp;H99)+(COUNTIF($H$2:$H$560,H99)+1)/2</f>
        <v>89</v>
      </c>
      <c r="P99" s="5" t="str">
        <f aca="false">IF(J99=FALSE(),COUNTIFS($J$2:$J$560,FALSE(),$F$2:$F$560,"&lt;"&amp;F99)+(COUNTIFS($J$2:$J$560,FALSE(),$F$2:$F$560,F99)+1)/2,"")</f>
        <v/>
      </c>
      <c r="Q99" s="5" t="str">
        <f aca="false">IF(J99=FALSE(),COUNTIFS($J$2:$J$560,FALSE(),$H$2:$H$560,"&lt;"&amp;H99)+(COUNTIFS($J$2:$J$560,FALSE(),$H$2:$H$560,H99)+1)/2,"")</f>
        <v/>
      </c>
      <c r="R99" s="5" t="n">
        <f aca="false">COUNTIF($L$2:$L$560,"&lt;"&amp;L99)+(COUNTIF($L$2:$L$560,L99)+1)/2</f>
        <v>101.5</v>
      </c>
      <c r="S99" s="5" t="n">
        <f aca="false">MATCH(F99,Codetabel!$G$2:$G$12,0)-1</f>
        <v>2</v>
      </c>
      <c r="T99" s="5" t="n">
        <f aca="false">H99-1</f>
        <v>1</v>
      </c>
    </row>
    <row r="100" customFormat="false" ht="15" hidden="false" customHeight="false" outlineLevel="0" collapsed="false">
      <c r="A100" s="9" t="s">
        <v>65</v>
      </c>
      <c r="B100" s="9" t="n">
        <v>136</v>
      </c>
      <c r="C100" s="9" t="s">
        <v>284</v>
      </c>
      <c r="D100" s="9" t="s">
        <v>285</v>
      </c>
      <c r="E100" s="9" t="s">
        <v>286</v>
      </c>
      <c r="F100" s="9" t="n">
        <v>50</v>
      </c>
      <c r="G100" s="9" t="s">
        <v>126</v>
      </c>
      <c r="H100" s="9" t="n">
        <v>3</v>
      </c>
      <c r="I100" s="9" t="n">
        <v>50</v>
      </c>
      <c r="J100" s="11" t="b">
        <f aca="false">TRUE()</f>
        <v>1</v>
      </c>
      <c r="K100" s="9" t="n">
        <v>30</v>
      </c>
      <c r="L100" s="9" t="n">
        <v>2</v>
      </c>
      <c r="M100" s="11" t="b">
        <f aca="false">TRUE()</f>
        <v>1</v>
      </c>
      <c r="N100" s="5" t="n">
        <f aca="false">COUNTIF($F$2:$F$560,"&lt;"&amp;F100)+(COUNTIF($F$2:$F$560,F100)+1)/2</f>
        <v>343.5</v>
      </c>
      <c r="O100" s="5" t="n">
        <f aca="false">COUNTIF($H$2:$H$560,"&lt;"&amp;H100)+(COUNTIF($H$2:$H$560,H100)+1)/2</f>
        <v>175.5</v>
      </c>
      <c r="P100" s="5" t="str">
        <f aca="false">IF(J100=FALSE(),COUNTIFS($J$2:$J$560,FALSE(),$F$2:$F$560,"&lt;"&amp;F100)+(COUNTIFS($J$2:$J$560,FALSE(),$F$2:$F$560,F100)+1)/2,"")</f>
        <v/>
      </c>
      <c r="Q100" s="5" t="str">
        <f aca="false">IF(J100=FALSE(),COUNTIFS($J$2:$J$560,FALSE(),$H$2:$H$560,"&lt;"&amp;H100)+(COUNTIFS($J$2:$J$560,FALSE(),$H$2:$H$560,H100)+1)/2,"")</f>
        <v/>
      </c>
      <c r="R100" s="5" t="n">
        <f aca="false">COUNTIF($L$2:$L$560,"&lt;"&amp;L100)+(COUNTIF($L$2:$L$560,L100)+1)/2</f>
        <v>101.5</v>
      </c>
      <c r="S100" s="5" t="n">
        <f aca="false">MATCH(F100,Codetabel!$G$2:$G$12,0)-1</f>
        <v>3</v>
      </c>
      <c r="T100" s="5" t="n">
        <f aca="false">H100-1</f>
        <v>2</v>
      </c>
    </row>
    <row r="101" customFormat="false" ht="15" hidden="false" customHeight="false" outlineLevel="0" collapsed="false">
      <c r="A101" s="9" t="s">
        <v>65</v>
      </c>
      <c r="B101" s="9" t="n">
        <v>138</v>
      </c>
      <c r="C101" s="9" t="s">
        <v>287</v>
      </c>
      <c r="D101" s="9" t="s">
        <v>288</v>
      </c>
      <c r="E101" s="9" t="s">
        <v>289</v>
      </c>
      <c r="F101" s="9" t="n">
        <v>500</v>
      </c>
      <c r="G101" s="9" t="s">
        <v>180</v>
      </c>
      <c r="H101" s="9" t="n">
        <v>7</v>
      </c>
      <c r="I101" s="9" t="n">
        <v>500</v>
      </c>
      <c r="J101" s="11" t="b">
        <f aca="false">TRUE()</f>
        <v>1</v>
      </c>
      <c r="K101" s="9" t="n">
        <v>200</v>
      </c>
      <c r="L101" s="9" t="n">
        <v>5</v>
      </c>
      <c r="M101" s="11" t="b">
        <f aca="false">FALSE()</f>
        <v>0</v>
      </c>
      <c r="N101" s="5" t="n">
        <f aca="false">COUNTIF($F$2:$F$560,"&lt;"&amp;F101)+(COUNTIF($F$2:$F$560,F101)+1)/2</f>
        <v>540.5</v>
      </c>
      <c r="O101" s="5" t="n">
        <f aca="false">COUNTIF($H$2:$H$560,"&lt;"&amp;H101)+(COUNTIF($H$2:$H$560,H101)+1)/2</f>
        <v>486.5</v>
      </c>
      <c r="P101" s="5" t="str">
        <f aca="false">IF(J101=FALSE(),COUNTIFS($J$2:$J$560,FALSE(),$F$2:$F$560,"&lt;"&amp;F101)+(COUNTIFS($J$2:$J$560,FALSE(),$F$2:$F$560,F101)+1)/2,"")</f>
        <v/>
      </c>
      <c r="Q101" s="5" t="str">
        <f aca="false">IF(J101=FALSE(),COUNTIFS($J$2:$J$560,FALSE(),$H$2:$H$560,"&lt;"&amp;H101)+(COUNTIFS($J$2:$J$560,FALSE(),$H$2:$H$560,H101)+1)/2,"")</f>
        <v/>
      </c>
      <c r="R101" s="5" t="n">
        <f aca="false">COUNTIF($L$2:$L$560,"&lt;"&amp;L101)+(COUNTIF($L$2:$L$560,L101)+1)/2</f>
        <v>386.5</v>
      </c>
      <c r="S101" s="5" t="n">
        <f aca="false">MATCH(F101,Codetabel!$G$2:$G$12,0)-1</f>
        <v>7</v>
      </c>
      <c r="T101" s="5" t="n">
        <f aca="false">H101-1</f>
        <v>6</v>
      </c>
    </row>
    <row r="102" customFormat="false" ht="15" hidden="false" customHeight="false" outlineLevel="0" collapsed="false">
      <c r="A102" s="9" t="s">
        <v>65</v>
      </c>
      <c r="B102" s="9" t="n">
        <v>139</v>
      </c>
      <c r="C102" s="9" t="s">
        <v>287</v>
      </c>
      <c r="D102" s="9" t="s">
        <v>288</v>
      </c>
      <c r="E102" s="9" t="s">
        <v>290</v>
      </c>
      <c r="F102" s="9" t="n">
        <v>100</v>
      </c>
      <c r="G102" s="9" t="s">
        <v>115</v>
      </c>
      <c r="H102" s="9" t="n">
        <v>4</v>
      </c>
      <c r="I102" s="9" t="n">
        <v>100</v>
      </c>
      <c r="J102" s="11" t="b">
        <f aca="false">TRUE()</f>
        <v>1</v>
      </c>
      <c r="K102" s="9" t="n">
        <v>30</v>
      </c>
      <c r="L102" s="9" t="n">
        <v>2</v>
      </c>
      <c r="M102" s="11" t="b">
        <f aca="false">TRUE()</f>
        <v>1</v>
      </c>
      <c r="N102" s="5" t="n">
        <f aca="false">COUNTIF($F$2:$F$560,"&lt;"&amp;F102)+(COUNTIF($F$2:$F$560,F102)+1)/2</f>
        <v>415.5</v>
      </c>
      <c r="O102" s="5" t="n">
        <f aca="false">COUNTIF($H$2:$H$560,"&lt;"&amp;H102)+(COUNTIF($H$2:$H$560,H102)+1)/2</f>
        <v>266.5</v>
      </c>
      <c r="P102" s="5" t="str">
        <f aca="false">IF(J102=FALSE(),COUNTIFS($J$2:$J$560,FALSE(),$F$2:$F$560,"&lt;"&amp;F102)+(COUNTIFS($J$2:$J$560,FALSE(),$F$2:$F$560,F102)+1)/2,"")</f>
        <v/>
      </c>
      <c r="Q102" s="5" t="str">
        <f aca="false">IF(J102=FALSE(),COUNTIFS($J$2:$J$560,FALSE(),$H$2:$H$560,"&lt;"&amp;H102)+(COUNTIFS($J$2:$J$560,FALSE(),$H$2:$H$560,H102)+1)/2,"")</f>
        <v/>
      </c>
      <c r="R102" s="5" t="n">
        <f aca="false">COUNTIF($L$2:$L$560,"&lt;"&amp;L102)+(COUNTIF($L$2:$L$560,L102)+1)/2</f>
        <v>101.5</v>
      </c>
      <c r="S102" s="5" t="n">
        <f aca="false">MATCH(F102,Codetabel!$G$2:$G$12,0)-1</f>
        <v>4</v>
      </c>
      <c r="T102" s="5" t="n">
        <f aca="false">H102-1</f>
        <v>3</v>
      </c>
    </row>
    <row r="103" customFormat="false" ht="15" hidden="false" customHeight="false" outlineLevel="0" collapsed="false">
      <c r="A103" s="9" t="s">
        <v>65</v>
      </c>
      <c r="B103" s="9" t="n">
        <v>140</v>
      </c>
      <c r="C103" s="9" t="s">
        <v>291</v>
      </c>
      <c r="D103" s="9" t="s">
        <v>292</v>
      </c>
      <c r="E103" s="9" t="s">
        <v>293</v>
      </c>
      <c r="F103" s="9" t="n">
        <v>200</v>
      </c>
      <c r="G103" s="9" t="s">
        <v>132</v>
      </c>
      <c r="H103" s="9" t="n">
        <v>5</v>
      </c>
      <c r="I103" s="9" t="n">
        <v>200</v>
      </c>
      <c r="J103" s="11" t="b">
        <f aca="false">TRUE()</f>
        <v>1</v>
      </c>
      <c r="K103" s="9" t="n">
        <v>50</v>
      </c>
      <c r="L103" s="9" t="n">
        <v>3</v>
      </c>
      <c r="M103" s="11" t="b">
        <f aca="false">TRUE()</f>
        <v>1</v>
      </c>
      <c r="N103" s="5" t="n">
        <f aca="false">COUNTIF($F$2:$F$560,"&lt;"&amp;F103)+(COUNTIF($F$2:$F$560,F103)+1)/2</f>
        <v>471.5</v>
      </c>
      <c r="O103" s="5" t="n">
        <f aca="false">COUNTIF($H$2:$H$560,"&lt;"&amp;H103)+(COUNTIF($H$2:$H$560,H103)+1)/2</f>
        <v>348.5</v>
      </c>
      <c r="P103" s="5" t="str">
        <f aca="false">IF(J103=FALSE(),COUNTIFS($J$2:$J$560,FALSE(),$F$2:$F$560,"&lt;"&amp;F103)+(COUNTIFS($J$2:$J$560,FALSE(),$F$2:$F$560,F103)+1)/2,"")</f>
        <v/>
      </c>
      <c r="Q103" s="5" t="str">
        <f aca="false">IF(J103=FALSE(),COUNTIFS($J$2:$J$560,FALSE(),$H$2:$H$560,"&lt;"&amp;H103)+(COUNTIFS($J$2:$J$560,FALSE(),$H$2:$H$560,H103)+1)/2,"")</f>
        <v/>
      </c>
      <c r="R103" s="5" t="n">
        <f aca="false">COUNTIF($L$2:$L$560,"&lt;"&amp;L103)+(COUNTIF($L$2:$L$560,L103)+1)/2</f>
        <v>204</v>
      </c>
      <c r="S103" s="5" t="n">
        <f aca="false">MATCH(F103,Codetabel!$G$2:$G$12,0)-1</f>
        <v>5</v>
      </c>
      <c r="T103" s="5" t="n">
        <f aca="false">H103-1</f>
        <v>4</v>
      </c>
    </row>
    <row r="104" customFormat="false" ht="15" hidden="false" customHeight="false" outlineLevel="0" collapsed="false">
      <c r="A104" s="9" t="s">
        <v>65</v>
      </c>
      <c r="B104" s="9" t="n">
        <v>141</v>
      </c>
      <c r="C104" s="9" t="s">
        <v>294</v>
      </c>
      <c r="D104" s="9" t="s">
        <v>295</v>
      </c>
      <c r="E104" s="9" t="s">
        <v>296</v>
      </c>
      <c r="F104" s="9" t="n">
        <v>200</v>
      </c>
      <c r="G104" s="9" t="s">
        <v>132</v>
      </c>
      <c r="H104" s="9" t="n">
        <v>5</v>
      </c>
      <c r="I104" s="9" t="n">
        <v>200</v>
      </c>
      <c r="J104" s="11" t="b">
        <f aca="false">TRUE()</f>
        <v>1</v>
      </c>
      <c r="K104" s="9" t="n">
        <v>50</v>
      </c>
      <c r="L104" s="9" t="n">
        <v>3</v>
      </c>
      <c r="M104" s="11" t="b">
        <f aca="false">TRUE()</f>
        <v>1</v>
      </c>
      <c r="N104" s="5" t="n">
        <f aca="false">COUNTIF($F$2:$F$560,"&lt;"&amp;F104)+(COUNTIF($F$2:$F$560,F104)+1)/2</f>
        <v>471.5</v>
      </c>
      <c r="O104" s="5" t="n">
        <f aca="false">COUNTIF($H$2:$H$560,"&lt;"&amp;H104)+(COUNTIF($H$2:$H$560,H104)+1)/2</f>
        <v>348.5</v>
      </c>
      <c r="P104" s="5" t="str">
        <f aca="false">IF(J104=FALSE(),COUNTIFS($J$2:$J$560,FALSE(),$F$2:$F$560,"&lt;"&amp;F104)+(COUNTIFS($J$2:$J$560,FALSE(),$F$2:$F$560,F104)+1)/2,"")</f>
        <v/>
      </c>
      <c r="Q104" s="5" t="str">
        <f aca="false">IF(J104=FALSE(),COUNTIFS($J$2:$J$560,FALSE(),$H$2:$H$560,"&lt;"&amp;H104)+(COUNTIFS($J$2:$J$560,FALSE(),$H$2:$H$560,H104)+1)/2,"")</f>
        <v/>
      </c>
      <c r="R104" s="5" t="n">
        <f aca="false">COUNTIF($L$2:$L$560,"&lt;"&amp;L104)+(COUNTIF($L$2:$L$560,L104)+1)/2</f>
        <v>204</v>
      </c>
      <c r="S104" s="5" t="n">
        <f aca="false">MATCH(F104,Codetabel!$G$2:$G$12,0)-1</f>
        <v>5</v>
      </c>
      <c r="T104" s="5" t="n">
        <f aca="false">H104-1</f>
        <v>4</v>
      </c>
    </row>
    <row r="105" customFormat="false" ht="15" hidden="false" customHeight="false" outlineLevel="0" collapsed="false">
      <c r="A105" s="9" t="s">
        <v>65</v>
      </c>
      <c r="B105" s="9" t="n">
        <v>142</v>
      </c>
      <c r="C105" s="9" t="s">
        <v>297</v>
      </c>
      <c r="D105" s="9" t="s">
        <v>295</v>
      </c>
      <c r="E105" s="9" t="s">
        <v>298</v>
      </c>
      <c r="F105" s="9" t="n">
        <v>200</v>
      </c>
      <c r="G105" s="9" t="s">
        <v>132</v>
      </c>
      <c r="H105" s="9" t="n">
        <v>5</v>
      </c>
      <c r="I105" s="9" t="n">
        <v>200</v>
      </c>
      <c r="J105" s="11" t="b">
        <f aca="false">TRUE()</f>
        <v>1</v>
      </c>
      <c r="K105" s="9" t="n">
        <v>50</v>
      </c>
      <c r="L105" s="9" t="n">
        <v>3</v>
      </c>
      <c r="M105" s="11" t="b">
        <f aca="false">TRUE()</f>
        <v>1</v>
      </c>
      <c r="N105" s="5" t="n">
        <f aca="false">COUNTIF($F$2:$F$560,"&lt;"&amp;F105)+(COUNTIF($F$2:$F$560,F105)+1)/2</f>
        <v>471.5</v>
      </c>
      <c r="O105" s="5" t="n">
        <f aca="false">COUNTIF($H$2:$H$560,"&lt;"&amp;H105)+(COUNTIF($H$2:$H$560,H105)+1)/2</f>
        <v>348.5</v>
      </c>
      <c r="P105" s="5" t="str">
        <f aca="false">IF(J105=FALSE(),COUNTIFS($J$2:$J$560,FALSE(),$F$2:$F$560,"&lt;"&amp;F105)+(COUNTIFS($J$2:$J$560,FALSE(),$F$2:$F$560,F105)+1)/2,"")</f>
        <v/>
      </c>
      <c r="Q105" s="5" t="str">
        <f aca="false">IF(J105=FALSE(),COUNTIFS($J$2:$J$560,FALSE(),$H$2:$H$560,"&lt;"&amp;H105)+(COUNTIFS($J$2:$J$560,FALSE(),$H$2:$H$560,H105)+1)/2,"")</f>
        <v/>
      </c>
      <c r="R105" s="5" t="n">
        <f aca="false">COUNTIF($L$2:$L$560,"&lt;"&amp;L105)+(COUNTIF($L$2:$L$560,L105)+1)/2</f>
        <v>204</v>
      </c>
      <c r="S105" s="5" t="n">
        <f aca="false">MATCH(F105,Codetabel!$G$2:$G$12,0)-1</f>
        <v>5</v>
      </c>
      <c r="T105" s="5" t="n">
        <f aca="false">H105-1</f>
        <v>4</v>
      </c>
    </row>
    <row r="106" customFormat="false" ht="15" hidden="false" customHeight="false" outlineLevel="0" collapsed="false">
      <c r="A106" s="9" t="s">
        <v>65</v>
      </c>
      <c r="B106" s="9" t="n">
        <v>144</v>
      </c>
      <c r="C106" s="9" t="s">
        <v>299</v>
      </c>
      <c r="D106" s="9" t="s">
        <v>295</v>
      </c>
      <c r="E106" s="9" t="s">
        <v>300</v>
      </c>
      <c r="F106" s="9" t="n">
        <v>100</v>
      </c>
      <c r="G106" s="9" t="s">
        <v>115</v>
      </c>
      <c r="H106" s="9" t="n">
        <v>4</v>
      </c>
      <c r="I106" s="9" t="n">
        <v>100</v>
      </c>
      <c r="J106" s="11" t="b">
        <f aca="false">TRUE()</f>
        <v>1</v>
      </c>
      <c r="K106" s="9" t="n">
        <v>50</v>
      </c>
      <c r="L106" s="9" t="n">
        <v>3</v>
      </c>
      <c r="M106" s="11" t="b">
        <f aca="false">TRUE()</f>
        <v>1</v>
      </c>
      <c r="N106" s="5" t="n">
        <f aca="false">COUNTIF($F$2:$F$560,"&lt;"&amp;F106)+(COUNTIF($F$2:$F$560,F106)+1)/2</f>
        <v>415.5</v>
      </c>
      <c r="O106" s="5" t="n">
        <f aca="false">COUNTIF($H$2:$H$560,"&lt;"&amp;H106)+(COUNTIF($H$2:$H$560,H106)+1)/2</f>
        <v>266.5</v>
      </c>
      <c r="P106" s="5" t="str">
        <f aca="false">IF(J106=FALSE(),COUNTIFS($J$2:$J$560,FALSE(),$F$2:$F$560,"&lt;"&amp;F106)+(COUNTIFS($J$2:$J$560,FALSE(),$F$2:$F$560,F106)+1)/2,"")</f>
        <v/>
      </c>
      <c r="Q106" s="5" t="str">
        <f aca="false">IF(J106=FALSE(),COUNTIFS($J$2:$J$560,FALSE(),$H$2:$H$560,"&lt;"&amp;H106)+(COUNTIFS($J$2:$J$560,FALSE(),$H$2:$H$560,H106)+1)/2,"")</f>
        <v/>
      </c>
      <c r="R106" s="5" t="n">
        <f aca="false">COUNTIF($L$2:$L$560,"&lt;"&amp;L106)+(COUNTIF($L$2:$L$560,L106)+1)/2</f>
        <v>204</v>
      </c>
      <c r="S106" s="5" t="n">
        <f aca="false">MATCH(F106,Codetabel!$G$2:$G$12,0)-1</f>
        <v>4</v>
      </c>
      <c r="T106" s="5" t="n">
        <f aca="false">H106-1</f>
        <v>3</v>
      </c>
    </row>
    <row r="107" customFormat="false" ht="15" hidden="false" customHeight="false" outlineLevel="0" collapsed="false">
      <c r="A107" s="9" t="s">
        <v>65</v>
      </c>
      <c r="B107" s="9" t="n">
        <v>145</v>
      </c>
      <c r="C107" s="9" t="s">
        <v>299</v>
      </c>
      <c r="D107" s="9" t="s">
        <v>295</v>
      </c>
      <c r="E107" s="9" t="s">
        <v>301</v>
      </c>
      <c r="F107" s="9" t="n">
        <v>300</v>
      </c>
      <c r="G107" s="9" t="s">
        <v>199</v>
      </c>
      <c r="H107" s="9" t="n">
        <v>6</v>
      </c>
      <c r="I107" s="9" t="n">
        <v>300</v>
      </c>
      <c r="J107" s="11" t="b">
        <f aca="false">TRUE()</f>
        <v>1</v>
      </c>
      <c r="K107" s="9" t="n">
        <v>50</v>
      </c>
      <c r="L107" s="9" t="n">
        <v>3</v>
      </c>
      <c r="M107" s="11" t="b">
        <f aca="false">TRUE()</f>
        <v>1</v>
      </c>
      <c r="N107" s="5" t="n">
        <f aca="false">COUNTIF($F$2:$F$560,"&lt;"&amp;F107)+(COUNTIF($F$2:$F$560,F107)+1)/2</f>
        <v>515</v>
      </c>
      <c r="O107" s="5" t="n">
        <f aca="false">COUNTIF($H$2:$H$560,"&lt;"&amp;H107)+(COUNTIF($H$2:$H$560,H107)+1)/2</f>
        <v>422.5</v>
      </c>
      <c r="P107" s="5" t="str">
        <f aca="false">IF(J107=FALSE(),COUNTIFS($J$2:$J$560,FALSE(),$F$2:$F$560,"&lt;"&amp;F107)+(COUNTIFS($J$2:$J$560,FALSE(),$F$2:$F$560,F107)+1)/2,"")</f>
        <v/>
      </c>
      <c r="Q107" s="5" t="str">
        <f aca="false">IF(J107=FALSE(),COUNTIFS($J$2:$J$560,FALSE(),$H$2:$H$560,"&lt;"&amp;H107)+(COUNTIFS($J$2:$J$560,FALSE(),$H$2:$H$560,H107)+1)/2,"")</f>
        <v/>
      </c>
      <c r="R107" s="5" t="n">
        <f aca="false">COUNTIF($L$2:$L$560,"&lt;"&amp;L107)+(COUNTIF($L$2:$L$560,L107)+1)/2</f>
        <v>204</v>
      </c>
      <c r="S107" s="5" t="n">
        <f aca="false">MATCH(F107,Codetabel!$G$2:$G$12,0)-1</f>
        <v>6</v>
      </c>
      <c r="T107" s="5" t="n">
        <f aca="false">H107-1</f>
        <v>5</v>
      </c>
    </row>
    <row r="108" customFormat="false" ht="15" hidden="false" customHeight="false" outlineLevel="0" collapsed="false">
      <c r="A108" s="9" t="s">
        <v>65</v>
      </c>
      <c r="B108" s="9" t="n">
        <v>146</v>
      </c>
      <c r="C108" s="9" t="s">
        <v>299</v>
      </c>
      <c r="D108" s="9" t="s">
        <v>295</v>
      </c>
      <c r="E108" s="9" t="s">
        <v>302</v>
      </c>
      <c r="F108" s="9" t="n">
        <v>200</v>
      </c>
      <c r="G108" s="9" t="s">
        <v>132</v>
      </c>
      <c r="H108" s="9" t="n">
        <v>5</v>
      </c>
      <c r="I108" s="9" t="n">
        <v>200</v>
      </c>
      <c r="J108" s="11" t="b">
        <f aca="false">TRUE()</f>
        <v>1</v>
      </c>
      <c r="K108" s="9" t="n">
        <v>50</v>
      </c>
      <c r="L108" s="9" t="n">
        <v>3</v>
      </c>
      <c r="M108" s="11" t="b">
        <f aca="false">TRUE()</f>
        <v>1</v>
      </c>
      <c r="N108" s="5" t="n">
        <f aca="false">COUNTIF($F$2:$F$560,"&lt;"&amp;F108)+(COUNTIF($F$2:$F$560,F108)+1)/2</f>
        <v>471.5</v>
      </c>
      <c r="O108" s="5" t="n">
        <f aca="false">COUNTIF($H$2:$H$560,"&lt;"&amp;H108)+(COUNTIF($H$2:$H$560,H108)+1)/2</f>
        <v>348.5</v>
      </c>
      <c r="P108" s="5" t="str">
        <f aca="false">IF(J108=FALSE(),COUNTIFS($J$2:$J$560,FALSE(),$F$2:$F$560,"&lt;"&amp;F108)+(COUNTIFS($J$2:$J$560,FALSE(),$F$2:$F$560,F108)+1)/2,"")</f>
        <v/>
      </c>
      <c r="Q108" s="5" t="str">
        <f aca="false">IF(J108=FALSE(),COUNTIFS($J$2:$J$560,FALSE(),$H$2:$H$560,"&lt;"&amp;H108)+(COUNTIFS($J$2:$J$560,FALSE(),$H$2:$H$560,H108)+1)/2,"")</f>
        <v/>
      </c>
      <c r="R108" s="5" t="n">
        <f aca="false">COUNTIF($L$2:$L$560,"&lt;"&amp;L108)+(COUNTIF($L$2:$L$560,L108)+1)/2</f>
        <v>204</v>
      </c>
      <c r="S108" s="5" t="n">
        <f aca="false">MATCH(F108,Codetabel!$G$2:$G$12,0)-1</f>
        <v>5</v>
      </c>
      <c r="T108" s="5" t="n">
        <f aca="false">H108-1</f>
        <v>4</v>
      </c>
    </row>
    <row r="109" customFormat="false" ht="15" hidden="false" customHeight="false" outlineLevel="0" collapsed="false">
      <c r="A109" s="9" t="s">
        <v>65</v>
      </c>
      <c r="B109" s="9" t="n">
        <v>147</v>
      </c>
      <c r="C109" s="9" t="s">
        <v>303</v>
      </c>
      <c r="D109" s="9" t="s">
        <v>304</v>
      </c>
      <c r="E109" s="9" t="s">
        <v>305</v>
      </c>
      <c r="F109" s="9" t="n">
        <v>300</v>
      </c>
      <c r="G109" s="9" t="s">
        <v>199</v>
      </c>
      <c r="H109" s="9" t="n">
        <v>6</v>
      </c>
      <c r="I109" s="9" t="n">
        <v>300</v>
      </c>
      <c r="J109" s="11" t="b">
        <f aca="false">TRUE()</f>
        <v>1</v>
      </c>
      <c r="K109" s="9" t="n">
        <v>200</v>
      </c>
      <c r="L109" s="9" t="n">
        <v>5</v>
      </c>
      <c r="M109" s="11" t="b">
        <f aca="false">TRUE()</f>
        <v>1</v>
      </c>
      <c r="N109" s="5" t="n">
        <f aca="false">COUNTIF($F$2:$F$560,"&lt;"&amp;F109)+(COUNTIF($F$2:$F$560,F109)+1)/2</f>
        <v>515</v>
      </c>
      <c r="O109" s="5" t="n">
        <f aca="false">COUNTIF($H$2:$H$560,"&lt;"&amp;H109)+(COUNTIF($H$2:$H$560,H109)+1)/2</f>
        <v>422.5</v>
      </c>
      <c r="P109" s="5" t="str">
        <f aca="false">IF(J109=FALSE(),COUNTIFS($J$2:$J$560,FALSE(),$F$2:$F$560,"&lt;"&amp;F109)+(COUNTIFS($J$2:$J$560,FALSE(),$F$2:$F$560,F109)+1)/2,"")</f>
        <v/>
      </c>
      <c r="Q109" s="5" t="str">
        <f aca="false">IF(J109=FALSE(),COUNTIFS($J$2:$J$560,FALSE(),$H$2:$H$560,"&lt;"&amp;H109)+(COUNTIFS($J$2:$J$560,FALSE(),$H$2:$H$560,H109)+1)/2,"")</f>
        <v/>
      </c>
      <c r="R109" s="5" t="n">
        <f aca="false">COUNTIF($L$2:$L$560,"&lt;"&amp;L109)+(COUNTIF($L$2:$L$560,L109)+1)/2</f>
        <v>386.5</v>
      </c>
      <c r="S109" s="5" t="n">
        <f aca="false">MATCH(F109,Codetabel!$G$2:$G$12,0)-1</f>
        <v>6</v>
      </c>
      <c r="T109" s="5" t="n">
        <f aca="false">H109-1</f>
        <v>5</v>
      </c>
    </row>
    <row r="110" customFormat="false" ht="15" hidden="false" customHeight="false" outlineLevel="0" collapsed="false">
      <c r="A110" s="9" t="s">
        <v>65</v>
      </c>
      <c r="B110" s="9" t="n">
        <v>149</v>
      </c>
      <c r="C110" s="9" t="s">
        <v>306</v>
      </c>
      <c r="D110" s="9" t="s">
        <v>307</v>
      </c>
      <c r="E110" s="9" t="s">
        <v>308</v>
      </c>
      <c r="F110" s="9" t="n">
        <v>200</v>
      </c>
      <c r="G110" s="9" t="s">
        <v>132</v>
      </c>
      <c r="H110" s="9" t="n">
        <v>5</v>
      </c>
      <c r="I110" s="9" t="n">
        <v>200</v>
      </c>
      <c r="J110" s="11" t="b">
        <f aca="false">TRUE()</f>
        <v>1</v>
      </c>
      <c r="K110" s="9" t="n">
        <v>200</v>
      </c>
      <c r="L110" s="9" t="n">
        <v>5</v>
      </c>
      <c r="M110" s="11" t="b">
        <f aca="false">TRUE()</f>
        <v>1</v>
      </c>
      <c r="N110" s="5" t="n">
        <f aca="false">COUNTIF($F$2:$F$560,"&lt;"&amp;F110)+(COUNTIF($F$2:$F$560,F110)+1)/2</f>
        <v>471.5</v>
      </c>
      <c r="O110" s="5" t="n">
        <f aca="false">COUNTIF($H$2:$H$560,"&lt;"&amp;H110)+(COUNTIF($H$2:$H$560,H110)+1)/2</f>
        <v>348.5</v>
      </c>
      <c r="P110" s="5" t="str">
        <f aca="false">IF(J110=FALSE(),COUNTIFS($J$2:$J$560,FALSE(),$F$2:$F$560,"&lt;"&amp;F110)+(COUNTIFS($J$2:$J$560,FALSE(),$F$2:$F$560,F110)+1)/2,"")</f>
        <v/>
      </c>
      <c r="Q110" s="5" t="str">
        <f aca="false">IF(J110=FALSE(),COUNTIFS($J$2:$J$560,FALSE(),$H$2:$H$560,"&lt;"&amp;H110)+(COUNTIFS($J$2:$J$560,FALSE(),$H$2:$H$560,H110)+1)/2,"")</f>
        <v/>
      </c>
      <c r="R110" s="5" t="n">
        <f aca="false">COUNTIF($L$2:$L$560,"&lt;"&amp;L110)+(COUNTIF($L$2:$L$560,L110)+1)/2</f>
        <v>386.5</v>
      </c>
      <c r="S110" s="5" t="n">
        <f aca="false">MATCH(F110,Codetabel!$G$2:$G$12,0)-1</f>
        <v>5</v>
      </c>
      <c r="T110" s="5" t="n">
        <f aca="false">H110-1</f>
        <v>4</v>
      </c>
    </row>
    <row r="111" customFormat="false" ht="15" hidden="false" customHeight="false" outlineLevel="0" collapsed="false">
      <c r="A111" s="9" t="s">
        <v>65</v>
      </c>
      <c r="B111" s="9" t="n">
        <v>150</v>
      </c>
      <c r="C111" s="9" t="s">
        <v>306</v>
      </c>
      <c r="D111" s="9" t="s">
        <v>307</v>
      </c>
      <c r="E111" s="9" t="s">
        <v>309</v>
      </c>
      <c r="F111" s="9" t="n">
        <v>300</v>
      </c>
      <c r="G111" s="9" t="s">
        <v>199</v>
      </c>
      <c r="H111" s="9" t="n">
        <v>6</v>
      </c>
      <c r="I111" s="9" t="n">
        <v>300</v>
      </c>
      <c r="J111" s="11" t="b">
        <f aca="false">TRUE()</f>
        <v>1</v>
      </c>
      <c r="K111" s="9" t="n">
        <v>300</v>
      </c>
      <c r="L111" s="9" t="n">
        <v>6</v>
      </c>
      <c r="M111" s="11" t="b">
        <f aca="false">TRUE()</f>
        <v>1</v>
      </c>
      <c r="N111" s="5" t="n">
        <f aca="false">COUNTIF($F$2:$F$560,"&lt;"&amp;F111)+(COUNTIF($F$2:$F$560,F111)+1)/2</f>
        <v>515</v>
      </c>
      <c r="O111" s="5" t="n">
        <f aca="false">COUNTIF($H$2:$H$560,"&lt;"&amp;H111)+(COUNTIF($H$2:$H$560,H111)+1)/2</f>
        <v>422.5</v>
      </c>
      <c r="P111" s="5" t="str">
        <f aca="false">IF(J111=FALSE(),COUNTIFS($J$2:$J$560,FALSE(),$F$2:$F$560,"&lt;"&amp;F111)+(COUNTIFS($J$2:$J$560,FALSE(),$F$2:$F$560,F111)+1)/2,"")</f>
        <v/>
      </c>
      <c r="Q111" s="5" t="str">
        <f aca="false">IF(J111=FALSE(),COUNTIFS($J$2:$J$560,FALSE(),$H$2:$H$560,"&lt;"&amp;H111)+(COUNTIFS($J$2:$J$560,FALSE(),$H$2:$H$560,H111)+1)/2,"")</f>
        <v/>
      </c>
      <c r="R111" s="5" t="n">
        <f aca="false">COUNTIF($L$2:$L$560,"&lt;"&amp;L111)+(COUNTIF($L$2:$L$560,L111)+1)/2</f>
        <v>447.5</v>
      </c>
      <c r="S111" s="5" t="n">
        <f aca="false">MATCH(F111,Codetabel!$G$2:$G$12,0)-1</f>
        <v>6</v>
      </c>
      <c r="T111" s="5" t="n">
        <f aca="false">H111-1</f>
        <v>5</v>
      </c>
    </row>
    <row r="112" customFormat="false" ht="15" hidden="false" customHeight="false" outlineLevel="0" collapsed="false">
      <c r="A112" s="9" t="s">
        <v>65</v>
      </c>
      <c r="B112" s="9" t="n">
        <v>151</v>
      </c>
      <c r="C112" s="9" t="s">
        <v>310</v>
      </c>
      <c r="D112" s="9" t="s">
        <v>311</v>
      </c>
      <c r="E112" s="9" t="s">
        <v>312</v>
      </c>
      <c r="F112" s="9" t="n">
        <v>10</v>
      </c>
      <c r="G112" s="9" t="s">
        <v>107</v>
      </c>
      <c r="H112" s="9" t="n">
        <v>2</v>
      </c>
      <c r="I112" s="9" t="n">
        <v>30</v>
      </c>
      <c r="J112" s="11" t="b">
        <f aca="false">FALSE()</f>
        <v>0</v>
      </c>
      <c r="K112" s="9" t="n">
        <v>30</v>
      </c>
      <c r="L112" s="9" t="n">
        <v>2</v>
      </c>
      <c r="M112" s="11" t="b">
        <f aca="false">FALSE()</f>
        <v>0</v>
      </c>
      <c r="N112" s="5" t="n">
        <f aca="false">COUNTIF($F$2:$F$560,"&lt;"&amp;F112)+(COUNTIF($F$2:$F$560,F112)+1)/2</f>
        <v>164</v>
      </c>
      <c r="O112" s="5" t="n">
        <f aca="false">COUNTIF($H$2:$H$560,"&lt;"&amp;H112)+(COUNTIF($H$2:$H$560,H112)+1)/2</f>
        <v>89</v>
      </c>
      <c r="P112" s="5" t="n">
        <f aca="false">IF(J112=FALSE(),COUNTIFS($J$2:$J$560,FALSE(),$F$2:$F$560,"&lt;"&amp;F112)+(COUNTIFS($J$2:$J$560,FALSE(),$F$2:$F$560,F112)+1)/2,"")</f>
        <v>161.5</v>
      </c>
      <c r="Q112" s="5" t="n">
        <f aca="false">IF(J112=FALSE(),COUNTIFS($J$2:$J$560,FALSE(),$H$2:$H$560,"&lt;"&amp;H112)+(COUNTIFS($J$2:$J$560,FALSE(),$H$2:$H$560,H112)+1)/2,"")</f>
        <v>71.5</v>
      </c>
      <c r="R112" s="5" t="n">
        <f aca="false">COUNTIF($L$2:$L$560,"&lt;"&amp;L112)+(COUNTIF($L$2:$L$560,L112)+1)/2</f>
        <v>101.5</v>
      </c>
      <c r="S112" s="5" t="n">
        <f aca="false">MATCH(F112,Codetabel!$G$2:$G$12,0)-1</f>
        <v>1</v>
      </c>
      <c r="T112" s="5" t="n">
        <f aca="false">H112-1</f>
        <v>1</v>
      </c>
    </row>
    <row r="113" customFormat="false" ht="15" hidden="false" customHeight="false" outlineLevel="0" collapsed="false">
      <c r="A113" s="9" t="s">
        <v>65</v>
      </c>
      <c r="B113" s="9" t="n">
        <v>152</v>
      </c>
      <c r="C113" s="9" t="s">
        <v>313</v>
      </c>
      <c r="D113" s="9" t="s">
        <v>314</v>
      </c>
      <c r="E113" s="9" t="s">
        <v>315</v>
      </c>
      <c r="F113" s="9" t="n">
        <v>300</v>
      </c>
      <c r="G113" s="9" t="s">
        <v>199</v>
      </c>
      <c r="H113" s="9" t="n">
        <v>6</v>
      </c>
      <c r="I113" s="9" t="n">
        <v>300</v>
      </c>
      <c r="J113" s="11" t="b">
        <f aca="false">TRUE()</f>
        <v>1</v>
      </c>
      <c r="K113" s="9" t="n">
        <v>100</v>
      </c>
      <c r="L113" s="9" t="n">
        <v>4</v>
      </c>
      <c r="M113" s="11" t="b">
        <f aca="false">TRUE()</f>
        <v>1</v>
      </c>
      <c r="N113" s="5" t="n">
        <f aca="false">COUNTIF($F$2:$F$560,"&lt;"&amp;F113)+(COUNTIF($F$2:$F$560,F113)+1)/2</f>
        <v>515</v>
      </c>
      <c r="O113" s="5" t="n">
        <f aca="false">COUNTIF($H$2:$H$560,"&lt;"&amp;H113)+(COUNTIF($H$2:$H$560,H113)+1)/2</f>
        <v>422.5</v>
      </c>
      <c r="P113" s="5" t="str">
        <f aca="false">IF(J113=FALSE(),COUNTIFS($J$2:$J$560,FALSE(),$F$2:$F$560,"&lt;"&amp;F113)+(COUNTIFS($J$2:$J$560,FALSE(),$F$2:$F$560,F113)+1)/2,"")</f>
        <v/>
      </c>
      <c r="Q113" s="5" t="str">
        <f aca="false">IF(J113=FALSE(),COUNTIFS($J$2:$J$560,FALSE(),$H$2:$H$560,"&lt;"&amp;H113)+(COUNTIFS($J$2:$J$560,FALSE(),$H$2:$H$560,H113)+1)/2,"")</f>
        <v/>
      </c>
      <c r="R113" s="5" t="n">
        <f aca="false">COUNTIF($L$2:$L$560,"&lt;"&amp;L113)+(COUNTIF($L$2:$L$560,L113)+1)/2</f>
        <v>305</v>
      </c>
      <c r="S113" s="5" t="n">
        <f aca="false">MATCH(F113,Codetabel!$G$2:$G$12,0)-1</f>
        <v>6</v>
      </c>
      <c r="T113" s="5" t="n">
        <f aca="false">H113-1</f>
        <v>5</v>
      </c>
    </row>
    <row r="114" customFormat="false" ht="15" hidden="false" customHeight="false" outlineLevel="0" collapsed="false">
      <c r="A114" s="9" t="s">
        <v>65</v>
      </c>
      <c r="B114" s="9" t="n">
        <v>153</v>
      </c>
      <c r="C114" s="9" t="s">
        <v>316</v>
      </c>
      <c r="D114" s="9" t="s">
        <v>317</v>
      </c>
      <c r="E114" s="9" t="s">
        <v>318</v>
      </c>
      <c r="F114" s="9" t="n">
        <v>300</v>
      </c>
      <c r="G114" s="9" t="s">
        <v>199</v>
      </c>
      <c r="H114" s="9" t="n">
        <v>6</v>
      </c>
      <c r="I114" s="9" t="n">
        <v>300</v>
      </c>
      <c r="J114" s="11" t="b">
        <f aca="false">TRUE()</f>
        <v>1</v>
      </c>
      <c r="K114" s="9" t="n">
        <v>100</v>
      </c>
      <c r="L114" s="9" t="n">
        <v>4</v>
      </c>
      <c r="M114" s="11" t="b">
        <f aca="false">TRUE()</f>
        <v>1</v>
      </c>
      <c r="N114" s="5" t="n">
        <f aca="false">COUNTIF($F$2:$F$560,"&lt;"&amp;F114)+(COUNTIF($F$2:$F$560,F114)+1)/2</f>
        <v>515</v>
      </c>
      <c r="O114" s="5" t="n">
        <f aca="false">COUNTIF($H$2:$H$560,"&lt;"&amp;H114)+(COUNTIF($H$2:$H$560,H114)+1)/2</f>
        <v>422.5</v>
      </c>
      <c r="P114" s="5" t="str">
        <f aca="false">IF(J114=FALSE(),COUNTIFS($J$2:$J$560,FALSE(),$F$2:$F$560,"&lt;"&amp;F114)+(COUNTIFS($J$2:$J$560,FALSE(),$F$2:$F$560,F114)+1)/2,"")</f>
        <v/>
      </c>
      <c r="Q114" s="5" t="str">
        <f aca="false">IF(J114=FALSE(),COUNTIFS($J$2:$J$560,FALSE(),$H$2:$H$560,"&lt;"&amp;H114)+(COUNTIFS($J$2:$J$560,FALSE(),$H$2:$H$560,H114)+1)/2,"")</f>
        <v/>
      </c>
      <c r="R114" s="5" t="n">
        <f aca="false">COUNTIF($L$2:$L$560,"&lt;"&amp;L114)+(COUNTIF($L$2:$L$560,L114)+1)/2</f>
        <v>305</v>
      </c>
      <c r="S114" s="5" t="n">
        <f aca="false">MATCH(F114,Codetabel!$G$2:$G$12,0)-1</f>
        <v>6</v>
      </c>
      <c r="T114" s="5" t="n">
        <f aca="false">H114-1</f>
        <v>5</v>
      </c>
    </row>
    <row r="115" customFormat="false" ht="15" hidden="false" customHeight="false" outlineLevel="0" collapsed="false">
      <c r="A115" s="9" t="s">
        <v>65</v>
      </c>
      <c r="B115" s="9" t="n">
        <v>154</v>
      </c>
      <c r="C115" s="9" t="s">
        <v>319</v>
      </c>
      <c r="D115" s="9" t="s">
        <v>320</v>
      </c>
      <c r="E115" s="9" t="s">
        <v>321</v>
      </c>
      <c r="F115" s="9" t="n">
        <v>10</v>
      </c>
      <c r="G115" s="9" t="s">
        <v>115</v>
      </c>
      <c r="H115" s="9" t="n">
        <v>4</v>
      </c>
      <c r="I115" s="9" t="n">
        <v>100</v>
      </c>
      <c r="J115" s="11" t="b">
        <f aca="false">FALSE()</f>
        <v>0</v>
      </c>
      <c r="K115" s="9" t="n">
        <v>100</v>
      </c>
      <c r="L115" s="9" t="n">
        <v>4</v>
      </c>
      <c r="M115" s="11" t="b">
        <f aca="false">TRUE()</f>
        <v>1</v>
      </c>
      <c r="N115" s="5" t="n">
        <f aca="false">COUNTIF($F$2:$F$560,"&lt;"&amp;F115)+(COUNTIF($F$2:$F$560,F115)+1)/2</f>
        <v>164</v>
      </c>
      <c r="O115" s="5" t="n">
        <f aca="false">COUNTIF($H$2:$H$560,"&lt;"&amp;H115)+(COUNTIF($H$2:$H$560,H115)+1)/2</f>
        <v>266.5</v>
      </c>
      <c r="P115" s="5" t="n">
        <f aca="false">IF(J115=FALSE(),COUNTIFS($J$2:$J$560,FALSE(),$F$2:$F$560,"&lt;"&amp;F115)+(COUNTIFS($J$2:$J$560,FALSE(),$F$2:$F$560,F115)+1)/2,"")</f>
        <v>161.5</v>
      </c>
      <c r="Q115" s="5" t="n">
        <f aca="false">IF(J115=FALSE(),COUNTIFS($J$2:$J$560,FALSE(),$H$2:$H$560,"&lt;"&amp;H115)+(COUNTIFS($J$2:$J$560,FALSE(),$H$2:$H$560,H115)+1)/2,"")</f>
        <v>193.5</v>
      </c>
      <c r="R115" s="5" t="n">
        <f aca="false">COUNTIF($L$2:$L$560,"&lt;"&amp;L115)+(COUNTIF($L$2:$L$560,L115)+1)/2</f>
        <v>305</v>
      </c>
      <c r="S115" s="5" t="n">
        <f aca="false">MATCH(F115,Codetabel!$G$2:$G$12,0)-1</f>
        <v>1</v>
      </c>
      <c r="T115" s="5" t="n">
        <f aca="false">H115-1</f>
        <v>3</v>
      </c>
    </row>
    <row r="116" customFormat="false" ht="15" hidden="false" customHeight="false" outlineLevel="0" collapsed="false">
      <c r="A116" s="9" t="s">
        <v>65</v>
      </c>
      <c r="B116" s="9" t="n">
        <v>157</v>
      </c>
      <c r="C116" s="9" t="s">
        <v>322</v>
      </c>
      <c r="D116" s="9" t="s">
        <v>323</v>
      </c>
      <c r="E116" s="9" t="s">
        <v>324</v>
      </c>
      <c r="F116" s="9" t="n">
        <v>200</v>
      </c>
      <c r="G116" s="9" t="s">
        <v>132</v>
      </c>
      <c r="H116" s="9" t="n">
        <v>5</v>
      </c>
      <c r="I116" s="9" t="n">
        <v>200</v>
      </c>
      <c r="J116" s="11" t="b">
        <f aca="false">TRUE()</f>
        <v>1</v>
      </c>
      <c r="K116" s="9" t="n">
        <v>50</v>
      </c>
      <c r="L116" s="9" t="n">
        <v>3</v>
      </c>
      <c r="M116" s="11" t="b">
        <f aca="false">TRUE()</f>
        <v>1</v>
      </c>
      <c r="N116" s="5" t="n">
        <f aca="false">COUNTIF($F$2:$F$560,"&lt;"&amp;F116)+(COUNTIF($F$2:$F$560,F116)+1)/2</f>
        <v>471.5</v>
      </c>
      <c r="O116" s="5" t="n">
        <f aca="false">COUNTIF($H$2:$H$560,"&lt;"&amp;H116)+(COUNTIF($H$2:$H$560,H116)+1)/2</f>
        <v>348.5</v>
      </c>
      <c r="P116" s="5" t="str">
        <f aca="false">IF(J116=FALSE(),COUNTIFS($J$2:$J$560,FALSE(),$F$2:$F$560,"&lt;"&amp;F116)+(COUNTIFS($J$2:$J$560,FALSE(),$F$2:$F$560,F116)+1)/2,"")</f>
        <v/>
      </c>
      <c r="Q116" s="5" t="str">
        <f aca="false">IF(J116=FALSE(),COUNTIFS($J$2:$J$560,FALSE(),$H$2:$H$560,"&lt;"&amp;H116)+(COUNTIFS($J$2:$J$560,FALSE(),$H$2:$H$560,H116)+1)/2,"")</f>
        <v/>
      </c>
      <c r="R116" s="5" t="n">
        <f aca="false">COUNTIF($L$2:$L$560,"&lt;"&amp;L116)+(COUNTIF($L$2:$L$560,L116)+1)/2</f>
        <v>204</v>
      </c>
      <c r="S116" s="5" t="n">
        <f aca="false">MATCH(F116,Codetabel!$G$2:$G$12,0)-1</f>
        <v>5</v>
      </c>
      <c r="T116" s="5" t="n">
        <f aca="false">H116-1</f>
        <v>4</v>
      </c>
    </row>
    <row r="117" customFormat="false" ht="15" hidden="false" customHeight="false" outlineLevel="0" collapsed="false">
      <c r="A117" s="9" t="s">
        <v>65</v>
      </c>
      <c r="B117" s="9" t="n">
        <v>160</v>
      </c>
      <c r="C117" s="9" t="s">
        <v>325</v>
      </c>
      <c r="D117" s="9" t="s">
        <v>326</v>
      </c>
      <c r="E117" s="9" t="s">
        <v>327</v>
      </c>
      <c r="F117" s="9" t="n">
        <v>10</v>
      </c>
      <c r="G117" s="9" t="s">
        <v>115</v>
      </c>
      <c r="H117" s="9" t="n">
        <v>4</v>
      </c>
      <c r="I117" s="9" t="n">
        <v>100</v>
      </c>
      <c r="J117" s="11" t="b">
        <f aca="false">FALSE()</f>
        <v>0</v>
      </c>
      <c r="K117" s="9" t="n">
        <v>100</v>
      </c>
      <c r="L117" s="9" t="n">
        <v>4</v>
      </c>
      <c r="M117" s="11" t="b">
        <f aca="false">TRUE()</f>
        <v>1</v>
      </c>
      <c r="N117" s="5" t="n">
        <f aca="false">COUNTIF($F$2:$F$560,"&lt;"&amp;F117)+(COUNTIF($F$2:$F$560,F117)+1)/2</f>
        <v>164</v>
      </c>
      <c r="O117" s="5" t="n">
        <f aca="false">COUNTIF($H$2:$H$560,"&lt;"&amp;H117)+(COUNTIF($H$2:$H$560,H117)+1)/2</f>
        <v>266.5</v>
      </c>
      <c r="P117" s="5" t="n">
        <f aca="false">IF(J117=FALSE(),COUNTIFS($J$2:$J$560,FALSE(),$F$2:$F$560,"&lt;"&amp;F117)+(COUNTIFS($J$2:$J$560,FALSE(),$F$2:$F$560,F117)+1)/2,"")</f>
        <v>161.5</v>
      </c>
      <c r="Q117" s="5" t="n">
        <f aca="false">IF(J117=FALSE(),COUNTIFS($J$2:$J$560,FALSE(),$H$2:$H$560,"&lt;"&amp;H117)+(COUNTIFS($J$2:$J$560,FALSE(),$H$2:$H$560,H117)+1)/2,"")</f>
        <v>193.5</v>
      </c>
      <c r="R117" s="5" t="n">
        <f aca="false">COUNTIF($L$2:$L$560,"&lt;"&amp;L117)+(COUNTIF($L$2:$L$560,L117)+1)/2</f>
        <v>305</v>
      </c>
      <c r="S117" s="5" t="n">
        <f aca="false">MATCH(F117,Codetabel!$G$2:$G$12,0)-1</f>
        <v>1</v>
      </c>
      <c r="T117" s="5" t="n">
        <f aca="false">H117-1</f>
        <v>3</v>
      </c>
    </row>
    <row r="118" customFormat="false" ht="15" hidden="false" customHeight="false" outlineLevel="0" collapsed="false">
      <c r="A118" s="9" t="s">
        <v>65</v>
      </c>
      <c r="B118" s="9" t="n">
        <v>162</v>
      </c>
      <c r="C118" s="9" t="s">
        <v>328</v>
      </c>
      <c r="D118" s="9" t="s">
        <v>329</v>
      </c>
      <c r="E118" s="9" t="s">
        <v>330</v>
      </c>
      <c r="F118" s="9" t="n">
        <v>10</v>
      </c>
      <c r="G118" s="9" t="s">
        <v>115</v>
      </c>
      <c r="H118" s="9" t="n">
        <v>4</v>
      </c>
      <c r="I118" s="9" t="n">
        <v>100</v>
      </c>
      <c r="J118" s="11" t="b">
        <f aca="false">FALSE()</f>
        <v>0</v>
      </c>
      <c r="K118" s="9" t="n">
        <v>100</v>
      </c>
      <c r="L118" s="9" t="n">
        <v>4</v>
      </c>
      <c r="M118" s="11" t="b">
        <f aca="false">TRUE()</f>
        <v>1</v>
      </c>
      <c r="N118" s="5" t="n">
        <f aca="false">COUNTIF($F$2:$F$560,"&lt;"&amp;F118)+(COUNTIF($F$2:$F$560,F118)+1)/2</f>
        <v>164</v>
      </c>
      <c r="O118" s="5" t="n">
        <f aca="false">COUNTIF($H$2:$H$560,"&lt;"&amp;H118)+(COUNTIF($H$2:$H$560,H118)+1)/2</f>
        <v>266.5</v>
      </c>
      <c r="P118" s="5" t="n">
        <f aca="false">IF(J118=FALSE(),COUNTIFS($J$2:$J$560,FALSE(),$F$2:$F$560,"&lt;"&amp;F118)+(COUNTIFS($J$2:$J$560,FALSE(),$F$2:$F$560,F118)+1)/2,"")</f>
        <v>161.5</v>
      </c>
      <c r="Q118" s="5" t="n">
        <f aca="false">IF(J118=FALSE(),COUNTIFS($J$2:$J$560,FALSE(),$H$2:$H$560,"&lt;"&amp;H118)+(COUNTIFS($J$2:$J$560,FALSE(),$H$2:$H$560,H118)+1)/2,"")</f>
        <v>193.5</v>
      </c>
      <c r="R118" s="5" t="n">
        <f aca="false">COUNTIF($L$2:$L$560,"&lt;"&amp;L118)+(COUNTIF($L$2:$L$560,L118)+1)/2</f>
        <v>305</v>
      </c>
      <c r="S118" s="5" t="n">
        <f aca="false">MATCH(F118,Codetabel!$G$2:$G$12,0)-1</f>
        <v>1</v>
      </c>
      <c r="T118" s="5" t="n">
        <f aca="false">H118-1</f>
        <v>3</v>
      </c>
    </row>
    <row r="119" customFormat="false" ht="15" hidden="false" customHeight="false" outlineLevel="0" collapsed="false">
      <c r="A119" s="9" t="s">
        <v>65</v>
      </c>
      <c r="B119" s="9" t="n">
        <v>163</v>
      </c>
      <c r="C119" s="9" t="s">
        <v>328</v>
      </c>
      <c r="D119" s="9" t="s">
        <v>329</v>
      </c>
      <c r="E119" s="9" t="s">
        <v>331</v>
      </c>
      <c r="F119" s="9" t="n">
        <v>10</v>
      </c>
      <c r="G119" s="9" t="s">
        <v>199</v>
      </c>
      <c r="H119" s="9" t="n">
        <v>6</v>
      </c>
      <c r="I119" s="9" t="n">
        <v>300</v>
      </c>
      <c r="J119" s="11" t="b">
        <f aca="false">FALSE()</f>
        <v>0</v>
      </c>
      <c r="K119" s="9" t="n">
        <v>300</v>
      </c>
      <c r="L119" s="9" t="n">
        <v>6</v>
      </c>
      <c r="M119" s="11" t="b">
        <f aca="false">TRUE()</f>
        <v>1</v>
      </c>
      <c r="N119" s="5" t="n">
        <f aca="false">COUNTIF($F$2:$F$560,"&lt;"&amp;F119)+(COUNTIF($F$2:$F$560,F119)+1)/2</f>
        <v>164</v>
      </c>
      <c r="O119" s="5" t="n">
        <f aca="false">COUNTIF($H$2:$H$560,"&lt;"&amp;H119)+(COUNTIF($H$2:$H$560,H119)+1)/2</f>
        <v>422.5</v>
      </c>
      <c r="P119" s="5" t="n">
        <f aca="false">IF(J119=FALSE(),COUNTIFS($J$2:$J$560,FALSE(),$F$2:$F$560,"&lt;"&amp;F119)+(COUNTIFS($J$2:$J$560,FALSE(),$F$2:$F$560,F119)+1)/2,"")</f>
        <v>161.5</v>
      </c>
      <c r="Q119" s="5" t="n">
        <f aca="false">IF(J119=FALSE(),COUNTIFS($J$2:$J$560,FALSE(),$H$2:$H$560,"&lt;"&amp;H119)+(COUNTIFS($J$2:$J$560,FALSE(),$H$2:$H$560,H119)+1)/2,"")</f>
        <v>285</v>
      </c>
      <c r="R119" s="5" t="n">
        <f aca="false">COUNTIF($L$2:$L$560,"&lt;"&amp;L119)+(COUNTIF($L$2:$L$560,L119)+1)/2</f>
        <v>447.5</v>
      </c>
      <c r="S119" s="5" t="n">
        <f aca="false">MATCH(F119,Codetabel!$G$2:$G$12,0)-1</f>
        <v>1</v>
      </c>
      <c r="T119" s="5" t="n">
        <f aca="false">H119-1</f>
        <v>5</v>
      </c>
    </row>
    <row r="120" customFormat="false" ht="15" hidden="false" customHeight="false" outlineLevel="0" collapsed="false">
      <c r="A120" s="9" t="s">
        <v>65</v>
      </c>
      <c r="B120" s="9" t="n">
        <v>164</v>
      </c>
      <c r="C120" s="9" t="s">
        <v>332</v>
      </c>
      <c r="D120" s="9" t="s">
        <v>333</v>
      </c>
      <c r="E120" s="9" t="s">
        <v>334</v>
      </c>
      <c r="F120" s="9" t="n">
        <v>50</v>
      </c>
      <c r="G120" s="9" t="s">
        <v>126</v>
      </c>
      <c r="H120" s="9" t="n">
        <v>3</v>
      </c>
      <c r="I120" s="9" t="n">
        <v>50</v>
      </c>
      <c r="J120" s="11" t="b">
        <f aca="false">TRUE()</f>
        <v>1</v>
      </c>
      <c r="K120" s="9" t="n">
        <v>50</v>
      </c>
      <c r="L120" s="9" t="n">
        <v>3</v>
      </c>
      <c r="M120" s="11" t="b">
        <f aca="false">TRUE()</f>
        <v>1</v>
      </c>
      <c r="N120" s="5" t="n">
        <f aca="false">COUNTIF($F$2:$F$560,"&lt;"&amp;F120)+(COUNTIF($F$2:$F$560,F120)+1)/2</f>
        <v>343.5</v>
      </c>
      <c r="O120" s="5" t="n">
        <f aca="false">COUNTIF($H$2:$H$560,"&lt;"&amp;H120)+(COUNTIF($H$2:$H$560,H120)+1)/2</f>
        <v>175.5</v>
      </c>
      <c r="P120" s="5" t="str">
        <f aca="false">IF(J120=FALSE(),COUNTIFS($J$2:$J$560,FALSE(),$F$2:$F$560,"&lt;"&amp;F120)+(COUNTIFS($J$2:$J$560,FALSE(),$F$2:$F$560,F120)+1)/2,"")</f>
        <v/>
      </c>
      <c r="Q120" s="5" t="str">
        <f aca="false">IF(J120=FALSE(),COUNTIFS($J$2:$J$560,FALSE(),$H$2:$H$560,"&lt;"&amp;H120)+(COUNTIFS($J$2:$J$560,FALSE(),$H$2:$H$560,H120)+1)/2,"")</f>
        <v/>
      </c>
      <c r="R120" s="5" t="n">
        <f aca="false">COUNTIF($L$2:$L$560,"&lt;"&amp;L120)+(COUNTIF($L$2:$L$560,L120)+1)/2</f>
        <v>204</v>
      </c>
      <c r="S120" s="5" t="n">
        <f aca="false">MATCH(F120,Codetabel!$G$2:$G$12,0)-1</f>
        <v>3</v>
      </c>
      <c r="T120" s="5" t="n">
        <f aca="false">H120-1</f>
        <v>2</v>
      </c>
    </row>
    <row r="121" customFormat="false" ht="15" hidden="false" customHeight="false" outlineLevel="0" collapsed="false">
      <c r="A121" s="9" t="s">
        <v>65</v>
      </c>
      <c r="B121" s="9" t="n">
        <v>165</v>
      </c>
      <c r="C121" s="9" t="s">
        <v>335</v>
      </c>
      <c r="D121" s="9" t="s">
        <v>336</v>
      </c>
      <c r="E121" s="9" t="s">
        <v>337</v>
      </c>
      <c r="F121" s="9" t="n">
        <v>10</v>
      </c>
      <c r="G121" s="9" t="s">
        <v>126</v>
      </c>
      <c r="H121" s="9" t="n">
        <v>3</v>
      </c>
      <c r="I121" s="9" t="n">
        <v>50</v>
      </c>
      <c r="J121" s="11" t="b">
        <f aca="false">FALSE()</f>
        <v>0</v>
      </c>
      <c r="K121" s="9" t="n">
        <v>50</v>
      </c>
      <c r="L121" s="9" t="n">
        <v>3</v>
      </c>
      <c r="M121" s="11" t="b">
        <f aca="false">TRUE()</f>
        <v>1</v>
      </c>
      <c r="N121" s="5" t="n">
        <f aca="false">COUNTIF($F$2:$F$560,"&lt;"&amp;F121)+(COUNTIF($F$2:$F$560,F121)+1)/2</f>
        <v>164</v>
      </c>
      <c r="O121" s="5" t="n">
        <f aca="false">COUNTIF($H$2:$H$560,"&lt;"&amp;H121)+(COUNTIF($H$2:$H$560,H121)+1)/2</f>
        <v>175.5</v>
      </c>
      <c r="P121" s="5" t="n">
        <f aca="false">IF(J121=FALSE(),COUNTIFS($J$2:$J$560,FALSE(),$F$2:$F$560,"&lt;"&amp;F121)+(COUNTIFS($J$2:$J$560,FALSE(),$F$2:$F$560,F121)+1)/2,"")</f>
        <v>161.5</v>
      </c>
      <c r="Q121" s="5" t="n">
        <f aca="false">IF(J121=FALSE(),COUNTIFS($J$2:$J$560,FALSE(),$H$2:$H$560,"&lt;"&amp;H121)+(COUNTIFS($J$2:$J$560,FALSE(),$H$2:$H$560,H121)+1)/2,"")</f>
        <v>132.5</v>
      </c>
      <c r="R121" s="5" t="n">
        <f aca="false">COUNTIF($L$2:$L$560,"&lt;"&amp;L121)+(COUNTIF($L$2:$L$560,L121)+1)/2</f>
        <v>204</v>
      </c>
      <c r="S121" s="5" t="n">
        <f aca="false">MATCH(F121,Codetabel!$G$2:$G$12,0)-1</f>
        <v>1</v>
      </c>
      <c r="T121" s="5" t="n">
        <f aca="false">H121-1</f>
        <v>2</v>
      </c>
    </row>
    <row r="122" customFormat="false" ht="15" hidden="false" customHeight="false" outlineLevel="0" collapsed="false">
      <c r="A122" s="9" t="s">
        <v>65</v>
      </c>
      <c r="B122" s="9" t="n">
        <v>166</v>
      </c>
      <c r="C122" s="9" t="s">
        <v>338</v>
      </c>
      <c r="D122" s="9" t="s">
        <v>339</v>
      </c>
      <c r="E122" s="9" t="s">
        <v>340</v>
      </c>
      <c r="F122" s="9" t="n">
        <v>100</v>
      </c>
      <c r="G122" s="9" t="s">
        <v>132</v>
      </c>
      <c r="H122" s="9" t="n">
        <v>5</v>
      </c>
      <c r="I122" s="9" t="n">
        <v>200</v>
      </c>
      <c r="J122" s="11" t="b">
        <f aca="false">FALSE()</f>
        <v>0</v>
      </c>
      <c r="K122" s="9" t="n">
        <v>200</v>
      </c>
      <c r="L122" s="9" t="n">
        <v>5</v>
      </c>
      <c r="M122" s="11" t="b">
        <f aca="false">TRUE()</f>
        <v>1</v>
      </c>
      <c r="N122" s="5" t="n">
        <f aca="false">COUNTIF($F$2:$F$560,"&lt;"&amp;F122)+(COUNTIF($F$2:$F$560,F122)+1)/2</f>
        <v>415.5</v>
      </c>
      <c r="O122" s="5" t="n">
        <f aca="false">COUNTIF($H$2:$H$560,"&lt;"&amp;H122)+(COUNTIF($H$2:$H$560,H122)+1)/2</f>
        <v>348.5</v>
      </c>
      <c r="P122" s="5" t="n">
        <f aca="false">IF(J122=FALSE(),COUNTIFS($J$2:$J$560,FALSE(),$F$2:$F$560,"&lt;"&amp;F122)+(COUNTIFS($J$2:$J$560,FALSE(),$F$2:$F$560,F122)+1)/2,"")</f>
        <v>342.5</v>
      </c>
      <c r="Q122" s="5" t="n">
        <f aca="false">IF(J122=FALSE(),COUNTIFS($J$2:$J$560,FALSE(),$H$2:$H$560,"&lt;"&amp;H122)+(COUNTIFS($J$2:$J$560,FALSE(),$H$2:$H$560,H122)+1)/2,"")</f>
        <v>244</v>
      </c>
      <c r="R122" s="5" t="n">
        <f aca="false">COUNTIF($L$2:$L$560,"&lt;"&amp;L122)+(COUNTIF($L$2:$L$560,L122)+1)/2</f>
        <v>386.5</v>
      </c>
      <c r="S122" s="5" t="n">
        <f aca="false">MATCH(F122,Codetabel!$G$2:$G$12,0)-1</f>
        <v>4</v>
      </c>
      <c r="T122" s="5" t="n">
        <f aca="false">H122-1</f>
        <v>4</v>
      </c>
    </row>
    <row r="123" customFormat="false" ht="15" hidden="false" customHeight="false" outlineLevel="0" collapsed="false">
      <c r="A123" s="9" t="s">
        <v>65</v>
      </c>
      <c r="B123" s="9" t="n">
        <v>167</v>
      </c>
      <c r="C123" s="9" t="s">
        <v>341</v>
      </c>
      <c r="D123" s="9" t="s">
        <v>342</v>
      </c>
      <c r="E123" s="9" t="s">
        <v>343</v>
      </c>
      <c r="F123" s="9" t="n">
        <v>0</v>
      </c>
      <c r="G123" s="9" t="s">
        <v>126</v>
      </c>
      <c r="H123" s="9" t="n">
        <v>3</v>
      </c>
      <c r="I123" s="9" t="n">
        <v>50</v>
      </c>
      <c r="J123" s="11" t="b">
        <f aca="false">FALSE()</f>
        <v>0</v>
      </c>
      <c r="K123" s="9" t="n">
        <v>50</v>
      </c>
      <c r="L123" s="9" t="n">
        <v>3</v>
      </c>
      <c r="M123" s="11" t="b">
        <f aca="false">TRUE()</f>
        <v>1</v>
      </c>
      <c r="N123" s="5" t="n">
        <f aca="false">COUNTIF($F$2:$F$560,"&lt;"&amp;F123)+(COUNTIF($F$2:$F$560,F123)+1)/2</f>
        <v>59</v>
      </c>
      <c r="O123" s="5" t="n">
        <f aca="false">COUNTIF($H$2:$H$560,"&lt;"&amp;H123)+(COUNTIF($H$2:$H$560,H123)+1)/2</f>
        <v>175.5</v>
      </c>
      <c r="P123" s="5" t="n">
        <f aca="false">IF(J123=FALSE(),COUNTIFS($J$2:$J$560,FALSE(),$F$2:$F$560,"&lt;"&amp;F123)+(COUNTIFS($J$2:$J$560,FALSE(),$F$2:$F$560,F123)+1)/2,"")</f>
        <v>59</v>
      </c>
      <c r="Q123" s="5" t="n">
        <f aca="false">IF(J123=FALSE(),COUNTIFS($J$2:$J$560,FALSE(),$H$2:$H$560,"&lt;"&amp;H123)+(COUNTIFS($J$2:$J$560,FALSE(),$H$2:$H$560,H123)+1)/2,"")</f>
        <v>132.5</v>
      </c>
      <c r="R123" s="5" t="n">
        <f aca="false">COUNTIF($L$2:$L$560,"&lt;"&amp;L123)+(COUNTIF($L$2:$L$560,L123)+1)/2</f>
        <v>204</v>
      </c>
      <c r="S123" s="5" t="n">
        <f aca="false">MATCH(F123,Codetabel!$G$2:$G$12,0)-1</f>
        <v>0</v>
      </c>
      <c r="T123" s="5" t="n">
        <f aca="false">H123-1</f>
        <v>2</v>
      </c>
    </row>
    <row r="124" customFormat="false" ht="15" hidden="false" customHeight="false" outlineLevel="0" collapsed="false">
      <c r="A124" s="9" t="s">
        <v>65</v>
      </c>
      <c r="B124" s="9" t="n">
        <v>170</v>
      </c>
      <c r="C124" s="9" t="s">
        <v>344</v>
      </c>
      <c r="D124" s="9" t="s">
        <v>345</v>
      </c>
      <c r="E124" s="9" t="s">
        <v>346</v>
      </c>
      <c r="F124" s="9" t="n">
        <v>30</v>
      </c>
      <c r="G124" s="9" t="s">
        <v>126</v>
      </c>
      <c r="H124" s="9" t="n">
        <v>3</v>
      </c>
      <c r="I124" s="9" t="n">
        <v>50</v>
      </c>
      <c r="J124" s="11" t="b">
        <f aca="false">FALSE()</f>
        <v>0</v>
      </c>
      <c r="K124" s="9" t="n">
        <v>50</v>
      </c>
      <c r="L124" s="9" t="n">
        <v>3</v>
      </c>
      <c r="M124" s="11" t="b">
        <f aca="false">TRUE()</f>
        <v>1</v>
      </c>
      <c r="N124" s="5" t="n">
        <f aca="false">COUNTIF($F$2:$F$560,"&lt;"&amp;F124)+(COUNTIF($F$2:$F$560,F124)+1)/2</f>
        <v>257.5</v>
      </c>
      <c r="O124" s="5" t="n">
        <f aca="false">COUNTIF($H$2:$H$560,"&lt;"&amp;H124)+(COUNTIF($H$2:$H$560,H124)+1)/2</f>
        <v>175.5</v>
      </c>
      <c r="P124" s="5" t="n">
        <f aca="false">IF(J124=FALSE(),COUNTIFS($J$2:$J$560,FALSE(),$F$2:$F$560,"&lt;"&amp;F124)+(COUNTIFS($J$2:$J$560,FALSE(),$F$2:$F$560,F124)+1)/2,"")</f>
        <v>240</v>
      </c>
      <c r="Q124" s="5" t="n">
        <f aca="false">IF(J124=FALSE(),COUNTIFS($J$2:$J$560,FALSE(),$H$2:$H$560,"&lt;"&amp;H124)+(COUNTIFS($J$2:$J$560,FALSE(),$H$2:$H$560,H124)+1)/2,"")</f>
        <v>132.5</v>
      </c>
      <c r="R124" s="5" t="n">
        <f aca="false">COUNTIF($L$2:$L$560,"&lt;"&amp;L124)+(COUNTIF($L$2:$L$560,L124)+1)/2</f>
        <v>204</v>
      </c>
      <c r="S124" s="5" t="n">
        <f aca="false">MATCH(F124,Codetabel!$G$2:$G$12,0)-1</f>
        <v>2</v>
      </c>
      <c r="T124" s="5" t="n">
        <f aca="false">H124-1</f>
        <v>2</v>
      </c>
    </row>
    <row r="125" customFormat="false" ht="15" hidden="false" customHeight="false" outlineLevel="0" collapsed="false">
      <c r="A125" s="9" t="s">
        <v>65</v>
      </c>
      <c r="B125" s="9" t="n">
        <v>171</v>
      </c>
      <c r="C125" s="9" t="s">
        <v>347</v>
      </c>
      <c r="D125" s="9" t="s">
        <v>345</v>
      </c>
      <c r="E125" s="9" t="s">
        <v>348</v>
      </c>
      <c r="F125" s="9" t="n">
        <v>10</v>
      </c>
      <c r="G125" s="9" t="s">
        <v>107</v>
      </c>
      <c r="H125" s="9" t="n">
        <v>2</v>
      </c>
      <c r="I125" s="9" t="n">
        <v>30</v>
      </c>
      <c r="J125" s="11" t="b">
        <f aca="false">FALSE()</f>
        <v>0</v>
      </c>
      <c r="K125" s="9" t="n">
        <v>30</v>
      </c>
      <c r="L125" s="9" t="n">
        <v>2</v>
      </c>
      <c r="M125" s="11" t="b">
        <f aca="false">FALSE()</f>
        <v>0</v>
      </c>
      <c r="N125" s="5" t="n">
        <f aca="false">COUNTIF($F$2:$F$560,"&lt;"&amp;F125)+(COUNTIF($F$2:$F$560,F125)+1)/2</f>
        <v>164</v>
      </c>
      <c r="O125" s="5" t="n">
        <f aca="false">COUNTIF($H$2:$H$560,"&lt;"&amp;H125)+(COUNTIF($H$2:$H$560,H125)+1)/2</f>
        <v>89</v>
      </c>
      <c r="P125" s="5" t="n">
        <f aca="false">IF(J125=FALSE(),COUNTIFS($J$2:$J$560,FALSE(),$F$2:$F$560,"&lt;"&amp;F125)+(COUNTIFS($J$2:$J$560,FALSE(),$F$2:$F$560,F125)+1)/2,"")</f>
        <v>161.5</v>
      </c>
      <c r="Q125" s="5" t="n">
        <f aca="false">IF(J125=FALSE(),COUNTIFS($J$2:$J$560,FALSE(),$H$2:$H$560,"&lt;"&amp;H125)+(COUNTIFS($J$2:$J$560,FALSE(),$H$2:$H$560,H125)+1)/2,"")</f>
        <v>71.5</v>
      </c>
      <c r="R125" s="5" t="n">
        <f aca="false">COUNTIF($L$2:$L$560,"&lt;"&amp;L125)+(COUNTIF($L$2:$L$560,L125)+1)/2</f>
        <v>101.5</v>
      </c>
      <c r="S125" s="5" t="n">
        <f aca="false">MATCH(F125,Codetabel!$G$2:$G$12,0)-1</f>
        <v>1</v>
      </c>
      <c r="T125" s="5" t="n">
        <f aca="false">H125-1</f>
        <v>1</v>
      </c>
    </row>
    <row r="126" customFormat="false" ht="15" hidden="false" customHeight="false" outlineLevel="0" collapsed="false">
      <c r="A126" s="9" t="s">
        <v>65</v>
      </c>
      <c r="B126" s="9" t="n">
        <v>172</v>
      </c>
      <c r="C126" s="9" t="s">
        <v>349</v>
      </c>
      <c r="D126" s="9" t="s">
        <v>350</v>
      </c>
      <c r="E126" s="9" t="s">
        <v>351</v>
      </c>
      <c r="F126" s="9" t="n">
        <v>50</v>
      </c>
      <c r="G126" s="9" t="s">
        <v>126</v>
      </c>
      <c r="H126" s="9" t="n">
        <v>3</v>
      </c>
      <c r="I126" s="9" t="n">
        <v>50</v>
      </c>
      <c r="J126" s="11" t="b">
        <f aca="false">TRUE()</f>
        <v>1</v>
      </c>
      <c r="K126" s="9" t="n">
        <v>10</v>
      </c>
      <c r="L126" s="9" t="n">
        <v>1</v>
      </c>
      <c r="M126" s="11" t="b">
        <f aca="false">TRUE()</f>
        <v>1</v>
      </c>
      <c r="N126" s="5" t="n">
        <f aca="false">COUNTIF($F$2:$F$560,"&lt;"&amp;F126)+(COUNTIF($F$2:$F$560,F126)+1)/2</f>
        <v>343.5</v>
      </c>
      <c r="O126" s="5" t="n">
        <f aca="false">COUNTIF($H$2:$H$560,"&lt;"&amp;H126)+(COUNTIF($H$2:$H$560,H126)+1)/2</f>
        <v>175.5</v>
      </c>
      <c r="P126" s="5" t="str">
        <f aca="false">IF(J126=FALSE(),COUNTIFS($J$2:$J$560,FALSE(),$F$2:$F$560,"&lt;"&amp;F126)+(COUNTIFS($J$2:$J$560,FALSE(),$F$2:$F$560,F126)+1)/2,"")</f>
        <v/>
      </c>
      <c r="Q126" s="5" t="str">
        <f aca="false">IF(J126=FALSE(),COUNTIFS($J$2:$J$560,FALSE(),$H$2:$H$560,"&lt;"&amp;H126)+(COUNTIFS($J$2:$J$560,FALSE(),$H$2:$H$560,H126)+1)/2,"")</f>
        <v/>
      </c>
      <c r="R126" s="5" t="n">
        <f aca="false">COUNTIF($L$2:$L$560,"&lt;"&amp;L126)+(COUNTIF($L$2:$L$560,L126)+1)/2</f>
        <v>24</v>
      </c>
      <c r="S126" s="5" t="n">
        <f aca="false">MATCH(F126,Codetabel!$G$2:$G$12,0)-1</f>
        <v>3</v>
      </c>
      <c r="T126" s="5" t="n">
        <f aca="false">H126-1</f>
        <v>2</v>
      </c>
    </row>
    <row r="127" customFormat="false" ht="15" hidden="false" customHeight="false" outlineLevel="0" collapsed="false">
      <c r="A127" s="9" t="s">
        <v>65</v>
      </c>
      <c r="B127" s="9" t="n">
        <v>175</v>
      </c>
      <c r="C127" s="9" t="s">
        <v>352</v>
      </c>
      <c r="D127" s="9" t="s">
        <v>353</v>
      </c>
      <c r="E127" s="9" t="s">
        <v>354</v>
      </c>
      <c r="F127" s="9" t="n">
        <v>300</v>
      </c>
      <c r="G127" s="9" t="s">
        <v>199</v>
      </c>
      <c r="H127" s="9" t="n">
        <v>6</v>
      </c>
      <c r="I127" s="9" t="n">
        <v>300</v>
      </c>
      <c r="J127" s="11" t="b">
        <f aca="false">TRUE()</f>
        <v>1</v>
      </c>
      <c r="K127" s="9" t="n">
        <v>100</v>
      </c>
      <c r="L127" s="9" t="n">
        <v>4</v>
      </c>
      <c r="M127" s="11" t="b">
        <f aca="false">TRUE()</f>
        <v>1</v>
      </c>
      <c r="N127" s="5" t="n">
        <f aca="false">COUNTIF($F$2:$F$560,"&lt;"&amp;F127)+(COUNTIF($F$2:$F$560,F127)+1)/2</f>
        <v>515</v>
      </c>
      <c r="O127" s="5" t="n">
        <f aca="false">COUNTIF($H$2:$H$560,"&lt;"&amp;H127)+(COUNTIF($H$2:$H$560,H127)+1)/2</f>
        <v>422.5</v>
      </c>
      <c r="P127" s="5" t="str">
        <f aca="false">IF(J127=FALSE(),COUNTIFS($J$2:$J$560,FALSE(),$F$2:$F$560,"&lt;"&amp;F127)+(COUNTIFS($J$2:$J$560,FALSE(),$F$2:$F$560,F127)+1)/2,"")</f>
        <v/>
      </c>
      <c r="Q127" s="5" t="str">
        <f aca="false">IF(J127=FALSE(),COUNTIFS($J$2:$J$560,FALSE(),$H$2:$H$560,"&lt;"&amp;H127)+(COUNTIFS($J$2:$J$560,FALSE(),$H$2:$H$560,H127)+1)/2,"")</f>
        <v/>
      </c>
      <c r="R127" s="5" t="n">
        <f aca="false">COUNTIF($L$2:$L$560,"&lt;"&amp;L127)+(COUNTIF($L$2:$L$560,L127)+1)/2</f>
        <v>305</v>
      </c>
      <c r="S127" s="5" t="n">
        <f aca="false">MATCH(F127,Codetabel!$G$2:$G$12,0)-1</f>
        <v>6</v>
      </c>
      <c r="T127" s="5" t="n">
        <f aca="false">H127-1</f>
        <v>5</v>
      </c>
    </row>
    <row r="128" customFormat="false" ht="15" hidden="false" customHeight="false" outlineLevel="0" collapsed="false">
      <c r="A128" s="9" t="s">
        <v>65</v>
      </c>
      <c r="B128" s="9" t="n">
        <v>176</v>
      </c>
      <c r="C128" s="9" t="s">
        <v>355</v>
      </c>
      <c r="D128" s="9" t="s">
        <v>193</v>
      </c>
      <c r="E128" s="9" t="s">
        <v>356</v>
      </c>
      <c r="F128" s="9" t="n">
        <v>50</v>
      </c>
      <c r="G128" s="9" t="s">
        <v>126</v>
      </c>
      <c r="H128" s="9" t="n">
        <v>3</v>
      </c>
      <c r="I128" s="9" t="n">
        <v>50</v>
      </c>
      <c r="J128" s="11" t="b">
        <f aca="false">TRUE()</f>
        <v>1</v>
      </c>
      <c r="K128" s="9" t="n">
        <v>30</v>
      </c>
      <c r="L128" s="9" t="n">
        <v>2</v>
      </c>
      <c r="M128" s="11" t="b">
        <f aca="false">TRUE()</f>
        <v>1</v>
      </c>
      <c r="N128" s="5" t="n">
        <f aca="false">COUNTIF($F$2:$F$560,"&lt;"&amp;F128)+(COUNTIF($F$2:$F$560,F128)+1)/2</f>
        <v>343.5</v>
      </c>
      <c r="O128" s="5" t="n">
        <f aca="false">COUNTIF($H$2:$H$560,"&lt;"&amp;H128)+(COUNTIF($H$2:$H$560,H128)+1)/2</f>
        <v>175.5</v>
      </c>
      <c r="P128" s="5" t="str">
        <f aca="false">IF(J128=FALSE(),COUNTIFS($J$2:$J$560,FALSE(),$F$2:$F$560,"&lt;"&amp;F128)+(COUNTIFS($J$2:$J$560,FALSE(),$F$2:$F$560,F128)+1)/2,"")</f>
        <v/>
      </c>
      <c r="Q128" s="5" t="str">
        <f aca="false">IF(J128=FALSE(),COUNTIFS($J$2:$J$560,FALSE(),$H$2:$H$560,"&lt;"&amp;H128)+(COUNTIFS($J$2:$J$560,FALSE(),$H$2:$H$560,H128)+1)/2,"")</f>
        <v/>
      </c>
      <c r="R128" s="5" t="n">
        <f aca="false">COUNTIF($L$2:$L$560,"&lt;"&amp;L128)+(COUNTIF($L$2:$L$560,L128)+1)/2</f>
        <v>101.5</v>
      </c>
      <c r="S128" s="5" t="n">
        <f aca="false">MATCH(F128,Codetabel!$G$2:$G$12,0)-1</f>
        <v>3</v>
      </c>
      <c r="T128" s="5" t="n">
        <f aca="false">H128-1</f>
        <v>2</v>
      </c>
    </row>
    <row r="129" customFormat="false" ht="15" hidden="false" customHeight="false" outlineLevel="0" collapsed="false">
      <c r="A129" s="9" t="s">
        <v>65</v>
      </c>
      <c r="B129" s="9" t="n">
        <v>177</v>
      </c>
      <c r="C129" s="9" t="s">
        <v>357</v>
      </c>
      <c r="D129" s="9" t="s">
        <v>206</v>
      </c>
      <c r="E129" s="9" t="s">
        <v>358</v>
      </c>
      <c r="F129" s="9" t="n">
        <v>50</v>
      </c>
      <c r="G129" s="9" t="s">
        <v>126</v>
      </c>
      <c r="H129" s="9" t="n">
        <v>3</v>
      </c>
      <c r="I129" s="9" t="n">
        <v>50</v>
      </c>
      <c r="J129" s="11" t="b">
        <f aca="false">TRUE()</f>
        <v>1</v>
      </c>
      <c r="K129" s="9" t="n">
        <v>50</v>
      </c>
      <c r="L129" s="9" t="n">
        <v>3</v>
      </c>
      <c r="M129" s="11" t="b">
        <f aca="false">TRUE()</f>
        <v>1</v>
      </c>
      <c r="N129" s="5" t="n">
        <f aca="false">COUNTIF($F$2:$F$560,"&lt;"&amp;F129)+(COUNTIF($F$2:$F$560,F129)+1)/2</f>
        <v>343.5</v>
      </c>
      <c r="O129" s="5" t="n">
        <f aca="false">COUNTIF($H$2:$H$560,"&lt;"&amp;H129)+(COUNTIF($H$2:$H$560,H129)+1)/2</f>
        <v>175.5</v>
      </c>
      <c r="P129" s="5" t="str">
        <f aca="false">IF(J129=FALSE(),COUNTIFS($J$2:$J$560,FALSE(),$F$2:$F$560,"&lt;"&amp;F129)+(COUNTIFS($J$2:$J$560,FALSE(),$F$2:$F$560,F129)+1)/2,"")</f>
        <v/>
      </c>
      <c r="Q129" s="5" t="str">
        <f aca="false">IF(J129=FALSE(),COUNTIFS($J$2:$J$560,FALSE(),$H$2:$H$560,"&lt;"&amp;H129)+(COUNTIFS($J$2:$J$560,FALSE(),$H$2:$H$560,H129)+1)/2,"")</f>
        <v/>
      </c>
      <c r="R129" s="5" t="n">
        <f aca="false">COUNTIF($L$2:$L$560,"&lt;"&amp;L129)+(COUNTIF($L$2:$L$560,L129)+1)/2</f>
        <v>204</v>
      </c>
      <c r="S129" s="5" t="n">
        <f aca="false">MATCH(F129,Codetabel!$G$2:$G$12,0)-1</f>
        <v>3</v>
      </c>
      <c r="T129" s="5" t="n">
        <f aca="false">H129-1</f>
        <v>2</v>
      </c>
    </row>
    <row r="130" customFormat="false" ht="15" hidden="false" customHeight="false" outlineLevel="0" collapsed="false">
      <c r="A130" s="9" t="s">
        <v>65</v>
      </c>
      <c r="B130" s="9" t="n">
        <v>180</v>
      </c>
      <c r="C130" s="9" t="s">
        <v>359</v>
      </c>
      <c r="D130" s="9" t="s">
        <v>360</v>
      </c>
      <c r="E130" s="9" t="s">
        <v>361</v>
      </c>
      <c r="F130" s="9" t="n">
        <v>0</v>
      </c>
      <c r="G130" s="9" t="s">
        <v>115</v>
      </c>
      <c r="H130" s="9" t="n">
        <v>4</v>
      </c>
      <c r="I130" s="9" t="n">
        <v>100</v>
      </c>
      <c r="J130" s="11" t="b">
        <f aca="false">FALSE()</f>
        <v>0</v>
      </c>
      <c r="K130" s="9" t="n">
        <v>100</v>
      </c>
      <c r="L130" s="9" t="n">
        <v>4</v>
      </c>
      <c r="M130" s="11" t="b">
        <f aca="false">TRUE()</f>
        <v>1</v>
      </c>
      <c r="N130" s="5" t="n">
        <f aca="false">COUNTIF($F$2:$F$560,"&lt;"&amp;F130)+(COUNTIF($F$2:$F$560,F130)+1)/2</f>
        <v>59</v>
      </c>
      <c r="O130" s="5" t="n">
        <f aca="false">COUNTIF($H$2:$H$560,"&lt;"&amp;H130)+(COUNTIF($H$2:$H$560,H130)+1)/2</f>
        <v>266.5</v>
      </c>
      <c r="P130" s="5" t="n">
        <f aca="false">IF(J130=FALSE(),COUNTIFS($J$2:$J$560,FALSE(),$F$2:$F$560,"&lt;"&amp;F130)+(COUNTIFS($J$2:$J$560,FALSE(),$F$2:$F$560,F130)+1)/2,"")</f>
        <v>59</v>
      </c>
      <c r="Q130" s="5" t="n">
        <f aca="false">IF(J130=FALSE(),COUNTIFS($J$2:$J$560,FALSE(),$H$2:$H$560,"&lt;"&amp;H130)+(COUNTIFS($J$2:$J$560,FALSE(),$H$2:$H$560,H130)+1)/2,"")</f>
        <v>193.5</v>
      </c>
      <c r="R130" s="5" t="n">
        <f aca="false">COUNTIF($L$2:$L$560,"&lt;"&amp;L130)+(COUNTIF($L$2:$L$560,L130)+1)/2</f>
        <v>305</v>
      </c>
      <c r="S130" s="5" t="n">
        <f aca="false">MATCH(F130,Codetabel!$G$2:$G$12,0)-1</f>
        <v>0</v>
      </c>
      <c r="T130" s="5" t="n">
        <f aca="false">H130-1</f>
        <v>3</v>
      </c>
    </row>
    <row r="131" customFormat="false" ht="15" hidden="false" customHeight="false" outlineLevel="0" collapsed="false">
      <c r="A131" s="9" t="s">
        <v>65</v>
      </c>
      <c r="B131" s="9" t="n">
        <v>182</v>
      </c>
      <c r="C131" s="9" t="s">
        <v>362</v>
      </c>
      <c r="D131" s="9" t="s">
        <v>363</v>
      </c>
      <c r="E131" s="9" t="s">
        <v>364</v>
      </c>
      <c r="F131" s="9" t="n">
        <v>200</v>
      </c>
      <c r="G131" s="9" t="s">
        <v>132</v>
      </c>
      <c r="H131" s="9" t="n">
        <v>5</v>
      </c>
      <c r="I131" s="9" t="n">
        <v>200</v>
      </c>
      <c r="J131" s="11" t="b">
        <f aca="false">TRUE()</f>
        <v>1</v>
      </c>
      <c r="K131" s="9" t="n">
        <v>50</v>
      </c>
      <c r="L131" s="9" t="n">
        <v>3</v>
      </c>
      <c r="M131" s="11" t="b">
        <f aca="false">TRUE()</f>
        <v>1</v>
      </c>
      <c r="N131" s="5" t="n">
        <f aca="false">COUNTIF($F$2:$F$560,"&lt;"&amp;F131)+(COUNTIF($F$2:$F$560,F131)+1)/2</f>
        <v>471.5</v>
      </c>
      <c r="O131" s="5" t="n">
        <f aca="false">COUNTIF($H$2:$H$560,"&lt;"&amp;H131)+(COUNTIF($H$2:$H$560,H131)+1)/2</f>
        <v>348.5</v>
      </c>
      <c r="P131" s="5" t="str">
        <f aca="false">IF(J131=FALSE(),COUNTIFS($J$2:$J$560,FALSE(),$F$2:$F$560,"&lt;"&amp;F131)+(COUNTIFS($J$2:$J$560,FALSE(),$F$2:$F$560,F131)+1)/2,"")</f>
        <v/>
      </c>
      <c r="Q131" s="5" t="str">
        <f aca="false">IF(J131=FALSE(),COUNTIFS($J$2:$J$560,FALSE(),$H$2:$H$560,"&lt;"&amp;H131)+(COUNTIFS($J$2:$J$560,FALSE(),$H$2:$H$560,H131)+1)/2,"")</f>
        <v/>
      </c>
      <c r="R131" s="5" t="n">
        <f aca="false">COUNTIF($L$2:$L$560,"&lt;"&amp;L131)+(COUNTIF($L$2:$L$560,L131)+1)/2</f>
        <v>204</v>
      </c>
      <c r="S131" s="5" t="n">
        <f aca="false">MATCH(F131,Codetabel!$G$2:$G$12,0)-1</f>
        <v>5</v>
      </c>
      <c r="T131" s="5" t="n">
        <f aca="false">H131-1</f>
        <v>4</v>
      </c>
    </row>
    <row r="132" customFormat="false" ht="15" hidden="false" customHeight="false" outlineLevel="0" collapsed="false">
      <c r="A132" s="9" t="s">
        <v>65</v>
      </c>
      <c r="B132" s="9" t="n">
        <v>183</v>
      </c>
      <c r="C132" s="9" t="s">
        <v>362</v>
      </c>
      <c r="D132" s="9" t="s">
        <v>363</v>
      </c>
      <c r="E132" s="9" t="s">
        <v>365</v>
      </c>
      <c r="F132" s="9" t="n">
        <v>10</v>
      </c>
      <c r="G132" s="9" t="s">
        <v>126</v>
      </c>
      <c r="H132" s="9" t="n">
        <v>3</v>
      </c>
      <c r="I132" s="9" t="n">
        <v>50</v>
      </c>
      <c r="J132" s="11" t="b">
        <f aca="false">FALSE()</f>
        <v>0</v>
      </c>
      <c r="K132" s="9" t="n">
        <v>50</v>
      </c>
      <c r="L132" s="9" t="n">
        <v>3</v>
      </c>
      <c r="M132" s="11" t="b">
        <f aca="false">TRUE()</f>
        <v>1</v>
      </c>
      <c r="N132" s="5" t="n">
        <f aca="false">COUNTIF($F$2:$F$560,"&lt;"&amp;F132)+(COUNTIF($F$2:$F$560,F132)+1)/2</f>
        <v>164</v>
      </c>
      <c r="O132" s="5" t="n">
        <f aca="false">COUNTIF($H$2:$H$560,"&lt;"&amp;H132)+(COUNTIF($H$2:$H$560,H132)+1)/2</f>
        <v>175.5</v>
      </c>
      <c r="P132" s="5" t="n">
        <f aca="false">IF(J132=FALSE(),COUNTIFS($J$2:$J$560,FALSE(),$F$2:$F$560,"&lt;"&amp;F132)+(COUNTIFS($J$2:$J$560,FALSE(),$F$2:$F$560,F132)+1)/2,"")</f>
        <v>161.5</v>
      </c>
      <c r="Q132" s="5" t="n">
        <f aca="false">IF(J132=FALSE(),COUNTIFS($J$2:$J$560,FALSE(),$H$2:$H$560,"&lt;"&amp;H132)+(COUNTIFS($J$2:$J$560,FALSE(),$H$2:$H$560,H132)+1)/2,"")</f>
        <v>132.5</v>
      </c>
      <c r="R132" s="5" t="n">
        <f aca="false">COUNTIF($L$2:$L$560,"&lt;"&amp;L132)+(COUNTIF($L$2:$L$560,L132)+1)/2</f>
        <v>204</v>
      </c>
      <c r="S132" s="5" t="n">
        <f aca="false">MATCH(F132,Codetabel!$G$2:$G$12,0)-1</f>
        <v>1</v>
      </c>
      <c r="T132" s="5" t="n">
        <f aca="false">H132-1</f>
        <v>2</v>
      </c>
    </row>
    <row r="133" customFormat="false" ht="15" hidden="false" customHeight="false" outlineLevel="0" collapsed="false">
      <c r="A133" s="9" t="s">
        <v>65</v>
      </c>
      <c r="B133" s="9" t="n">
        <v>184</v>
      </c>
      <c r="C133" s="9" t="s">
        <v>366</v>
      </c>
      <c r="D133" s="9" t="s">
        <v>367</v>
      </c>
      <c r="E133" s="9" t="s">
        <v>368</v>
      </c>
      <c r="F133" s="9" t="n">
        <v>100</v>
      </c>
      <c r="G133" s="9" t="s">
        <v>115</v>
      </c>
      <c r="H133" s="9" t="n">
        <v>4</v>
      </c>
      <c r="I133" s="9" t="n">
        <v>100</v>
      </c>
      <c r="J133" s="11" t="b">
        <f aca="false">TRUE()</f>
        <v>1</v>
      </c>
      <c r="K133" s="9" t="n">
        <v>100</v>
      </c>
      <c r="L133" s="9" t="n">
        <v>4</v>
      </c>
      <c r="M133" s="11" t="b">
        <f aca="false">TRUE()</f>
        <v>1</v>
      </c>
      <c r="N133" s="5" t="n">
        <f aca="false">COUNTIF($F$2:$F$560,"&lt;"&amp;F133)+(COUNTIF($F$2:$F$560,F133)+1)/2</f>
        <v>415.5</v>
      </c>
      <c r="O133" s="5" t="n">
        <f aca="false">COUNTIF($H$2:$H$560,"&lt;"&amp;H133)+(COUNTIF($H$2:$H$560,H133)+1)/2</f>
        <v>266.5</v>
      </c>
      <c r="P133" s="5" t="str">
        <f aca="false">IF(J133=FALSE(),COUNTIFS($J$2:$J$560,FALSE(),$F$2:$F$560,"&lt;"&amp;F133)+(COUNTIFS($J$2:$J$560,FALSE(),$F$2:$F$560,F133)+1)/2,"")</f>
        <v/>
      </c>
      <c r="Q133" s="5" t="str">
        <f aca="false">IF(J133=FALSE(),COUNTIFS($J$2:$J$560,FALSE(),$H$2:$H$560,"&lt;"&amp;H133)+(COUNTIFS($J$2:$J$560,FALSE(),$H$2:$H$560,H133)+1)/2,"")</f>
        <v/>
      </c>
      <c r="R133" s="5" t="n">
        <f aca="false">COUNTIF($L$2:$L$560,"&lt;"&amp;L133)+(COUNTIF($L$2:$L$560,L133)+1)/2</f>
        <v>305</v>
      </c>
      <c r="S133" s="5" t="n">
        <f aca="false">MATCH(F133,Codetabel!$G$2:$G$12,0)-1</f>
        <v>4</v>
      </c>
      <c r="T133" s="5" t="n">
        <f aca="false">H133-1</f>
        <v>3</v>
      </c>
    </row>
    <row r="134" customFormat="false" ht="15" hidden="false" customHeight="false" outlineLevel="0" collapsed="false">
      <c r="A134" s="9" t="s">
        <v>65</v>
      </c>
      <c r="B134" s="9" t="n">
        <v>185</v>
      </c>
      <c r="C134" s="9" t="s">
        <v>369</v>
      </c>
      <c r="D134" s="9" t="s">
        <v>370</v>
      </c>
      <c r="E134" s="9" t="s">
        <v>371</v>
      </c>
      <c r="F134" s="9" t="n">
        <v>0</v>
      </c>
      <c r="G134" s="9" t="s">
        <v>115</v>
      </c>
      <c r="H134" s="9" t="n">
        <v>4</v>
      </c>
      <c r="I134" s="9" t="n">
        <v>100</v>
      </c>
      <c r="J134" s="11" t="b">
        <f aca="false">FALSE()</f>
        <v>0</v>
      </c>
      <c r="K134" s="9" t="n">
        <v>100</v>
      </c>
      <c r="L134" s="9" t="n">
        <v>4</v>
      </c>
      <c r="M134" s="11" t="b">
        <f aca="false">TRUE()</f>
        <v>1</v>
      </c>
      <c r="N134" s="5" t="n">
        <f aca="false">COUNTIF($F$2:$F$560,"&lt;"&amp;F134)+(COUNTIF($F$2:$F$560,F134)+1)/2</f>
        <v>59</v>
      </c>
      <c r="O134" s="5" t="n">
        <f aca="false">COUNTIF($H$2:$H$560,"&lt;"&amp;H134)+(COUNTIF($H$2:$H$560,H134)+1)/2</f>
        <v>266.5</v>
      </c>
      <c r="P134" s="5" t="n">
        <f aca="false">IF(J134=FALSE(),COUNTIFS($J$2:$J$560,FALSE(),$F$2:$F$560,"&lt;"&amp;F134)+(COUNTIFS($J$2:$J$560,FALSE(),$F$2:$F$560,F134)+1)/2,"")</f>
        <v>59</v>
      </c>
      <c r="Q134" s="5" t="n">
        <f aca="false">IF(J134=FALSE(),COUNTIFS($J$2:$J$560,FALSE(),$H$2:$H$560,"&lt;"&amp;H134)+(COUNTIFS($J$2:$J$560,FALSE(),$H$2:$H$560,H134)+1)/2,"")</f>
        <v>193.5</v>
      </c>
      <c r="R134" s="5" t="n">
        <f aca="false">COUNTIF($L$2:$L$560,"&lt;"&amp;L134)+(COUNTIF($L$2:$L$560,L134)+1)/2</f>
        <v>305</v>
      </c>
      <c r="S134" s="5" t="n">
        <f aca="false">MATCH(F134,Codetabel!$G$2:$G$12,0)-1</f>
        <v>0</v>
      </c>
      <c r="T134" s="5" t="n">
        <f aca="false">H134-1</f>
        <v>3</v>
      </c>
    </row>
    <row r="135" customFormat="false" ht="15" hidden="false" customHeight="false" outlineLevel="0" collapsed="false">
      <c r="A135" s="9" t="s">
        <v>65</v>
      </c>
      <c r="B135" s="9" t="n">
        <v>186</v>
      </c>
      <c r="C135" s="9" t="s">
        <v>369</v>
      </c>
      <c r="D135" s="9" t="s">
        <v>370</v>
      </c>
      <c r="E135" s="9" t="s">
        <v>372</v>
      </c>
      <c r="F135" s="9" t="n">
        <v>0</v>
      </c>
      <c r="G135" s="9" t="s">
        <v>126</v>
      </c>
      <c r="H135" s="9" t="n">
        <v>3</v>
      </c>
      <c r="I135" s="9" t="n">
        <v>50</v>
      </c>
      <c r="J135" s="11" t="b">
        <f aca="false">FALSE()</f>
        <v>0</v>
      </c>
      <c r="K135" s="9" t="n">
        <v>50</v>
      </c>
      <c r="L135" s="9" t="n">
        <v>3</v>
      </c>
      <c r="M135" s="11" t="b">
        <f aca="false">TRUE()</f>
        <v>1</v>
      </c>
      <c r="N135" s="5" t="n">
        <f aca="false">COUNTIF($F$2:$F$560,"&lt;"&amp;F135)+(COUNTIF($F$2:$F$560,F135)+1)/2</f>
        <v>59</v>
      </c>
      <c r="O135" s="5" t="n">
        <f aca="false">COUNTIF($H$2:$H$560,"&lt;"&amp;H135)+(COUNTIF($H$2:$H$560,H135)+1)/2</f>
        <v>175.5</v>
      </c>
      <c r="P135" s="5" t="n">
        <f aca="false">IF(J135=FALSE(),COUNTIFS($J$2:$J$560,FALSE(),$F$2:$F$560,"&lt;"&amp;F135)+(COUNTIFS($J$2:$J$560,FALSE(),$F$2:$F$560,F135)+1)/2,"")</f>
        <v>59</v>
      </c>
      <c r="Q135" s="5" t="n">
        <f aca="false">IF(J135=FALSE(),COUNTIFS($J$2:$J$560,FALSE(),$H$2:$H$560,"&lt;"&amp;H135)+(COUNTIFS($J$2:$J$560,FALSE(),$H$2:$H$560,H135)+1)/2,"")</f>
        <v>132.5</v>
      </c>
      <c r="R135" s="5" t="n">
        <f aca="false">COUNTIF($L$2:$L$560,"&lt;"&amp;L135)+(COUNTIF($L$2:$L$560,L135)+1)/2</f>
        <v>204</v>
      </c>
      <c r="S135" s="5" t="n">
        <f aca="false">MATCH(F135,Codetabel!$G$2:$G$12,0)-1</f>
        <v>0</v>
      </c>
      <c r="T135" s="5" t="n">
        <f aca="false">H135-1</f>
        <v>2</v>
      </c>
    </row>
    <row r="136" customFormat="false" ht="15" hidden="false" customHeight="false" outlineLevel="0" collapsed="false">
      <c r="A136" s="9" t="s">
        <v>65</v>
      </c>
      <c r="B136" s="9" t="n">
        <v>187</v>
      </c>
      <c r="C136" s="9" t="s">
        <v>373</v>
      </c>
      <c r="D136" s="9" t="s">
        <v>374</v>
      </c>
      <c r="E136" s="9" t="s">
        <v>375</v>
      </c>
      <c r="F136" s="9" t="n">
        <v>10</v>
      </c>
      <c r="G136" s="9" t="s">
        <v>107</v>
      </c>
      <c r="H136" s="9" t="n">
        <v>2</v>
      </c>
      <c r="I136" s="9" t="n">
        <v>30</v>
      </c>
      <c r="J136" s="11" t="b">
        <f aca="false">FALSE()</f>
        <v>0</v>
      </c>
      <c r="K136" s="9" t="n">
        <v>30</v>
      </c>
      <c r="L136" s="9" t="n">
        <v>2</v>
      </c>
      <c r="M136" s="11" t="b">
        <f aca="false">FALSE()</f>
        <v>0</v>
      </c>
      <c r="N136" s="5" t="n">
        <f aca="false">COUNTIF($F$2:$F$560,"&lt;"&amp;F136)+(COUNTIF($F$2:$F$560,F136)+1)/2</f>
        <v>164</v>
      </c>
      <c r="O136" s="5" t="n">
        <f aca="false">COUNTIF($H$2:$H$560,"&lt;"&amp;H136)+(COUNTIF($H$2:$H$560,H136)+1)/2</f>
        <v>89</v>
      </c>
      <c r="P136" s="5" t="n">
        <f aca="false">IF(J136=FALSE(),COUNTIFS($J$2:$J$560,FALSE(),$F$2:$F$560,"&lt;"&amp;F136)+(COUNTIFS($J$2:$J$560,FALSE(),$F$2:$F$560,F136)+1)/2,"")</f>
        <v>161.5</v>
      </c>
      <c r="Q136" s="5" t="n">
        <f aca="false">IF(J136=FALSE(),COUNTIFS($J$2:$J$560,FALSE(),$H$2:$H$560,"&lt;"&amp;H136)+(COUNTIFS($J$2:$J$560,FALSE(),$H$2:$H$560,H136)+1)/2,"")</f>
        <v>71.5</v>
      </c>
      <c r="R136" s="5" t="n">
        <f aca="false">COUNTIF($L$2:$L$560,"&lt;"&amp;L136)+(COUNTIF($L$2:$L$560,L136)+1)/2</f>
        <v>101.5</v>
      </c>
      <c r="S136" s="5" t="n">
        <f aca="false">MATCH(F136,Codetabel!$G$2:$G$12,0)-1</f>
        <v>1</v>
      </c>
      <c r="T136" s="5" t="n">
        <f aca="false">H136-1</f>
        <v>1</v>
      </c>
    </row>
    <row r="137" customFormat="false" ht="15" hidden="false" customHeight="false" outlineLevel="0" collapsed="false">
      <c r="A137" s="9" t="s">
        <v>65</v>
      </c>
      <c r="B137" s="9" t="n">
        <v>190</v>
      </c>
      <c r="C137" s="9" t="s">
        <v>376</v>
      </c>
      <c r="D137" s="9" t="s">
        <v>377</v>
      </c>
      <c r="E137" s="9" t="s">
        <v>378</v>
      </c>
      <c r="F137" s="9" t="n">
        <v>200</v>
      </c>
      <c r="G137" s="9" t="s">
        <v>132</v>
      </c>
      <c r="H137" s="9" t="n">
        <v>5</v>
      </c>
      <c r="I137" s="9" t="n">
        <v>200</v>
      </c>
      <c r="J137" s="11" t="b">
        <f aca="false">TRUE()</f>
        <v>1</v>
      </c>
      <c r="K137" s="9" t="n">
        <v>200</v>
      </c>
      <c r="L137" s="9" t="n">
        <v>5</v>
      </c>
      <c r="M137" s="11" t="b">
        <f aca="false">TRUE()</f>
        <v>1</v>
      </c>
      <c r="N137" s="5" t="n">
        <f aca="false">COUNTIF($F$2:$F$560,"&lt;"&amp;F137)+(COUNTIF($F$2:$F$560,F137)+1)/2</f>
        <v>471.5</v>
      </c>
      <c r="O137" s="5" t="n">
        <f aca="false">COUNTIF($H$2:$H$560,"&lt;"&amp;H137)+(COUNTIF($H$2:$H$560,H137)+1)/2</f>
        <v>348.5</v>
      </c>
      <c r="P137" s="5" t="str">
        <f aca="false">IF(J137=FALSE(),COUNTIFS($J$2:$J$560,FALSE(),$F$2:$F$560,"&lt;"&amp;F137)+(COUNTIFS($J$2:$J$560,FALSE(),$F$2:$F$560,F137)+1)/2,"")</f>
        <v/>
      </c>
      <c r="Q137" s="5" t="str">
        <f aca="false">IF(J137=FALSE(),COUNTIFS($J$2:$J$560,FALSE(),$H$2:$H$560,"&lt;"&amp;H137)+(COUNTIFS($J$2:$J$560,FALSE(),$H$2:$H$560,H137)+1)/2,"")</f>
        <v/>
      </c>
      <c r="R137" s="5" t="n">
        <f aca="false">COUNTIF($L$2:$L$560,"&lt;"&amp;L137)+(COUNTIF($L$2:$L$560,L137)+1)/2</f>
        <v>386.5</v>
      </c>
      <c r="S137" s="5" t="n">
        <f aca="false">MATCH(F137,Codetabel!$G$2:$G$12,0)-1</f>
        <v>5</v>
      </c>
      <c r="T137" s="5" t="n">
        <f aca="false">H137-1</f>
        <v>4</v>
      </c>
    </row>
    <row r="138" customFormat="false" ht="15" hidden="false" customHeight="false" outlineLevel="0" collapsed="false">
      <c r="A138" s="9" t="s">
        <v>65</v>
      </c>
      <c r="B138" s="9" t="n">
        <v>192</v>
      </c>
      <c r="C138" s="9" t="s">
        <v>379</v>
      </c>
      <c r="D138" s="9" t="s">
        <v>380</v>
      </c>
      <c r="E138" s="9" t="s">
        <v>381</v>
      </c>
      <c r="F138" s="9" t="n">
        <v>50</v>
      </c>
      <c r="G138" s="9" t="s">
        <v>126</v>
      </c>
      <c r="H138" s="9" t="n">
        <v>3</v>
      </c>
      <c r="I138" s="9" t="n">
        <v>50</v>
      </c>
      <c r="J138" s="11" t="b">
        <f aca="false">TRUE()</f>
        <v>1</v>
      </c>
      <c r="K138" s="9" t="n">
        <v>50</v>
      </c>
      <c r="L138" s="9" t="n">
        <v>3</v>
      </c>
      <c r="M138" s="11" t="b">
        <f aca="false">TRUE()</f>
        <v>1</v>
      </c>
      <c r="N138" s="5" t="n">
        <f aca="false">COUNTIF($F$2:$F$560,"&lt;"&amp;F138)+(COUNTIF($F$2:$F$560,F138)+1)/2</f>
        <v>343.5</v>
      </c>
      <c r="O138" s="5" t="n">
        <f aca="false">COUNTIF($H$2:$H$560,"&lt;"&amp;H138)+(COUNTIF($H$2:$H$560,H138)+1)/2</f>
        <v>175.5</v>
      </c>
      <c r="P138" s="5" t="str">
        <f aca="false">IF(J138=FALSE(),COUNTIFS($J$2:$J$560,FALSE(),$F$2:$F$560,"&lt;"&amp;F138)+(COUNTIFS($J$2:$J$560,FALSE(),$F$2:$F$560,F138)+1)/2,"")</f>
        <v/>
      </c>
      <c r="Q138" s="5" t="str">
        <f aca="false">IF(J138=FALSE(),COUNTIFS($J$2:$J$560,FALSE(),$H$2:$H$560,"&lt;"&amp;H138)+(COUNTIFS($J$2:$J$560,FALSE(),$H$2:$H$560,H138)+1)/2,"")</f>
        <v/>
      </c>
      <c r="R138" s="5" t="n">
        <f aca="false">COUNTIF($L$2:$L$560,"&lt;"&amp;L138)+(COUNTIF($L$2:$L$560,L138)+1)/2</f>
        <v>204</v>
      </c>
      <c r="S138" s="5" t="n">
        <f aca="false">MATCH(F138,Codetabel!$G$2:$G$12,0)-1</f>
        <v>3</v>
      </c>
      <c r="T138" s="5" t="n">
        <f aca="false">H138-1</f>
        <v>2</v>
      </c>
    </row>
    <row r="139" customFormat="false" ht="15" hidden="false" customHeight="false" outlineLevel="0" collapsed="false">
      <c r="A139" s="9" t="s">
        <v>65</v>
      </c>
      <c r="B139" s="9" t="n">
        <v>193</v>
      </c>
      <c r="C139" s="9" t="s">
        <v>379</v>
      </c>
      <c r="D139" s="9" t="s">
        <v>380</v>
      </c>
      <c r="E139" s="9" t="s">
        <v>382</v>
      </c>
      <c r="F139" s="9" t="n">
        <v>100</v>
      </c>
      <c r="G139" s="9" t="s">
        <v>132</v>
      </c>
      <c r="H139" s="9" t="n">
        <v>5</v>
      </c>
      <c r="I139" s="9" t="n">
        <v>200</v>
      </c>
      <c r="J139" s="11" t="b">
        <f aca="false">FALSE()</f>
        <v>0</v>
      </c>
      <c r="K139" s="9" t="n">
        <v>200</v>
      </c>
      <c r="L139" s="9" t="n">
        <v>5</v>
      </c>
      <c r="M139" s="11" t="b">
        <f aca="false">TRUE()</f>
        <v>1</v>
      </c>
      <c r="N139" s="5" t="n">
        <f aca="false">COUNTIF($F$2:$F$560,"&lt;"&amp;F139)+(COUNTIF($F$2:$F$560,F139)+1)/2</f>
        <v>415.5</v>
      </c>
      <c r="O139" s="5" t="n">
        <f aca="false">COUNTIF($H$2:$H$560,"&lt;"&amp;H139)+(COUNTIF($H$2:$H$560,H139)+1)/2</f>
        <v>348.5</v>
      </c>
      <c r="P139" s="5" t="n">
        <f aca="false">IF(J139=FALSE(),COUNTIFS($J$2:$J$560,FALSE(),$F$2:$F$560,"&lt;"&amp;F139)+(COUNTIFS($J$2:$J$560,FALSE(),$F$2:$F$560,F139)+1)/2,"")</f>
        <v>342.5</v>
      </c>
      <c r="Q139" s="5" t="n">
        <f aca="false">IF(J139=FALSE(),COUNTIFS($J$2:$J$560,FALSE(),$H$2:$H$560,"&lt;"&amp;H139)+(COUNTIFS($J$2:$J$560,FALSE(),$H$2:$H$560,H139)+1)/2,"")</f>
        <v>244</v>
      </c>
      <c r="R139" s="5" t="n">
        <f aca="false">COUNTIF($L$2:$L$560,"&lt;"&amp;L139)+(COUNTIF($L$2:$L$560,L139)+1)/2</f>
        <v>386.5</v>
      </c>
      <c r="S139" s="5" t="n">
        <f aca="false">MATCH(F139,Codetabel!$G$2:$G$12,0)-1</f>
        <v>4</v>
      </c>
      <c r="T139" s="5" t="n">
        <f aca="false">H139-1</f>
        <v>4</v>
      </c>
    </row>
    <row r="140" customFormat="false" ht="15" hidden="false" customHeight="false" outlineLevel="0" collapsed="false">
      <c r="A140" s="9" t="s">
        <v>65</v>
      </c>
      <c r="B140" s="9" t="n">
        <v>194</v>
      </c>
      <c r="C140" s="9" t="s">
        <v>379</v>
      </c>
      <c r="D140" s="9" t="s">
        <v>380</v>
      </c>
      <c r="E140" s="9" t="s">
        <v>383</v>
      </c>
      <c r="F140" s="9" t="n">
        <v>200</v>
      </c>
      <c r="G140" s="9" t="s">
        <v>199</v>
      </c>
      <c r="H140" s="9" t="n">
        <v>6</v>
      </c>
      <c r="I140" s="9" t="n">
        <v>300</v>
      </c>
      <c r="J140" s="11" t="b">
        <f aca="false">FALSE()</f>
        <v>0</v>
      </c>
      <c r="K140" s="9" t="n">
        <v>300</v>
      </c>
      <c r="L140" s="9" t="n">
        <v>6</v>
      </c>
      <c r="M140" s="11" t="b">
        <f aca="false">TRUE()</f>
        <v>1</v>
      </c>
      <c r="N140" s="5" t="n">
        <f aca="false">COUNTIF($F$2:$F$560,"&lt;"&amp;F140)+(COUNTIF($F$2:$F$560,F140)+1)/2</f>
        <v>471.5</v>
      </c>
      <c r="O140" s="5" t="n">
        <f aca="false">COUNTIF($H$2:$H$560,"&lt;"&amp;H140)+(COUNTIF($H$2:$H$560,H140)+1)/2</f>
        <v>422.5</v>
      </c>
      <c r="P140" s="5" t="n">
        <f aca="false">IF(J140=FALSE(),COUNTIFS($J$2:$J$560,FALSE(),$F$2:$F$560,"&lt;"&amp;F140)+(COUNTIFS($J$2:$J$560,FALSE(),$F$2:$F$560,F140)+1)/2,"")</f>
        <v>367</v>
      </c>
      <c r="Q140" s="5" t="n">
        <f aca="false">IF(J140=FALSE(),COUNTIFS($J$2:$J$560,FALSE(),$H$2:$H$560,"&lt;"&amp;H140)+(COUNTIFS($J$2:$J$560,FALSE(),$H$2:$H$560,H140)+1)/2,"")</f>
        <v>285</v>
      </c>
      <c r="R140" s="5" t="n">
        <f aca="false">COUNTIF($L$2:$L$560,"&lt;"&amp;L140)+(COUNTIF($L$2:$L$560,L140)+1)/2</f>
        <v>447.5</v>
      </c>
      <c r="S140" s="5" t="n">
        <f aca="false">MATCH(F140,Codetabel!$G$2:$G$12,0)-1</f>
        <v>5</v>
      </c>
      <c r="T140" s="5" t="n">
        <f aca="false">H140-1</f>
        <v>5</v>
      </c>
    </row>
    <row r="141" customFormat="false" ht="15" hidden="false" customHeight="false" outlineLevel="0" collapsed="false">
      <c r="A141" s="9" t="s">
        <v>65</v>
      </c>
      <c r="B141" s="9" t="n">
        <v>195</v>
      </c>
      <c r="C141" s="9" t="s">
        <v>384</v>
      </c>
      <c r="D141" s="9" t="s">
        <v>328</v>
      </c>
      <c r="E141" s="9" t="s">
        <v>385</v>
      </c>
      <c r="F141" s="9" t="n">
        <v>30</v>
      </c>
      <c r="G141" s="9" t="s">
        <v>115</v>
      </c>
      <c r="H141" s="9" t="n">
        <v>4</v>
      </c>
      <c r="I141" s="9" t="n">
        <v>100</v>
      </c>
      <c r="J141" s="11" t="b">
        <f aca="false">FALSE()</f>
        <v>0</v>
      </c>
      <c r="K141" s="9" t="n">
        <v>100</v>
      </c>
      <c r="L141" s="9" t="n">
        <v>4</v>
      </c>
      <c r="M141" s="11" t="b">
        <f aca="false">TRUE()</f>
        <v>1</v>
      </c>
      <c r="N141" s="5" t="n">
        <f aca="false">COUNTIF($F$2:$F$560,"&lt;"&amp;F141)+(COUNTIF($F$2:$F$560,F141)+1)/2</f>
        <v>257.5</v>
      </c>
      <c r="O141" s="5" t="n">
        <f aca="false">COUNTIF($H$2:$H$560,"&lt;"&amp;H141)+(COUNTIF($H$2:$H$560,H141)+1)/2</f>
        <v>266.5</v>
      </c>
      <c r="P141" s="5" t="n">
        <f aca="false">IF(J141=FALSE(),COUNTIFS($J$2:$J$560,FALSE(),$F$2:$F$560,"&lt;"&amp;F141)+(COUNTIFS($J$2:$J$560,FALSE(),$F$2:$F$560,F141)+1)/2,"")</f>
        <v>240</v>
      </c>
      <c r="Q141" s="5" t="n">
        <f aca="false">IF(J141=FALSE(),COUNTIFS($J$2:$J$560,FALSE(),$H$2:$H$560,"&lt;"&amp;H141)+(COUNTIFS($J$2:$J$560,FALSE(),$H$2:$H$560,H141)+1)/2,"")</f>
        <v>193.5</v>
      </c>
      <c r="R141" s="5" t="n">
        <f aca="false">COUNTIF($L$2:$L$560,"&lt;"&amp;L141)+(COUNTIF($L$2:$L$560,L141)+1)/2</f>
        <v>305</v>
      </c>
      <c r="S141" s="5" t="n">
        <f aca="false">MATCH(F141,Codetabel!$G$2:$G$12,0)-1</f>
        <v>2</v>
      </c>
      <c r="T141" s="5" t="n">
        <f aca="false">H141-1</f>
        <v>3</v>
      </c>
    </row>
    <row r="142" customFormat="false" ht="15" hidden="false" customHeight="false" outlineLevel="0" collapsed="false">
      <c r="A142" s="9" t="s">
        <v>65</v>
      </c>
      <c r="B142" s="9" t="n">
        <v>197</v>
      </c>
      <c r="C142" s="9" t="s">
        <v>386</v>
      </c>
      <c r="D142" s="9" t="s">
        <v>387</v>
      </c>
      <c r="E142" s="9" t="s">
        <v>381</v>
      </c>
      <c r="F142" s="9" t="n">
        <v>30</v>
      </c>
      <c r="G142" s="9" t="s">
        <v>115</v>
      </c>
      <c r="H142" s="9" t="n">
        <v>4</v>
      </c>
      <c r="I142" s="9" t="n">
        <v>100</v>
      </c>
      <c r="J142" s="11" t="b">
        <f aca="false">FALSE()</f>
        <v>0</v>
      </c>
      <c r="K142" s="9" t="n">
        <v>100</v>
      </c>
      <c r="L142" s="9" t="n">
        <v>4</v>
      </c>
      <c r="M142" s="11" t="b">
        <f aca="false">TRUE()</f>
        <v>1</v>
      </c>
      <c r="N142" s="5" t="n">
        <f aca="false">COUNTIF($F$2:$F$560,"&lt;"&amp;F142)+(COUNTIF($F$2:$F$560,F142)+1)/2</f>
        <v>257.5</v>
      </c>
      <c r="O142" s="5" t="n">
        <f aca="false">COUNTIF($H$2:$H$560,"&lt;"&amp;H142)+(COUNTIF($H$2:$H$560,H142)+1)/2</f>
        <v>266.5</v>
      </c>
      <c r="P142" s="5" t="n">
        <f aca="false">IF(J142=FALSE(),COUNTIFS($J$2:$J$560,FALSE(),$F$2:$F$560,"&lt;"&amp;F142)+(COUNTIFS($J$2:$J$560,FALSE(),$F$2:$F$560,F142)+1)/2,"")</f>
        <v>240</v>
      </c>
      <c r="Q142" s="5" t="n">
        <f aca="false">IF(J142=FALSE(),COUNTIFS($J$2:$J$560,FALSE(),$H$2:$H$560,"&lt;"&amp;H142)+(COUNTIFS($J$2:$J$560,FALSE(),$H$2:$H$560,H142)+1)/2,"")</f>
        <v>193.5</v>
      </c>
      <c r="R142" s="5" t="n">
        <f aca="false">COUNTIF($L$2:$L$560,"&lt;"&amp;L142)+(COUNTIF($L$2:$L$560,L142)+1)/2</f>
        <v>305</v>
      </c>
      <c r="S142" s="5" t="n">
        <f aca="false">MATCH(F142,Codetabel!$G$2:$G$12,0)-1</f>
        <v>2</v>
      </c>
      <c r="T142" s="5" t="n">
        <f aca="false">H142-1</f>
        <v>3</v>
      </c>
    </row>
    <row r="143" customFormat="false" ht="15" hidden="false" customHeight="false" outlineLevel="0" collapsed="false">
      <c r="A143" s="9" t="s">
        <v>65</v>
      </c>
      <c r="B143" s="9" t="n">
        <v>198</v>
      </c>
      <c r="C143" s="9" t="s">
        <v>386</v>
      </c>
      <c r="D143" s="9" t="s">
        <v>387</v>
      </c>
      <c r="E143" s="9" t="s">
        <v>388</v>
      </c>
      <c r="F143" s="9" t="n">
        <v>50</v>
      </c>
      <c r="G143" s="9" t="s">
        <v>132</v>
      </c>
      <c r="H143" s="9" t="n">
        <v>5</v>
      </c>
      <c r="I143" s="9" t="n">
        <v>200</v>
      </c>
      <c r="J143" s="11" t="b">
        <f aca="false">FALSE()</f>
        <v>0</v>
      </c>
      <c r="K143" s="9" t="n">
        <v>200</v>
      </c>
      <c r="L143" s="9" t="n">
        <v>5</v>
      </c>
      <c r="M143" s="11" t="b">
        <f aca="false">TRUE()</f>
        <v>1</v>
      </c>
      <c r="N143" s="5" t="n">
        <f aca="false">COUNTIF($F$2:$F$560,"&lt;"&amp;F143)+(COUNTIF($F$2:$F$560,F143)+1)/2</f>
        <v>343.5</v>
      </c>
      <c r="O143" s="5" t="n">
        <f aca="false">COUNTIF($H$2:$H$560,"&lt;"&amp;H143)+(COUNTIF($H$2:$H$560,H143)+1)/2</f>
        <v>348.5</v>
      </c>
      <c r="P143" s="5" t="n">
        <f aca="false">IF(J143=FALSE(),COUNTIFS($J$2:$J$560,FALSE(),$F$2:$F$560,"&lt;"&amp;F143)+(COUNTIFS($J$2:$J$560,FALSE(),$F$2:$F$560,F143)+1)/2,"")</f>
        <v>300.5</v>
      </c>
      <c r="Q143" s="5" t="n">
        <f aca="false">IF(J143=FALSE(),COUNTIFS($J$2:$J$560,FALSE(),$H$2:$H$560,"&lt;"&amp;H143)+(COUNTIFS($J$2:$J$560,FALSE(),$H$2:$H$560,H143)+1)/2,"")</f>
        <v>244</v>
      </c>
      <c r="R143" s="5" t="n">
        <f aca="false">COUNTIF($L$2:$L$560,"&lt;"&amp;L143)+(COUNTIF($L$2:$L$560,L143)+1)/2</f>
        <v>386.5</v>
      </c>
      <c r="S143" s="5" t="n">
        <f aca="false">MATCH(F143,Codetabel!$G$2:$G$12,0)-1</f>
        <v>3</v>
      </c>
      <c r="T143" s="5" t="n">
        <f aca="false">H143-1</f>
        <v>4</v>
      </c>
    </row>
    <row r="144" customFormat="false" ht="15" hidden="false" customHeight="false" outlineLevel="0" collapsed="false">
      <c r="A144" s="9" t="s">
        <v>65</v>
      </c>
      <c r="B144" s="9" t="n">
        <v>201</v>
      </c>
      <c r="C144" s="9" t="s">
        <v>389</v>
      </c>
      <c r="D144" s="9" t="s">
        <v>390</v>
      </c>
      <c r="E144" s="9" t="s">
        <v>391</v>
      </c>
      <c r="F144" s="9" t="n">
        <v>0</v>
      </c>
      <c r="G144" s="9" t="s">
        <v>392</v>
      </c>
      <c r="H144" s="9" t="n">
        <v>1</v>
      </c>
      <c r="I144" s="9" t="n">
        <v>10</v>
      </c>
      <c r="J144" s="11" t="b">
        <f aca="false">FALSE()</f>
        <v>0</v>
      </c>
      <c r="K144" s="9" t="n">
        <v>10</v>
      </c>
      <c r="L144" s="9" t="n">
        <v>1</v>
      </c>
      <c r="M144" s="11" t="b">
        <f aca="false">FALSE()</f>
        <v>0</v>
      </c>
      <c r="N144" s="5" t="n">
        <f aca="false">COUNTIF($F$2:$F$560,"&lt;"&amp;F144)+(COUNTIF($F$2:$F$560,F144)+1)/2</f>
        <v>59</v>
      </c>
      <c r="O144" s="5" t="n">
        <f aca="false">COUNTIF($H$2:$H$560,"&lt;"&amp;H144)+(COUNTIF($H$2:$H$560,H144)+1)/2</f>
        <v>22</v>
      </c>
      <c r="P144" s="5" t="n">
        <f aca="false">IF(J144=FALSE(),COUNTIFS($J$2:$J$560,FALSE(),$F$2:$F$560,"&lt;"&amp;F144)+(COUNTIFS($J$2:$J$560,FALSE(),$F$2:$F$560,F144)+1)/2,"")</f>
        <v>59</v>
      </c>
      <c r="Q144" s="5" t="n">
        <f aca="false">IF(J144=FALSE(),COUNTIFS($J$2:$J$560,FALSE(),$H$2:$H$560,"&lt;"&amp;H144)+(COUNTIFS($J$2:$J$560,FALSE(),$H$2:$H$560,H144)+1)/2,"")</f>
        <v>19.5</v>
      </c>
      <c r="R144" s="5" t="n">
        <f aca="false">COUNTIF($L$2:$L$560,"&lt;"&amp;L144)+(COUNTIF($L$2:$L$560,L144)+1)/2</f>
        <v>24</v>
      </c>
      <c r="S144" s="5" t="n">
        <f aca="false">MATCH(F144,Codetabel!$G$2:$G$12,0)-1</f>
        <v>0</v>
      </c>
      <c r="T144" s="5" t="n">
        <f aca="false">H144-1</f>
        <v>0</v>
      </c>
    </row>
    <row r="145" customFormat="false" ht="15" hidden="false" customHeight="false" outlineLevel="0" collapsed="false">
      <c r="A145" s="9" t="s">
        <v>65</v>
      </c>
      <c r="B145" s="9" t="n">
        <v>202</v>
      </c>
      <c r="C145" s="9" t="s">
        <v>393</v>
      </c>
      <c r="D145" s="9" t="s">
        <v>394</v>
      </c>
      <c r="E145" s="9" t="s">
        <v>395</v>
      </c>
      <c r="F145" s="9" t="n">
        <v>30</v>
      </c>
      <c r="G145" s="9" t="s">
        <v>115</v>
      </c>
      <c r="H145" s="9" t="n">
        <v>4</v>
      </c>
      <c r="I145" s="9" t="n">
        <v>100</v>
      </c>
      <c r="J145" s="11" t="b">
        <f aca="false">FALSE()</f>
        <v>0</v>
      </c>
      <c r="K145" s="9" t="n">
        <v>100</v>
      </c>
      <c r="L145" s="9" t="n">
        <v>4</v>
      </c>
      <c r="M145" s="11" t="b">
        <f aca="false">TRUE()</f>
        <v>1</v>
      </c>
      <c r="N145" s="5" t="n">
        <f aca="false">COUNTIF($F$2:$F$560,"&lt;"&amp;F145)+(COUNTIF($F$2:$F$560,F145)+1)/2</f>
        <v>257.5</v>
      </c>
      <c r="O145" s="5" t="n">
        <f aca="false">COUNTIF($H$2:$H$560,"&lt;"&amp;H145)+(COUNTIF($H$2:$H$560,H145)+1)/2</f>
        <v>266.5</v>
      </c>
      <c r="P145" s="5" t="n">
        <f aca="false">IF(J145=FALSE(),COUNTIFS($J$2:$J$560,FALSE(),$F$2:$F$560,"&lt;"&amp;F145)+(COUNTIFS($J$2:$J$560,FALSE(),$F$2:$F$560,F145)+1)/2,"")</f>
        <v>240</v>
      </c>
      <c r="Q145" s="5" t="n">
        <f aca="false">IF(J145=FALSE(),COUNTIFS($J$2:$J$560,FALSE(),$H$2:$H$560,"&lt;"&amp;H145)+(COUNTIFS($J$2:$J$560,FALSE(),$H$2:$H$560,H145)+1)/2,"")</f>
        <v>193.5</v>
      </c>
      <c r="R145" s="5" t="n">
        <f aca="false">COUNTIF($L$2:$L$560,"&lt;"&amp;L145)+(COUNTIF($L$2:$L$560,L145)+1)/2</f>
        <v>305</v>
      </c>
      <c r="S145" s="5" t="n">
        <f aca="false">MATCH(F145,Codetabel!$G$2:$G$12,0)-1</f>
        <v>2</v>
      </c>
      <c r="T145" s="5" t="n">
        <f aca="false">H145-1</f>
        <v>3</v>
      </c>
    </row>
    <row r="146" customFormat="false" ht="15" hidden="false" customHeight="false" outlineLevel="0" collapsed="false">
      <c r="A146" s="9" t="s">
        <v>65</v>
      </c>
      <c r="B146" s="9" t="n">
        <v>203</v>
      </c>
      <c r="C146" s="9" t="s">
        <v>396</v>
      </c>
      <c r="D146" s="9" t="s">
        <v>397</v>
      </c>
      <c r="E146" s="9" t="s">
        <v>398</v>
      </c>
      <c r="F146" s="9" t="n">
        <v>30</v>
      </c>
      <c r="G146" s="9" t="s">
        <v>115</v>
      </c>
      <c r="H146" s="9" t="n">
        <v>4</v>
      </c>
      <c r="I146" s="9" t="n">
        <v>100</v>
      </c>
      <c r="J146" s="11" t="b">
        <f aca="false">FALSE()</f>
        <v>0</v>
      </c>
      <c r="K146" s="9" t="n">
        <v>100</v>
      </c>
      <c r="L146" s="9" t="n">
        <v>4</v>
      </c>
      <c r="M146" s="11" t="b">
        <f aca="false">TRUE()</f>
        <v>1</v>
      </c>
      <c r="N146" s="5" t="n">
        <f aca="false">COUNTIF($F$2:$F$560,"&lt;"&amp;F146)+(COUNTIF($F$2:$F$560,F146)+1)/2</f>
        <v>257.5</v>
      </c>
      <c r="O146" s="5" t="n">
        <f aca="false">COUNTIF($H$2:$H$560,"&lt;"&amp;H146)+(COUNTIF($H$2:$H$560,H146)+1)/2</f>
        <v>266.5</v>
      </c>
      <c r="P146" s="5" t="n">
        <f aca="false">IF(J146=FALSE(),COUNTIFS($J$2:$J$560,FALSE(),$F$2:$F$560,"&lt;"&amp;F146)+(COUNTIFS($J$2:$J$560,FALSE(),$F$2:$F$560,F146)+1)/2,"")</f>
        <v>240</v>
      </c>
      <c r="Q146" s="5" t="n">
        <f aca="false">IF(J146=FALSE(),COUNTIFS($J$2:$J$560,FALSE(),$H$2:$H$560,"&lt;"&amp;H146)+(COUNTIFS($J$2:$J$560,FALSE(),$H$2:$H$560,H146)+1)/2,"")</f>
        <v>193.5</v>
      </c>
      <c r="R146" s="5" t="n">
        <f aca="false">COUNTIF($L$2:$L$560,"&lt;"&amp;L146)+(COUNTIF($L$2:$L$560,L146)+1)/2</f>
        <v>305</v>
      </c>
      <c r="S146" s="5" t="n">
        <f aca="false">MATCH(F146,Codetabel!$G$2:$G$12,0)-1</f>
        <v>2</v>
      </c>
      <c r="T146" s="5" t="n">
        <f aca="false">H146-1</f>
        <v>3</v>
      </c>
    </row>
    <row r="147" customFormat="false" ht="15" hidden="false" customHeight="false" outlineLevel="0" collapsed="false">
      <c r="A147" s="9" t="s">
        <v>65</v>
      </c>
      <c r="B147" s="9" t="n">
        <v>204</v>
      </c>
      <c r="C147" s="9" t="s">
        <v>399</v>
      </c>
      <c r="D147" s="9" t="s">
        <v>400</v>
      </c>
      <c r="E147" s="9" t="s">
        <v>401</v>
      </c>
      <c r="F147" s="9" t="n">
        <v>10</v>
      </c>
      <c r="G147" s="9" t="s">
        <v>107</v>
      </c>
      <c r="H147" s="9" t="n">
        <v>2</v>
      </c>
      <c r="I147" s="9" t="n">
        <v>30</v>
      </c>
      <c r="J147" s="11" t="b">
        <f aca="false">FALSE()</f>
        <v>0</v>
      </c>
      <c r="K147" s="9" t="n">
        <v>30</v>
      </c>
      <c r="L147" s="9" t="n">
        <v>2</v>
      </c>
      <c r="M147" s="11" t="b">
        <f aca="false">FALSE()</f>
        <v>0</v>
      </c>
      <c r="N147" s="5" t="n">
        <f aca="false">COUNTIF($F$2:$F$560,"&lt;"&amp;F147)+(COUNTIF($F$2:$F$560,F147)+1)/2</f>
        <v>164</v>
      </c>
      <c r="O147" s="5" t="n">
        <f aca="false">COUNTIF($H$2:$H$560,"&lt;"&amp;H147)+(COUNTIF($H$2:$H$560,H147)+1)/2</f>
        <v>89</v>
      </c>
      <c r="P147" s="5" t="n">
        <f aca="false">IF(J147=FALSE(),COUNTIFS($J$2:$J$560,FALSE(),$F$2:$F$560,"&lt;"&amp;F147)+(COUNTIFS($J$2:$J$560,FALSE(),$F$2:$F$560,F147)+1)/2,"")</f>
        <v>161.5</v>
      </c>
      <c r="Q147" s="5" t="n">
        <f aca="false">IF(J147=FALSE(),COUNTIFS($J$2:$J$560,FALSE(),$H$2:$H$560,"&lt;"&amp;H147)+(COUNTIFS($J$2:$J$560,FALSE(),$H$2:$H$560,H147)+1)/2,"")</f>
        <v>71.5</v>
      </c>
      <c r="R147" s="5" t="n">
        <f aca="false">COUNTIF($L$2:$L$560,"&lt;"&amp;L147)+(COUNTIF($L$2:$L$560,L147)+1)/2</f>
        <v>101.5</v>
      </c>
      <c r="S147" s="5" t="n">
        <f aca="false">MATCH(F147,Codetabel!$G$2:$G$12,0)-1</f>
        <v>1</v>
      </c>
      <c r="T147" s="5" t="n">
        <f aca="false">H147-1</f>
        <v>1</v>
      </c>
    </row>
    <row r="148" customFormat="false" ht="15" hidden="false" customHeight="false" outlineLevel="0" collapsed="false">
      <c r="A148" s="9" t="s">
        <v>65</v>
      </c>
      <c r="B148" s="9" t="n">
        <v>205</v>
      </c>
      <c r="C148" s="9" t="s">
        <v>402</v>
      </c>
      <c r="D148" s="9" t="s">
        <v>403</v>
      </c>
      <c r="E148" s="9" t="s">
        <v>404</v>
      </c>
      <c r="F148" s="9" t="n">
        <v>0</v>
      </c>
      <c r="G148" s="9" t="s">
        <v>392</v>
      </c>
      <c r="H148" s="9" t="n">
        <v>1</v>
      </c>
      <c r="I148" s="9" t="n">
        <v>10</v>
      </c>
      <c r="J148" s="11" t="b">
        <f aca="false">FALSE()</f>
        <v>0</v>
      </c>
      <c r="K148" s="9" t="n">
        <v>10</v>
      </c>
      <c r="L148" s="9" t="n">
        <v>1</v>
      </c>
      <c r="M148" s="11" t="b">
        <f aca="false">FALSE()</f>
        <v>0</v>
      </c>
      <c r="N148" s="5" t="n">
        <f aca="false">COUNTIF($F$2:$F$560,"&lt;"&amp;F148)+(COUNTIF($F$2:$F$560,F148)+1)/2</f>
        <v>59</v>
      </c>
      <c r="O148" s="5" t="n">
        <f aca="false">COUNTIF($H$2:$H$560,"&lt;"&amp;H148)+(COUNTIF($H$2:$H$560,H148)+1)/2</f>
        <v>22</v>
      </c>
      <c r="P148" s="5" t="n">
        <f aca="false">IF(J148=FALSE(),COUNTIFS($J$2:$J$560,FALSE(),$F$2:$F$560,"&lt;"&amp;F148)+(COUNTIFS($J$2:$J$560,FALSE(),$F$2:$F$560,F148)+1)/2,"")</f>
        <v>59</v>
      </c>
      <c r="Q148" s="5" t="n">
        <f aca="false">IF(J148=FALSE(),COUNTIFS($J$2:$J$560,FALSE(),$H$2:$H$560,"&lt;"&amp;H148)+(COUNTIFS($J$2:$J$560,FALSE(),$H$2:$H$560,H148)+1)/2,"")</f>
        <v>19.5</v>
      </c>
      <c r="R148" s="5" t="n">
        <f aca="false">COUNTIF($L$2:$L$560,"&lt;"&amp;L148)+(COUNTIF($L$2:$L$560,L148)+1)/2</f>
        <v>24</v>
      </c>
      <c r="S148" s="5" t="n">
        <f aca="false">MATCH(F148,Codetabel!$G$2:$G$12,0)-1</f>
        <v>0</v>
      </c>
      <c r="T148" s="5" t="n">
        <f aca="false">H148-1</f>
        <v>0</v>
      </c>
    </row>
    <row r="149" customFormat="false" ht="15" hidden="false" customHeight="false" outlineLevel="0" collapsed="false">
      <c r="A149" s="9" t="s">
        <v>65</v>
      </c>
      <c r="B149" s="9" t="n">
        <v>206</v>
      </c>
      <c r="C149" s="9" t="s">
        <v>402</v>
      </c>
      <c r="D149" s="9" t="s">
        <v>403</v>
      </c>
      <c r="E149" s="9" t="s">
        <v>405</v>
      </c>
      <c r="F149" s="9" t="n">
        <v>30</v>
      </c>
      <c r="G149" s="9" t="s">
        <v>107</v>
      </c>
      <c r="H149" s="9" t="n">
        <v>2</v>
      </c>
      <c r="I149" s="9" t="n">
        <v>30</v>
      </c>
      <c r="J149" s="11" t="b">
        <f aca="false">TRUE()</f>
        <v>1</v>
      </c>
      <c r="K149" s="9" t="n">
        <v>30</v>
      </c>
      <c r="L149" s="9" t="n">
        <v>2</v>
      </c>
      <c r="M149" s="11" t="b">
        <f aca="false">FALSE()</f>
        <v>0</v>
      </c>
      <c r="N149" s="5" t="n">
        <f aca="false">COUNTIF($F$2:$F$560,"&lt;"&amp;F149)+(COUNTIF($F$2:$F$560,F149)+1)/2</f>
        <v>257.5</v>
      </c>
      <c r="O149" s="5" t="n">
        <f aca="false">COUNTIF($H$2:$H$560,"&lt;"&amp;H149)+(COUNTIF($H$2:$H$560,H149)+1)/2</f>
        <v>89</v>
      </c>
      <c r="P149" s="5" t="str">
        <f aca="false">IF(J149=FALSE(),COUNTIFS($J$2:$J$560,FALSE(),$F$2:$F$560,"&lt;"&amp;F149)+(COUNTIFS($J$2:$J$560,FALSE(),$F$2:$F$560,F149)+1)/2,"")</f>
        <v/>
      </c>
      <c r="Q149" s="5" t="str">
        <f aca="false">IF(J149=FALSE(),COUNTIFS($J$2:$J$560,FALSE(),$H$2:$H$560,"&lt;"&amp;H149)+(COUNTIFS($J$2:$J$560,FALSE(),$H$2:$H$560,H149)+1)/2,"")</f>
        <v/>
      </c>
      <c r="R149" s="5" t="n">
        <f aca="false">COUNTIF($L$2:$L$560,"&lt;"&amp;L149)+(COUNTIF($L$2:$L$560,L149)+1)/2</f>
        <v>101.5</v>
      </c>
      <c r="S149" s="5" t="n">
        <f aca="false">MATCH(F149,Codetabel!$G$2:$G$12,0)-1</f>
        <v>2</v>
      </c>
      <c r="T149" s="5" t="n">
        <f aca="false">H149-1</f>
        <v>1</v>
      </c>
    </row>
    <row r="150" customFormat="false" ht="15" hidden="false" customHeight="false" outlineLevel="0" collapsed="false">
      <c r="A150" s="9" t="s">
        <v>65</v>
      </c>
      <c r="B150" s="9" t="n">
        <v>207</v>
      </c>
      <c r="C150" s="9" t="s">
        <v>406</v>
      </c>
      <c r="D150" s="9" t="s">
        <v>407</v>
      </c>
      <c r="E150" s="9" t="s">
        <v>408</v>
      </c>
      <c r="F150" s="9" t="n">
        <v>30</v>
      </c>
      <c r="G150" s="9" t="s">
        <v>107</v>
      </c>
      <c r="H150" s="9" t="n">
        <v>2</v>
      </c>
      <c r="I150" s="9" t="n">
        <v>30</v>
      </c>
      <c r="J150" s="11" t="b">
        <f aca="false">TRUE()</f>
        <v>1</v>
      </c>
      <c r="K150" s="9" t="n">
        <v>10</v>
      </c>
      <c r="L150" s="9" t="n">
        <v>1</v>
      </c>
      <c r="M150" s="11" t="b">
        <f aca="false">FALSE()</f>
        <v>0</v>
      </c>
      <c r="N150" s="5" t="n">
        <f aca="false">COUNTIF($F$2:$F$560,"&lt;"&amp;F150)+(COUNTIF($F$2:$F$560,F150)+1)/2</f>
        <v>257.5</v>
      </c>
      <c r="O150" s="5" t="n">
        <f aca="false">COUNTIF($H$2:$H$560,"&lt;"&amp;H150)+(COUNTIF($H$2:$H$560,H150)+1)/2</f>
        <v>89</v>
      </c>
      <c r="P150" s="5" t="str">
        <f aca="false">IF(J150=FALSE(),COUNTIFS($J$2:$J$560,FALSE(),$F$2:$F$560,"&lt;"&amp;F150)+(COUNTIFS($J$2:$J$560,FALSE(),$F$2:$F$560,F150)+1)/2,"")</f>
        <v/>
      </c>
      <c r="Q150" s="5" t="str">
        <f aca="false">IF(J150=FALSE(),COUNTIFS($J$2:$J$560,FALSE(),$H$2:$H$560,"&lt;"&amp;H150)+(COUNTIFS($J$2:$J$560,FALSE(),$H$2:$H$560,H150)+1)/2,"")</f>
        <v/>
      </c>
      <c r="R150" s="5" t="n">
        <f aca="false">COUNTIF($L$2:$L$560,"&lt;"&amp;L150)+(COUNTIF($L$2:$L$560,L150)+1)/2</f>
        <v>24</v>
      </c>
      <c r="S150" s="5" t="n">
        <f aca="false">MATCH(F150,Codetabel!$G$2:$G$12,0)-1</f>
        <v>2</v>
      </c>
      <c r="T150" s="5" t="n">
        <f aca="false">H150-1</f>
        <v>1</v>
      </c>
    </row>
    <row r="151" customFormat="false" ht="15" hidden="false" customHeight="false" outlineLevel="0" collapsed="false">
      <c r="A151" s="9" t="s">
        <v>65</v>
      </c>
      <c r="B151" s="9" t="n">
        <v>208</v>
      </c>
      <c r="C151" s="9" t="s">
        <v>409</v>
      </c>
      <c r="D151" s="9" t="s">
        <v>403</v>
      </c>
      <c r="E151" s="9" t="s">
        <v>410</v>
      </c>
      <c r="F151" s="9" t="n">
        <v>30</v>
      </c>
      <c r="G151" s="9" t="s">
        <v>107</v>
      </c>
      <c r="H151" s="9" t="n">
        <v>2</v>
      </c>
      <c r="I151" s="9" t="n">
        <v>30</v>
      </c>
      <c r="J151" s="11" t="b">
        <f aca="false">TRUE()</f>
        <v>1</v>
      </c>
      <c r="K151" s="9" t="n">
        <v>30</v>
      </c>
      <c r="L151" s="9" t="n">
        <v>2</v>
      </c>
      <c r="M151" s="11" t="b">
        <f aca="false">FALSE()</f>
        <v>0</v>
      </c>
      <c r="N151" s="5" t="n">
        <f aca="false">COUNTIF($F$2:$F$560,"&lt;"&amp;F151)+(COUNTIF($F$2:$F$560,F151)+1)/2</f>
        <v>257.5</v>
      </c>
      <c r="O151" s="5" t="n">
        <f aca="false">COUNTIF($H$2:$H$560,"&lt;"&amp;H151)+(COUNTIF($H$2:$H$560,H151)+1)/2</f>
        <v>89</v>
      </c>
      <c r="P151" s="5" t="str">
        <f aca="false">IF(J151=FALSE(),COUNTIFS($J$2:$J$560,FALSE(),$F$2:$F$560,"&lt;"&amp;F151)+(COUNTIFS($J$2:$J$560,FALSE(),$F$2:$F$560,F151)+1)/2,"")</f>
        <v/>
      </c>
      <c r="Q151" s="5" t="str">
        <f aca="false">IF(J151=FALSE(),COUNTIFS($J$2:$J$560,FALSE(),$H$2:$H$560,"&lt;"&amp;H151)+(COUNTIFS($J$2:$J$560,FALSE(),$H$2:$H$560,H151)+1)/2,"")</f>
        <v/>
      </c>
      <c r="R151" s="5" t="n">
        <f aca="false">COUNTIF($L$2:$L$560,"&lt;"&amp;L151)+(COUNTIF($L$2:$L$560,L151)+1)/2</f>
        <v>101.5</v>
      </c>
      <c r="S151" s="5" t="n">
        <f aca="false">MATCH(F151,Codetabel!$G$2:$G$12,0)-1</f>
        <v>2</v>
      </c>
      <c r="T151" s="5" t="n">
        <f aca="false">H151-1</f>
        <v>1</v>
      </c>
    </row>
    <row r="152" customFormat="false" ht="15" hidden="false" customHeight="false" outlineLevel="0" collapsed="false">
      <c r="A152" s="9" t="s">
        <v>65</v>
      </c>
      <c r="B152" s="9" t="n">
        <v>209</v>
      </c>
      <c r="C152" s="9" t="s">
        <v>411</v>
      </c>
      <c r="D152" s="9" t="s">
        <v>347</v>
      </c>
      <c r="E152" s="9" t="s">
        <v>412</v>
      </c>
      <c r="F152" s="9" t="n">
        <v>0</v>
      </c>
      <c r="G152" s="9" t="s">
        <v>392</v>
      </c>
      <c r="H152" s="9" t="n">
        <v>1</v>
      </c>
      <c r="I152" s="9" t="n">
        <v>10</v>
      </c>
      <c r="J152" s="11" t="b">
        <f aca="false">FALSE()</f>
        <v>0</v>
      </c>
      <c r="K152" s="9" t="n">
        <v>10</v>
      </c>
      <c r="L152" s="9" t="n">
        <v>1</v>
      </c>
      <c r="M152" s="11" t="b">
        <f aca="false">FALSE()</f>
        <v>0</v>
      </c>
      <c r="N152" s="5" t="n">
        <f aca="false">COUNTIF($F$2:$F$560,"&lt;"&amp;F152)+(COUNTIF($F$2:$F$560,F152)+1)/2</f>
        <v>59</v>
      </c>
      <c r="O152" s="5" t="n">
        <f aca="false">COUNTIF($H$2:$H$560,"&lt;"&amp;H152)+(COUNTIF($H$2:$H$560,H152)+1)/2</f>
        <v>22</v>
      </c>
      <c r="P152" s="5" t="n">
        <f aca="false">IF(J152=FALSE(),COUNTIFS($J$2:$J$560,FALSE(),$F$2:$F$560,"&lt;"&amp;F152)+(COUNTIFS($J$2:$J$560,FALSE(),$F$2:$F$560,F152)+1)/2,"")</f>
        <v>59</v>
      </c>
      <c r="Q152" s="5" t="n">
        <f aca="false">IF(J152=FALSE(),COUNTIFS($J$2:$J$560,FALSE(),$H$2:$H$560,"&lt;"&amp;H152)+(COUNTIFS($J$2:$J$560,FALSE(),$H$2:$H$560,H152)+1)/2,"")</f>
        <v>19.5</v>
      </c>
      <c r="R152" s="5" t="n">
        <f aca="false">COUNTIF($L$2:$L$560,"&lt;"&amp;L152)+(COUNTIF($L$2:$L$560,L152)+1)/2</f>
        <v>24</v>
      </c>
      <c r="S152" s="5" t="n">
        <f aca="false">MATCH(F152,Codetabel!$G$2:$G$12,0)-1</f>
        <v>0</v>
      </c>
      <c r="T152" s="5" t="n">
        <f aca="false">H152-1</f>
        <v>0</v>
      </c>
    </row>
    <row r="153" customFormat="false" ht="15" hidden="false" customHeight="false" outlineLevel="0" collapsed="false">
      <c r="A153" s="9" t="s">
        <v>65</v>
      </c>
      <c r="B153" s="9" t="n">
        <v>212</v>
      </c>
      <c r="C153" s="9" t="s">
        <v>413</v>
      </c>
      <c r="D153" s="9" t="s">
        <v>352</v>
      </c>
      <c r="E153" s="9" t="s">
        <v>414</v>
      </c>
      <c r="F153" s="9" t="n">
        <v>1000</v>
      </c>
      <c r="G153" s="9" t="s">
        <v>275</v>
      </c>
      <c r="H153" s="9" t="n">
        <v>9</v>
      </c>
      <c r="I153" s="9" t="n">
        <v>1000</v>
      </c>
      <c r="J153" s="11" t="b">
        <f aca="false">TRUE()</f>
        <v>1</v>
      </c>
      <c r="K153" s="9" t="n">
        <v>1000</v>
      </c>
      <c r="L153" s="9" t="n">
        <v>9</v>
      </c>
      <c r="M153" s="11" t="b">
        <f aca="false">FALSE()</f>
        <v>0</v>
      </c>
      <c r="N153" s="5" t="n">
        <f aca="false">COUNTIF($F$2:$F$560,"&lt;"&amp;F153)+(COUNTIF($F$2:$F$560,F153)+1)/2</f>
        <v>555</v>
      </c>
      <c r="O153" s="5" t="n">
        <f aca="false">COUNTIF($H$2:$H$560,"&lt;"&amp;H153)+(COUNTIF($H$2:$H$560,H153)+1)/2</f>
        <v>540</v>
      </c>
      <c r="P153" s="5" t="str">
        <f aca="false">IF(J153=FALSE(),COUNTIFS($J$2:$J$560,FALSE(),$F$2:$F$560,"&lt;"&amp;F153)+(COUNTIFS($J$2:$J$560,FALSE(),$F$2:$F$560,F153)+1)/2,"")</f>
        <v/>
      </c>
      <c r="Q153" s="5" t="str">
        <f aca="false">IF(J153=FALSE(),COUNTIFS($J$2:$J$560,FALSE(),$H$2:$H$560,"&lt;"&amp;H153)+(COUNTIFS($J$2:$J$560,FALSE(),$H$2:$H$560,H153)+1)/2,"")</f>
        <v/>
      </c>
      <c r="R153" s="5" t="n">
        <f aca="false">COUNTIF($L$2:$L$560,"&lt;"&amp;L153)+(COUNTIF($L$2:$L$560,L153)+1)/2</f>
        <v>541.5</v>
      </c>
      <c r="S153" s="5" t="n">
        <f aca="false">MATCH(F153,Codetabel!$G$2:$G$12,0)-1</f>
        <v>9</v>
      </c>
      <c r="T153" s="5" t="n">
        <f aca="false">H153-1</f>
        <v>8</v>
      </c>
    </row>
    <row r="154" customFormat="false" ht="15" hidden="false" customHeight="false" outlineLevel="0" collapsed="false">
      <c r="A154" s="9" t="s">
        <v>65</v>
      </c>
      <c r="B154" s="9" t="n">
        <v>213</v>
      </c>
      <c r="C154" s="9" t="s">
        <v>415</v>
      </c>
      <c r="D154" s="9" t="s">
        <v>416</v>
      </c>
      <c r="E154" s="9" t="s">
        <v>417</v>
      </c>
      <c r="F154" s="9" t="n">
        <v>1500</v>
      </c>
      <c r="G154" s="9" t="s">
        <v>418</v>
      </c>
      <c r="H154" s="9" t="n">
        <v>10</v>
      </c>
      <c r="I154" s="9" t="n">
        <v>1500</v>
      </c>
      <c r="J154" s="11" t="b">
        <f aca="false">TRUE()</f>
        <v>1</v>
      </c>
      <c r="K154" s="9" t="n">
        <v>1500</v>
      </c>
      <c r="L154" s="9" t="n">
        <v>10</v>
      </c>
      <c r="M154" s="11" t="b">
        <f aca="false">TRUE()</f>
        <v>1</v>
      </c>
      <c r="N154" s="5" t="n">
        <f aca="false">COUNTIF($F$2:$F$560,"&lt;"&amp;F154)+(COUNTIF($F$2:$F$560,F154)+1)/2</f>
        <v>558</v>
      </c>
      <c r="O154" s="5" t="n">
        <f aca="false">COUNTIF($H$2:$H$560,"&lt;"&amp;H154)+(COUNTIF($H$2:$H$560,H154)+1)/2</f>
        <v>553.5</v>
      </c>
      <c r="P154" s="5" t="str">
        <f aca="false">IF(J154=FALSE(),COUNTIFS($J$2:$J$560,FALSE(),$F$2:$F$560,"&lt;"&amp;F154)+(COUNTIFS($J$2:$J$560,FALSE(),$F$2:$F$560,F154)+1)/2,"")</f>
        <v/>
      </c>
      <c r="Q154" s="5" t="str">
        <f aca="false">IF(J154=FALSE(),COUNTIFS($J$2:$J$560,FALSE(),$H$2:$H$560,"&lt;"&amp;H154)+(COUNTIFS($J$2:$J$560,FALSE(),$H$2:$H$560,H154)+1)/2,"")</f>
        <v/>
      </c>
      <c r="R154" s="5" t="n">
        <f aca="false">COUNTIF($L$2:$L$560,"&lt;"&amp;L154)+(COUNTIF($L$2:$L$560,L154)+1)/2</f>
        <v>554</v>
      </c>
      <c r="S154" s="5" t="n">
        <f aca="false">MATCH(F154,Codetabel!$G$2:$G$12,0)-1</f>
        <v>10</v>
      </c>
      <c r="T154" s="5" t="n">
        <f aca="false">H154-1</f>
        <v>9</v>
      </c>
    </row>
    <row r="155" customFormat="false" ht="15" hidden="false" customHeight="false" outlineLevel="0" collapsed="false">
      <c r="A155" s="9" t="s">
        <v>65</v>
      </c>
      <c r="B155" s="9" t="n">
        <v>214</v>
      </c>
      <c r="C155" s="9" t="s">
        <v>419</v>
      </c>
      <c r="D155" s="9" t="s">
        <v>420</v>
      </c>
      <c r="E155" s="9" t="s">
        <v>421</v>
      </c>
      <c r="F155" s="9" t="n">
        <v>50</v>
      </c>
      <c r="G155" s="9" t="s">
        <v>115</v>
      </c>
      <c r="H155" s="9" t="n">
        <v>4</v>
      </c>
      <c r="I155" s="9" t="n">
        <v>100</v>
      </c>
      <c r="J155" s="11" t="b">
        <f aca="false">FALSE()</f>
        <v>0</v>
      </c>
      <c r="K155" s="9" t="n">
        <v>100</v>
      </c>
      <c r="L155" s="9" t="n">
        <v>4</v>
      </c>
      <c r="M155" s="11" t="b">
        <f aca="false">TRUE()</f>
        <v>1</v>
      </c>
      <c r="N155" s="5" t="n">
        <f aca="false">COUNTIF($F$2:$F$560,"&lt;"&amp;F155)+(COUNTIF($F$2:$F$560,F155)+1)/2</f>
        <v>343.5</v>
      </c>
      <c r="O155" s="5" t="n">
        <f aca="false">COUNTIF($H$2:$H$560,"&lt;"&amp;H155)+(COUNTIF($H$2:$H$560,H155)+1)/2</f>
        <v>266.5</v>
      </c>
      <c r="P155" s="5" t="n">
        <f aca="false">IF(J155=FALSE(),COUNTIFS($J$2:$J$560,FALSE(),$F$2:$F$560,"&lt;"&amp;F155)+(COUNTIFS($J$2:$J$560,FALSE(),$F$2:$F$560,F155)+1)/2,"")</f>
        <v>300.5</v>
      </c>
      <c r="Q155" s="5" t="n">
        <f aca="false">IF(J155=FALSE(),COUNTIFS($J$2:$J$560,FALSE(),$H$2:$H$560,"&lt;"&amp;H155)+(COUNTIFS($J$2:$J$560,FALSE(),$H$2:$H$560,H155)+1)/2,"")</f>
        <v>193.5</v>
      </c>
      <c r="R155" s="5" t="n">
        <f aca="false">COUNTIF($L$2:$L$560,"&lt;"&amp;L155)+(COUNTIF($L$2:$L$560,L155)+1)/2</f>
        <v>305</v>
      </c>
      <c r="S155" s="5" t="n">
        <f aca="false">MATCH(F155,Codetabel!$G$2:$G$12,0)-1</f>
        <v>3</v>
      </c>
      <c r="T155" s="5" t="n">
        <f aca="false">H155-1</f>
        <v>3</v>
      </c>
    </row>
    <row r="156" customFormat="false" ht="15" hidden="false" customHeight="false" outlineLevel="0" collapsed="false">
      <c r="A156" s="9" t="s">
        <v>65</v>
      </c>
      <c r="B156" s="9" t="n">
        <v>215</v>
      </c>
      <c r="C156" s="9" t="s">
        <v>419</v>
      </c>
      <c r="D156" s="9" t="s">
        <v>420</v>
      </c>
      <c r="E156" s="9" t="s">
        <v>422</v>
      </c>
      <c r="F156" s="9" t="n">
        <v>300</v>
      </c>
      <c r="G156" s="9" t="s">
        <v>199</v>
      </c>
      <c r="H156" s="9" t="n">
        <v>6</v>
      </c>
      <c r="I156" s="9" t="n">
        <v>300</v>
      </c>
      <c r="J156" s="11" t="b">
        <f aca="false">TRUE()</f>
        <v>1</v>
      </c>
      <c r="K156" s="9" t="n">
        <v>100</v>
      </c>
      <c r="L156" s="9" t="n">
        <v>4</v>
      </c>
      <c r="M156" s="11" t="b">
        <f aca="false">TRUE()</f>
        <v>1</v>
      </c>
      <c r="N156" s="5" t="n">
        <f aca="false">COUNTIF($F$2:$F$560,"&lt;"&amp;F156)+(COUNTIF($F$2:$F$560,F156)+1)/2</f>
        <v>515</v>
      </c>
      <c r="O156" s="5" t="n">
        <f aca="false">COUNTIF($H$2:$H$560,"&lt;"&amp;H156)+(COUNTIF($H$2:$H$560,H156)+1)/2</f>
        <v>422.5</v>
      </c>
      <c r="P156" s="5" t="str">
        <f aca="false">IF(J156=FALSE(),COUNTIFS($J$2:$J$560,FALSE(),$F$2:$F$560,"&lt;"&amp;F156)+(COUNTIFS($J$2:$J$560,FALSE(),$F$2:$F$560,F156)+1)/2,"")</f>
        <v/>
      </c>
      <c r="Q156" s="5" t="str">
        <f aca="false">IF(J156=FALSE(),COUNTIFS($J$2:$J$560,FALSE(),$H$2:$H$560,"&lt;"&amp;H156)+(COUNTIFS($J$2:$J$560,FALSE(),$H$2:$H$560,H156)+1)/2,"")</f>
        <v/>
      </c>
      <c r="R156" s="5" t="n">
        <f aca="false">COUNTIF($L$2:$L$560,"&lt;"&amp;L156)+(COUNTIF($L$2:$L$560,L156)+1)/2</f>
        <v>305</v>
      </c>
      <c r="S156" s="5" t="n">
        <f aca="false">MATCH(F156,Codetabel!$G$2:$G$12,0)-1</f>
        <v>6</v>
      </c>
      <c r="T156" s="5" t="n">
        <f aca="false">H156-1</f>
        <v>5</v>
      </c>
    </row>
    <row r="157" customFormat="false" ht="15" hidden="false" customHeight="false" outlineLevel="0" collapsed="false">
      <c r="A157" s="9" t="s">
        <v>65</v>
      </c>
      <c r="B157" s="9" t="n">
        <v>216</v>
      </c>
      <c r="C157" s="9" t="s">
        <v>419</v>
      </c>
      <c r="D157" s="9" t="s">
        <v>420</v>
      </c>
      <c r="E157" s="9" t="s">
        <v>423</v>
      </c>
      <c r="F157" s="9" t="n">
        <v>300</v>
      </c>
      <c r="G157" s="9" t="s">
        <v>199</v>
      </c>
      <c r="H157" s="9" t="n">
        <v>6</v>
      </c>
      <c r="I157" s="9" t="n">
        <v>300</v>
      </c>
      <c r="J157" s="11" t="b">
        <f aca="false">TRUE()</f>
        <v>1</v>
      </c>
      <c r="K157" s="9" t="n">
        <v>200</v>
      </c>
      <c r="L157" s="9" t="n">
        <v>5</v>
      </c>
      <c r="M157" s="11" t="b">
        <f aca="false">TRUE()</f>
        <v>1</v>
      </c>
      <c r="N157" s="5" t="n">
        <f aca="false">COUNTIF($F$2:$F$560,"&lt;"&amp;F157)+(COUNTIF($F$2:$F$560,F157)+1)/2</f>
        <v>515</v>
      </c>
      <c r="O157" s="5" t="n">
        <f aca="false">COUNTIF($H$2:$H$560,"&lt;"&amp;H157)+(COUNTIF($H$2:$H$560,H157)+1)/2</f>
        <v>422.5</v>
      </c>
      <c r="P157" s="5" t="str">
        <f aca="false">IF(J157=FALSE(),COUNTIFS($J$2:$J$560,FALSE(),$F$2:$F$560,"&lt;"&amp;F157)+(COUNTIFS($J$2:$J$560,FALSE(),$F$2:$F$560,F157)+1)/2,"")</f>
        <v/>
      </c>
      <c r="Q157" s="5" t="str">
        <f aca="false">IF(J157=FALSE(),COUNTIFS($J$2:$J$560,FALSE(),$H$2:$H$560,"&lt;"&amp;H157)+(COUNTIFS($J$2:$J$560,FALSE(),$H$2:$H$560,H157)+1)/2,"")</f>
        <v/>
      </c>
      <c r="R157" s="5" t="n">
        <f aca="false">COUNTIF($L$2:$L$560,"&lt;"&amp;L157)+(COUNTIF($L$2:$L$560,L157)+1)/2</f>
        <v>386.5</v>
      </c>
      <c r="S157" s="5" t="n">
        <f aca="false">MATCH(F157,Codetabel!$G$2:$G$12,0)-1</f>
        <v>6</v>
      </c>
      <c r="T157" s="5" t="n">
        <f aca="false">H157-1</f>
        <v>5</v>
      </c>
    </row>
    <row r="158" customFormat="false" ht="15" hidden="false" customHeight="false" outlineLevel="0" collapsed="false">
      <c r="A158" s="9" t="s">
        <v>65</v>
      </c>
      <c r="B158" s="9" t="n">
        <v>217</v>
      </c>
      <c r="C158" s="9" t="s">
        <v>424</v>
      </c>
      <c r="D158" s="9" t="s">
        <v>425</v>
      </c>
      <c r="E158" s="9" t="s">
        <v>426</v>
      </c>
      <c r="F158" s="9" t="n">
        <v>10</v>
      </c>
      <c r="G158" s="9" t="s">
        <v>418</v>
      </c>
      <c r="H158" s="9" t="n">
        <v>10</v>
      </c>
      <c r="I158" s="9" t="n">
        <v>1500</v>
      </c>
      <c r="J158" s="11" t="b">
        <f aca="false">FALSE()</f>
        <v>0</v>
      </c>
      <c r="K158" s="9" t="n">
        <v>1500</v>
      </c>
      <c r="L158" s="9" t="n">
        <v>10</v>
      </c>
      <c r="M158" s="11" t="b">
        <f aca="false">TRUE()</f>
        <v>1</v>
      </c>
      <c r="N158" s="5" t="n">
        <f aca="false">COUNTIF($F$2:$F$560,"&lt;"&amp;F158)+(COUNTIF($F$2:$F$560,F158)+1)/2</f>
        <v>164</v>
      </c>
      <c r="O158" s="5" t="n">
        <f aca="false">COUNTIF($H$2:$H$560,"&lt;"&amp;H158)+(COUNTIF($H$2:$H$560,H158)+1)/2</f>
        <v>553.5</v>
      </c>
      <c r="P158" s="5" t="n">
        <f aca="false">IF(J158=FALSE(),COUNTIFS($J$2:$J$560,FALSE(),$F$2:$F$560,"&lt;"&amp;F158)+(COUNTIFS($J$2:$J$560,FALSE(),$F$2:$F$560,F158)+1)/2,"")</f>
        <v>161.5</v>
      </c>
      <c r="Q158" s="5" t="n">
        <f aca="false">IF(J158=FALSE(),COUNTIFS($J$2:$J$560,FALSE(),$H$2:$H$560,"&lt;"&amp;H158)+(COUNTIFS($J$2:$J$560,FALSE(),$H$2:$H$560,H158)+1)/2,"")</f>
        <v>375</v>
      </c>
      <c r="R158" s="5" t="n">
        <f aca="false">COUNTIF($L$2:$L$560,"&lt;"&amp;L158)+(COUNTIF($L$2:$L$560,L158)+1)/2</f>
        <v>554</v>
      </c>
      <c r="S158" s="5" t="n">
        <f aca="false">MATCH(F158,Codetabel!$G$2:$G$12,0)-1</f>
        <v>1</v>
      </c>
      <c r="T158" s="5" t="n">
        <f aca="false">H158-1</f>
        <v>9</v>
      </c>
    </row>
    <row r="159" customFormat="false" ht="15" hidden="false" customHeight="false" outlineLevel="0" collapsed="false">
      <c r="A159" s="9" t="s">
        <v>65</v>
      </c>
      <c r="B159" s="9" t="n">
        <v>221</v>
      </c>
      <c r="C159" s="9" t="s">
        <v>427</v>
      </c>
      <c r="D159" s="9" t="s">
        <v>428</v>
      </c>
      <c r="E159" s="9" t="s">
        <v>429</v>
      </c>
      <c r="F159" s="9" t="n">
        <v>10</v>
      </c>
      <c r="G159" s="9" t="s">
        <v>182</v>
      </c>
      <c r="H159" s="9" t="n">
        <v>8</v>
      </c>
      <c r="I159" s="9" t="n">
        <v>700</v>
      </c>
      <c r="J159" s="11" t="b">
        <f aca="false">FALSE()</f>
        <v>0</v>
      </c>
      <c r="K159" s="9" t="n">
        <v>700</v>
      </c>
      <c r="L159" s="9" t="n">
        <v>8</v>
      </c>
      <c r="M159" s="11" t="b">
        <f aca="false">FALSE()</f>
        <v>0</v>
      </c>
      <c r="N159" s="5" t="n">
        <f aca="false">COUNTIF($F$2:$F$560,"&lt;"&amp;F159)+(COUNTIF($F$2:$F$560,F159)+1)/2</f>
        <v>164</v>
      </c>
      <c r="O159" s="5" t="n">
        <f aca="false">COUNTIF($H$2:$H$560,"&lt;"&amp;H159)+(COUNTIF($H$2:$H$560,H159)+1)/2</f>
        <v>520.5</v>
      </c>
      <c r="P159" s="5" t="n">
        <f aca="false">IF(J159=FALSE(),COUNTIFS($J$2:$J$560,FALSE(),$F$2:$F$560,"&lt;"&amp;F159)+(COUNTIFS($J$2:$J$560,FALSE(),$F$2:$F$560,F159)+1)/2,"")</f>
        <v>161.5</v>
      </c>
      <c r="Q159" s="5" t="n">
        <f aca="false">IF(J159=FALSE(),COUNTIFS($J$2:$J$560,FALSE(),$H$2:$H$560,"&lt;"&amp;H159)+(COUNTIFS($J$2:$J$560,FALSE(),$H$2:$H$560,H159)+1)/2,"")</f>
        <v>350.5</v>
      </c>
      <c r="R159" s="5" t="n">
        <f aca="false">COUNTIF($L$2:$L$560,"&lt;"&amp;L159)+(COUNTIF($L$2:$L$560,L159)+1)/2</f>
        <v>525</v>
      </c>
      <c r="S159" s="5" t="n">
        <f aca="false">MATCH(F159,Codetabel!$G$2:$G$12,0)-1</f>
        <v>1</v>
      </c>
      <c r="T159" s="5" t="n">
        <f aca="false">H159-1</f>
        <v>7</v>
      </c>
    </row>
    <row r="160" customFormat="false" ht="15" hidden="false" customHeight="false" outlineLevel="0" collapsed="false">
      <c r="A160" s="9" t="s">
        <v>65</v>
      </c>
      <c r="B160" s="9" t="n">
        <v>222</v>
      </c>
      <c r="C160" s="9" t="s">
        <v>427</v>
      </c>
      <c r="D160" s="9" t="s">
        <v>428</v>
      </c>
      <c r="E160" s="9" t="s">
        <v>430</v>
      </c>
      <c r="F160" s="9" t="n">
        <v>100</v>
      </c>
      <c r="G160" s="9" t="s">
        <v>180</v>
      </c>
      <c r="H160" s="9" t="n">
        <v>7</v>
      </c>
      <c r="I160" s="9" t="n">
        <v>500</v>
      </c>
      <c r="J160" s="11" t="b">
        <f aca="false">FALSE()</f>
        <v>0</v>
      </c>
      <c r="K160" s="9" t="n">
        <v>500</v>
      </c>
      <c r="L160" s="9" t="n">
        <v>7</v>
      </c>
      <c r="M160" s="11" t="b">
        <f aca="false">FALSE()</f>
        <v>0</v>
      </c>
      <c r="N160" s="5" t="n">
        <f aca="false">COUNTIF($F$2:$F$560,"&lt;"&amp;F160)+(COUNTIF($F$2:$F$560,F160)+1)/2</f>
        <v>415.5</v>
      </c>
      <c r="O160" s="5" t="n">
        <f aca="false">COUNTIF($H$2:$H$560,"&lt;"&amp;H160)+(COUNTIF($H$2:$H$560,H160)+1)/2</f>
        <v>486.5</v>
      </c>
      <c r="P160" s="5" t="n">
        <f aca="false">IF(J160=FALSE(),COUNTIFS($J$2:$J$560,FALSE(),$F$2:$F$560,"&lt;"&amp;F160)+(COUNTIFS($J$2:$J$560,FALSE(),$F$2:$F$560,F160)+1)/2,"")</f>
        <v>342.5</v>
      </c>
      <c r="Q160" s="5" t="n">
        <f aca="false">IF(J160=FALSE(),COUNTIFS($J$2:$J$560,FALSE(),$H$2:$H$560,"&lt;"&amp;H160)+(COUNTIFS($J$2:$J$560,FALSE(),$H$2:$H$560,H160)+1)/2,"")</f>
        <v>325.5</v>
      </c>
      <c r="R160" s="5" t="n">
        <f aca="false">COUNTIF($L$2:$L$560,"&lt;"&amp;L160)+(COUNTIF($L$2:$L$560,L160)+1)/2</f>
        <v>497.5</v>
      </c>
      <c r="S160" s="5" t="n">
        <f aca="false">MATCH(F160,Codetabel!$G$2:$G$12,0)-1</f>
        <v>4</v>
      </c>
      <c r="T160" s="5" t="n">
        <f aca="false">H160-1</f>
        <v>6</v>
      </c>
    </row>
    <row r="161" customFormat="false" ht="15" hidden="false" customHeight="false" outlineLevel="0" collapsed="false">
      <c r="A161" s="9" t="s">
        <v>65</v>
      </c>
      <c r="B161" s="9" t="n">
        <v>223</v>
      </c>
      <c r="C161" s="9" t="s">
        <v>427</v>
      </c>
      <c r="D161" s="9" t="s">
        <v>428</v>
      </c>
      <c r="E161" s="9" t="s">
        <v>431</v>
      </c>
      <c r="F161" s="9" t="n">
        <v>100</v>
      </c>
      <c r="G161" s="9" t="s">
        <v>180</v>
      </c>
      <c r="H161" s="9" t="n">
        <v>7</v>
      </c>
      <c r="I161" s="9" t="n">
        <v>500</v>
      </c>
      <c r="J161" s="11" t="b">
        <f aca="false">FALSE()</f>
        <v>0</v>
      </c>
      <c r="K161" s="9" t="n">
        <v>500</v>
      </c>
      <c r="L161" s="9" t="n">
        <v>7</v>
      </c>
      <c r="M161" s="11" t="b">
        <f aca="false">FALSE()</f>
        <v>0</v>
      </c>
      <c r="N161" s="5" t="n">
        <f aca="false">COUNTIF($F$2:$F$560,"&lt;"&amp;F161)+(COUNTIF($F$2:$F$560,F161)+1)/2</f>
        <v>415.5</v>
      </c>
      <c r="O161" s="5" t="n">
        <f aca="false">COUNTIF($H$2:$H$560,"&lt;"&amp;H161)+(COUNTIF($H$2:$H$560,H161)+1)/2</f>
        <v>486.5</v>
      </c>
      <c r="P161" s="5" t="n">
        <f aca="false">IF(J161=FALSE(),COUNTIFS($J$2:$J$560,FALSE(),$F$2:$F$560,"&lt;"&amp;F161)+(COUNTIFS($J$2:$J$560,FALSE(),$F$2:$F$560,F161)+1)/2,"")</f>
        <v>342.5</v>
      </c>
      <c r="Q161" s="5" t="n">
        <f aca="false">IF(J161=FALSE(),COUNTIFS($J$2:$J$560,FALSE(),$H$2:$H$560,"&lt;"&amp;H161)+(COUNTIFS($J$2:$J$560,FALSE(),$H$2:$H$560,H161)+1)/2,"")</f>
        <v>325.5</v>
      </c>
      <c r="R161" s="5" t="n">
        <f aca="false">COUNTIF($L$2:$L$560,"&lt;"&amp;L161)+(COUNTIF($L$2:$L$560,L161)+1)/2</f>
        <v>497.5</v>
      </c>
      <c r="S161" s="5" t="n">
        <f aca="false">MATCH(F161,Codetabel!$G$2:$G$12,0)-1</f>
        <v>4</v>
      </c>
      <c r="T161" s="5" t="n">
        <f aca="false">H161-1</f>
        <v>6</v>
      </c>
    </row>
    <row r="162" customFormat="false" ht="15" hidden="false" customHeight="false" outlineLevel="0" collapsed="false">
      <c r="A162" s="9" t="s">
        <v>65</v>
      </c>
      <c r="B162" s="9" t="n">
        <v>224</v>
      </c>
      <c r="C162" s="9" t="s">
        <v>432</v>
      </c>
      <c r="D162" s="9" t="s">
        <v>433</v>
      </c>
      <c r="E162" s="9" t="s">
        <v>434</v>
      </c>
      <c r="F162" s="9" t="n">
        <v>200</v>
      </c>
      <c r="G162" s="9" t="s">
        <v>132</v>
      </c>
      <c r="H162" s="9" t="n">
        <v>5</v>
      </c>
      <c r="I162" s="9" t="n">
        <v>200</v>
      </c>
      <c r="J162" s="11" t="b">
        <f aca="false">TRUE()</f>
        <v>1</v>
      </c>
      <c r="K162" s="9" t="n">
        <v>200</v>
      </c>
      <c r="L162" s="9" t="n">
        <v>5</v>
      </c>
      <c r="M162" s="11" t="b">
        <f aca="false">TRUE()</f>
        <v>1</v>
      </c>
      <c r="N162" s="5" t="n">
        <f aca="false">COUNTIF($F$2:$F$560,"&lt;"&amp;F162)+(COUNTIF($F$2:$F$560,F162)+1)/2</f>
        <v>471.5</v>
      </c>
      <c r="O162" s="5" t="n">
        <f aca="false">COUNTIF($H$2:$H$560,"&lt;"&amp;H162)+(COUNTIF($H$2:$H$560,H162)+1)/2</f>
        <v>348.5</v>
      </c>
      <c r="P162" s="5" t="str">
        <f aca="false">IF(J162=FALSE(),COUNTIFS($J$2:$J$560,FALSE(),$F$2:$F$560,"&lt;"&amp;F162)+(COUNTIFS($J$2:$J$560,FALSE(),$F$2:$F$560,F162)+1)/2,"")</f>
        <v/>
      </c>
      <c r="Q162" s="5" t="str">
        <f aca="false">IF(J162=FALSE(),COUNTIFS($J$2:$J$560,FALSE(),$H$2:$H$560,"&lt;"&amp;H162)+(COUNTIFS($J$2:$J$560,FALSE(),$H$2:$H$560,H162)+1)/2,"")</f>
        <v/>
      </c>
      <c r="R162" s="5" t="n">
        <f aca="false">COUNTIF($L$2:$L$560,"&lt;"&amp;L162)+(COUNTIF($L$2:$L$560,L162)+1)/2</f>
        <v>386.5</v>
      </c>
      <c r="S162" s="5" t="n">
        <f aca="false">MATCH(F162,Codetabel!$G$2:$G$12,0)-1</f>
        <v>5</v>
      </c>
      <c r="T162" s="5" t="n">
        <f aca="false">H162-1</f>
        <v>4</v>
      </c>
    </row>
    <row r="163" customFormat="false" ht="15" hidden="false" customHeight="false" outlineLevel="0" collapsed="false">
      <c r="A163" s="9" t="s">
        <v>65</v>
      </c>
      <c r="B163" s="9" t="n">
        <v>226</v>
      </c>
      <c r="C163" s="9" t="s">
        <v>435</v>
      </c>
      <c r="D163" s="9" t="s">
        <v>433</v>
      </c>
      <c r="E163" s="9" t="s">
        <v>436</v>
      </c>
      <c r="F163" s="9" t="n">
        <v>100</v>
      </c>
      <c r="G163" s="9" t="s">
        <v>199</v>
      </c>
      <c r="H163" s="9" t="n">
        <v>6</v>
      </c>
      <c r="I163" s="9" t="n">
        <v>300</v>
      </c>
      <c r="J163" s="11" t="b">
        <f aca="false">FALSE()</f>
        <v>0</v>
      </c>
      <c r="K163" s="9" t="n">
        <v>300</v>
      </c>
      <c r="L163" s="9" t="n">
        <v>6</v>
      </c>
      <c r="M163" s="11" t="b">
        <f aca="false">TRUE()</f>
        <v>1</v>
      </c>
      <c r="N163" s="5" t="n">
        <f aca="false">COUNTIF($F$2:$F$560,"&lt;"&amp;F163)+(COUNTIF($F$2:$F$560,F163)+1)/2</f>
        <v>415.5</v>
      </c>
      <c r="O163" s="5" t="n">
        <f aca="false">COUNTIF($H$2:$H$560,"&lt;"&amp;H163)+(COUNTIF($H$2:$H$560,H163)+1)/2</f>
        <v>422.5</v>
      </c>
      <c r="P163" s="5" t="n">
        <f aca="false">IF(J163=FALSE(),COUNTIFS($J$2:$J$560,FALSE(),$F$2:$F$560,"&lt;"&amp;F163)+(COUNTIFS($J$2:$J$560,FALSE(),$F$2:$F$560,F163)+1)/2,"")</f>
        <v>342.5</v>
      </c>
      <c r="Q163" s="5" t="n">
        <f aca="false">IF(J163=FALSE(),COUNTIFS($J$2:$J$560,FALSE(),$H$2:$H$560,"&lt;"&amp;H163)+(COUNTIFS($J$2:$J$560,FALSE(),$H$2:$H$560,H163)+1)/2,"")</f>
        <v>285</v>
      </c>
      <c r="R163" s="5" t="n">
        <f aca="false">COUNTIF($L$2:$L$560,"&lt;"&amp;L163)+(COUNTIF($L$2:$L$560,L163)+1)/2</f>
        <v>447.5</v>
      </c>
      <c r="S163" s="5" t="n">
        <f aca="false">MATCH(F163,Codetabel!$G$2:$G$12,0)-1</f>
        <v>4</v>
      </c>
      <c r="T163" s="5" t="n">
        <f aca="false">H163-1</f>
        <v>5</v>
      </c>
    </row>
    <row r="164" customFormat="false" ht="15" hidden="false" customHeight="false" outlineLevel="0" collapsed="false">
      <c r="A164" s="9" t="s">
        <v>65</v>
      </c>
      <c r="B164" s="9" t="n">
        <v>227</v>
      </c>
      <c r="C164" s="9" t="s">
        <v>435</v>
      </c>
      <c r="D164" s="9" t="s">
        <v>433</v>
      </c>
      <c r="E164" s="9" t="s">
        <v>437</v>
      </c>
      <c r="F164" s="9" t="n">
        <v>300</v>
      </c>
      <c r="G164" s="9" t="s">
        <v>182</v>
      </c>
      <c r="H164" s="9" t="n">
        <v>8</v>
      </c>
      <c r="I164" s="9" t="n">
        <v>700</v>
      </c>
      <c r="J164" s="11" t="b">
        <f aca="false">FALSE()</f>
        <v>0</v>
      </c>
      <c r="K164" s="9" t="n">
        <v>700</v>
      </c>
      <c r="L164" s="9" t="n">
        <v>8</v>
      </c>
      <c r="M164" s="11" t="b">
        <f aca="false">FALSE()</f>
        <v>0</v>
      </c>
      <c r="N164" s="5" t="n">
        <f aca="false">COUNTIF($F$2:$F$560,"&lt;"&amp;F164)+(COUNTIF($F$2:$F$560,F164)+1)/2</f>
        <v>515</v>
      </c>
      <c r="O164" s="5" t="n">
        <f aca="false">COUNTIF($H$2:$H$560,"&lt;"&amp;H164)+(COUNTIF($H$2:$H$560,H164)+1)/2</f>
        <v>520.5</v>
      </c>
      <c r="P164" s="5" t="n">
        <f aca="false">IF(J164=FALSE(),COUNTIFS($J$2:$J$560,FALSE(),$F$2:$F$560,"&lt;"&amp;F164)+(COUNTIFS($J$2:$J$560,FALSE(),$F$2:$F$560,F164)+1)/2,"")</f>
        <v>377.5</v>
      </c>
      <c r="Q164" s="5" t="n">
        <f aca="false">IF(J164=FALSE(),COUNTIFS($J$2:$J$560,FALSE(),$H$2:$H$560,"&lt;"&amp;H164)+(COUNTIFS($J$2:$J$560,FALSE(),$H$2:$H$560,H164)+1)/2,"")</f>
        <v>350.5</v>
      </c>
      <c r="R164" s="5" t="n">
        <f aca="false">COUNTIF($L$2:$L$560,"&lt;"&amp;L164)+(COUNTIF($L$2:$L$560,L164)+1)/2</f>
        <v>525</v>
      </c>
      <c r="S164" s="5" t="n">
        <f aca="false">MATCH(F164,Codetabel!$G$2:$G$12,0)-1</f>
        <v>6</v>
      </c>
      <c r="T164" s="5" t="n">
        <f aca="false">H164-1</f>
        <v>7</v>
      </c>
    </row>
    <row r="165" customFormat="false" ht="15" hidden="false" customHeight="false" outlineLevel="0" collapsed="false">
      <c r="A165" s="9" t="s">
        <v>65</v>
      </c>
      <c r="B165" s="9" t="n">
        <v>229</v>
      </c>
      <c r="C165" s="9" t="s">
        <v>438</v>
      </c>
      <c r="D165" s="9" t="s">
        <v>439</v>
      </c>
      <c r="E165" s="9" t="s">
        <v>436</v>
      </c>
      <c r="F165" s="9" t="n">
        <v>300</v>
      </c>
      <c r="G165" s="9" t="s">
        <v>199</v>
      </c>
      <c r="H165" s="9" t="n">
        <v>6</v>
      </c>
      <c r="I165" s="9" t="n">
        <v>300</v>
      </c>
      <c r="J165" s="11" t="b">
        <f aca="false">TRUE()</f>
        <v>1</v>
      </c>
      <c r="K165" s="9" t="n">
        <v>300</v>
      </c>
      <c r="L165" s="9" t="n">
        <v>6</v>
      </c>
      <c r="M165" s="11" t="b">
        <f aca="false">TRUE()</f>
        <v>1</v>
      </c>
      <c r="N165" s="5" t="n">
        <f aca="false">COUNTIF($F$2:$F$560,"&lt;"&amp;F165)+(COUNTIF($F$2:$F$560,F165)+1)/2</f>
        <v>515</v>
      </c>
      <c r="O165" s="5" t="n">
        <f aca="false">COUNTIF($H$2:$H$560,"&lt;"&amp;H165)+(COUNTIF($H$2:$H$560,H165)+1)/2</f>
        <v>422.5</v>
      </c>
      <c r="P165" s="5" t="str">
        <f aca="false">IF(J165=FALSE(),COUNTIFS($J$2:$J$560,FALSE(),$F$2:$F$560,"&lt;"&amp;F165)+(COUNTIFS($J$2:$J$560,FALSE(),$F$2:$F$560,F165)+1)/2,"")</f>
        <v/>
      </c>
      <c r="Q165" s="5" t="str">
        <f aca="false">IF(J165=FALSE(),COUNTIFS($J$2:$J$560,FALSE(),$H$2:$H$560,"&lt;"&amp;H165)+(COUNTIFS($J$2:$J$560,FALSE(),$H$2:$H$560,H165)+1)/2,"")</f>
        <v/>
      </c>
      <c r="R165" s="5" t="n">
        <f aca="false">COUNTIF($L$2:$L$560,"&lt;"&amp;L165)+(COUNTIF($L$2:$L$560,L165)+1)/2</f>
        <v>447.5</v>
      </c>
      <c r="S165" s="5" t="n">
        <f aca="false">MATCH(F165,Codetabel!$G$2:$G$12,0)-1</f>
        <v>6</v>
      </c>
      <c r="T165" s="5" t="n">
        <f aca="false">H165-1</f>
        <v>5</v>
      </c>
    </row>
    <row r="166" customFormat="false" ht="15" hidden="false" customHeight="false" outlineLevel="0" collapsed="false">
      <c r="A166" s="9" t="s">
        <v>65</v>
      </c>
      <c r="B166" s="9" t="n">
        <v>230</v>
      </c>
      <c r="C166" s="9" t="s">
        <v>438</v>
      </c>
      <c r="D166" s="9" t="s">
        <v>439</v>
      </c>
      <c r="E166" s="9" t="s">
        <v>437</v>
      </c>
      <c r="F166" s="9" t="n">
        <v>1000</v>
      </c>
      <c r="G166" s="9" t="s">
        <v>275</v>
      </c>
      <c r="H166" s="9" t="n">
        <v>9</v>
      </c>
      <c r="I166" s="9" t="n">
        <v>1000</v>
      </c>
      <c r="J166" s="11" t="b">
        <f aca="false">TRUE()</f>
        <v>1</v>
      </c>
      <c r="K166" s="9" t="n">
        <v>700</v>
      </c>
      <c r="L166" s="9" t="n">
        <v>8</v>
      </c>
      <c r="M166" s="11" t="b">
        <f aca="false">FALSE()</f>
        <v>0</v>
      </c>
      <c r="N166" s="5" t="n">
        <f aca="false">COUNTIF($F$2:$F$560,"&lt;"&amp;F166)+(COUNTIF($F$2:$F$560,F166)+1)/2</f>
        <v>555</v>
      </c>
      <c r="O166" s="5" t="n">
        <f aca="false">COUNTIF($H$2:$H$560,"&lt;"&amp;H166)+(COUNTIF($H$2:$H$560,H166)+1)/2</f>
        <v>540</v>
      </c>
      <c r="P166" s="5" t="str">
        <f aca="false">IF(J166=FALSE(),COUNTIFS($J$2:$J$560,FALSE(),$F$2:$F$560,"&lt;"&amp;F166)+(COUNTIFS($J$2:$J$560,FALSE(),$F$2:$F$560,F166)+1)/2,"")</f>
        <v/>
      </c>
      <c r="Q166" s="5" t="str">
        <f aca="false">IF(J166=FALSE(),COUNTIFS($J$2:$J$560,FALSE(),$H$2:$H$560,"&lt;"&amp;H166)+(COUNTIFS($J$2:$J$560,FALSE(),$H$2:$H$560,H166)+1)/2,"")</f>
        <v/>
      </c>
      <c r="R166" s="5" t="n">
        <f aca="false">COUNTIF($L$2:$L$560,"&lt;"&amp;L166)+(COUNTIF($L$2:$L$560,L166)+1)/2</f>
        <v>525</v>
      </c>
      <c r="S166" s="5" t="n">
        <f aca="false">MATCH(F166,Codetabel!$G$2:$G$12,0)-1</f>
        <v>9</v>
      </c>
      <c r="T166" s="5" t="n">
        <f aca="false">H166-1</f>
        <v>8</v>
      </c>
    </row>
    <row r="167" customFormat="false" ht="15" hidden="false" customHeight="false" outlineLevel="0" collapsed="false">
      <c r="A167" s="9" t="s">
        <v>65</v>
      </c>
      <c r="B167" s="9" t="n">
        <v>232</v>
      </c>
      <c r="C167" s="9" t="s">
        <v>438</v>
      </c>
      <c r="D167" s="9" t="s">
        <v>439</v>
      </c>
      <c r="E167" s="9" t="s">
        <v>440</v>
      </c>
      <c r="F167" s="9" t="n">
        <v>100</v>
      </c>
      <c r="G167" s="9" t="s">
        <v>132</v>
      </c>
      <c r="H167" s="9" t="n">
        <v>5</v>
      </c>
      <c r="I167" s="9" t="n">
        <v>200</v>
      </c>
      <c r="J167" s="11" t="b">
        <f aca="false">FALSE()</f>
        <v>0</v>
      </c>
      <c r="K167" s="9" t="n">
        <v>200</v>
      </c>
      <c r="L167" s="9" t="n">
        <v>5</v>
      </c>
      <c r="M167" s="11" t="b">
        <f aca="false">TRUE()</f>
        <v>1</v>
      </c>
      <c r="N167" s="5" t="n">
        <f aca="false">COUNTIF($F$2:$F$560,"&lt;"&amp;F167)+(COUNTIF($F$2:$F$560,F167)+1)/2</f>
        <v>415.5</v>
      </c>
      <c r="O167" s="5" t="n">
        <f aca="false">COUNTIF($H$2:$H$560,"&lt;"&amp;H167)+(COUNTIF($H$2:$H$560,H167)+1)/2</f>
        <v>348.5</v>
      </c>
      <c r="P167" s="5" t="n">
        <f aca="false">IF(J167=FALSE(),COUNTIFS($J$2:$J$560,FALSE(),$F$2:$F$560,"&lt;"&amp;F167)+(COUNTIFS($J$2:$J$560,FALSE(),$F$2:$F$560,F167)+1)/2,"")</f>
        <v>342.5</v>
      </c>
      <c r="Q167" s="5" t="n">
        <f aca="false">IF(J167=FALSE(),COUNTIFS($J$2:$J$560,FALSE(),$H$2:$H$560,"&lt;"&amp;H167)+(COUNTIFS($J$2:$J$560,FALSE(),$H$2:$H$560,H167)+1)/2,"")</f>
        <v>244</v>
      </c>
      <c r="R167" s="5" t="n">
        <f aca="false">COUNTIF($L$2:$L$560,"&lt;"&amp;L167)+(COUNTIF($L$2:$L$560,L167)+1)/2</f>
        <v>386.5</v>
      </c>
      <c r="S167" s="5" t="n">
        <f aca="false">MATCH(F167,Codetabel!$G$2:$G$12,0)-1</f>
        <v>4</v>
      </c>
      <c r="T167" s="5" t="n">
        <f aca="false">H167-1</f>
        <v>4</v>
      </c>
    </row>
    <row r="168" customFormat="false" ht="15" hidden="false" customHeight="false" outlineLevel="0" collapsed="false">
      <c r="A168" s="9" t="s">
        <v>65</v>
      </c>
      <c r="B168" s="9" t="n">
        <v>233</v>
      </c>
      <c r="C168" s="9" t="s">
        <v>438</v>
      </c>
      <c r="D168" s="9" t="s">
        <v>439</v>
      </c>
      <c r="E168" s="9" t="s">
        <v>441</v>
      </c>
      <c r="F168" s="9" t="n">
        <v>200</v>
      </c>
      <c r="G168" s="9" t="s">
        <v>199</v>
      </c>
      <c r="H168" s="9" t="n">
        <v>6</v>
      </c>
      <c r="I168" s="9" t="n">
        <v>300</v>
      </c>
      <c r="J168" s="11" t="b">
        <f aca="false">FALSE()</f>
        <v>0</v>
      </c>
      <c r="K168" s="9" t="n">
        <v>300</v>
      </c>
      <c r="L168" s="9" t="n">
        <v>6</v>
      </c>
      <c r="M168" s="11" t="b">
        <f aca="false">TRUE()</f>
        <v>1</v>
      </c>
      <c r="N168" s="5" t="n">
        <f aca="false">COUNTIF($F$2:$F$560,"&lt;"&amp;F168)+(COUNTIF($F$2:$F$560,F168)+1)/2</f>
        <v>471.5</v>
      </c>
      <c r="O168" s="5" t="n">
        <f aca="false">COUNTIF($H$2:$H$560,"&lt;"&amp;H168)+(COUNTIF($H$2:$H$560,H168)+1)/2</f>
        <v>422.5</v>
      </c>
      <c r="P168" s="5" t="n">
        <f aca="false">IF(J168=FALSE(),COUNTIFS($J$2:$J$560,FALSE(),$F$2:$F$560,"&lt;"&amp;F168)+(COUNTIFS($J$2:$J$560,FALSE(),$F$2:$F$560,F168)+1)/2,"")</f>
        <v>367</v>
      </c>
      <c r="Q168" s="5" t="n">
        <f aca="false">IF(J168=FALSE(),COUNTIFS($J$2:$J$560,FALSE(),$H$2:$H$560,"&lt;"&amp;H168)+(COUNTIFS($J$2:$J$560,FALSE(),$H$2:$H$560,H168)+1)/2,"")</f>
        <v>285</v>
      </c>
      <c r="R168" s="5" t="n">
        <f aca="false">COUNTIF($L$2:$L$560,"&lt;"&amp;L168)+(COUNTIF($L$2:$L$560,L168)+1)/2</f>
        <v>447.5</v>
      </c>
      <c r="S168" s="5" t="n">
        <f aca="false">MATCH(F168,Codetabel!$G$2:$G$12,0)-1</f>
        <v>5</v>
      </c>
      <c r="T168" s="5" t="n">
        <f aca="false">H168-1</f>
        <v>5</v>
      </c>
    </row>
    <row r="169" customFormat="false" ht="15" hidden="false" customHeight="false" outlineLevel="0" collapsed="false">
      <c r="A169" s="9" t="s">
        <v>65</v>
      </c>
      <c r="B169" s="9" t="n">
        <v>235</v>
      </c>
      <c r="C169" s="9" t="s">
        <v>442</v>
      </c>
      <c r="D169" s="9" t="s">
        <v>443</v>
      </c>
      <c r="E169" s="9" t="s">
        <v>444</v>
      </c>
      <c r="F169" s="9" t="n">
        <v>300</v>
      </c>
      <c r="G169" s="9" t="s">
        <v>199</v>
      </c>
      <c r="H169" s="9" t="n">
        <v>6</v>
      </c>
      <c r="I169" s="9" t="n">
        <v>300</v>
      </c>
      <c r="J169" s="11" t="b">
        <f aca="false">TRUE()</f>
        <v>1</v>
      </c>
      <c r="K169" s="9" t="n">
        <v>200</v>
      </c>
      <c r="L169" s="9" t="n">
        <v>5</v>
      </c>
      <c r="M169" s="11" t="b">
        <f aca="false">TRUE()</f>
        <v>1</v>
      </c>
      <c r="N169" s="5" t="n">
        <f aca="false">COUNTIF($F$2:$F$560,"&lt;"&amp;F169)+(COUNTIF($F$2:$F$560,F169)+1)/2</f>
        <v>515</v>
      </c>
      <c r="O169" s="5" t="n">
        <f aca="false">COUNTIF($H$2:$H$560,"&lt;"&amp;H169)+(COUNTIF($H$2:$H$560,H169)+1)/2</f>
        <v>422.5</v>
      </c>
      <c r="P169" s="5" t="str">
        <f aca="false">IF(J169=FALSE(),COUNTIFS($J$2:$J$560,FALSE(),$F$2:$F$560,"&lt;"&amp;F169)+(COUNTIFS($J$2:$J$560,FALSE(),$F$2:$F$560,F169)+1)/2,"")</f>
        <v/>
      </c>
      <c r="Q169" s="5" t="str">
        <f aca="false">IF(J169=FALSE(),COUNTIFS($J$2:$J$560,FALSE(),$H$2:$H$560,"&lt;"&amp;H169)+(COUNTIFS($J$2:$J$560,FALSE(),$H$2:$H$560,H169)+1)/2,"")</f>
        <v/>
      </c>
      <c r="R169" s="5" t="n">
        <f aca="false">COUNTIF($L$2:$L$560,"&lt;"&amp;L169)+(COUNTIF($L$2:$L$560,L169)+1)/2</f>
        <v>386.5</v>
      </c>
      <c r="S169" s="5" t="n">
        <f aca="false">MATCH(F169,Codetabel!$G$2:$G$12,0)-1</f>
        <v>6</v>
      </c>
      <c r="T169" s="5" t="n">
        <f aca="false">H169-1</f>
        <v>5</v>
      </c>
    </row>
    <row r="170" customFormat="false" ht="15" hidden="false" customHeight="false" outlineLevel="0" collapsed="false">
      <c r="A170" s="9" t="s">
        <v>65</v>
      </c>
      <c r="B170" s="9" t="n">
        <v>236</v>
      </c>
      <c r="C170" s="9" t="s">
        <v>442</v>
      </c>
      <c r="D170" s="9" t="s">
        <v>443</v>
      </c>
      <c r="E170" s="9" t="s">
        <v>445</v>
      </c>
      <c r="F170" s="9" t="n">
        <v>500</v>
      </c>
      <c r="G170" s="9" t="s">
        <v>180</v>
      </c>
      <c r="H170" s="9" t="n">
        <v>7</v>
      </c>
      <c r="I170" s="9" t="n">
        <v>500</v>
      </c>
      <c r="J170" s="11" t="b">
        <f aca="false">TRUE()</f>
        <v>1</v>
      </c>
      <c r="K170" s="9" t="n">
        <v>300</v>
      </c>
      <c r="L170" s="9" t="n">
        <v>6</v>
      </c>
      <c r="M170" s="11" t="b">
        <f aca="false">FALSE()</f>
        <v>0</v>
      </c>
      <c r="N170" s="5" t="n">
        <f aca="false">COUNTIF($F$2:$F$560,"&lt;"&amp;F170)+(COUNTIF($F$2:$F$560,F170)+1)/2</f>
        <v>540.5</v>
      </c>
      <c r="O170" s="5" t="n">
        <f aca="false">COUNTIF($H$2:$H$560,"&lt;"&amp;H170)+(COUNTIF($H$2:$H$560,H170)+1)/2</f>
        <v>486.5</v>
      </c>
      <c r="P170" s="5" t="str">
        <f aca="false">IF(J170=FALSE(),COUNTIFS($J$2:$J$560,FALSE(),$F$2:$F$560,"&lt;"&amp;F170)+(COUNTIFS($J$2:$J$560,FALSE(),$F$2:$F$560,F170)+1)/2,"")</f>
        <v/>
      </c>
      <c r="Q170" s="5" t="str">
        <f aca="false">IF(J170=FALSE(),COUNTIFS($J$2:$J$560,FALSE(),$H$2:$H$560,"&lt;"&amp;H170)+(COUNTIFS($J$2:$J$560,FALSE(),$H$2:$H$560,H170)+1)/2,"")</f>
        <v/>
      </c>
      <c r="R170" s="5" t="n">
        <f aca="false">COUNTIF($L$2:$L$560,"&lt;"&amp;L170)+(COUNTIF($L$2:$L$560,L170)+1)/2</f>
        <v>447.5</v>
      </c>
      <c r="S170" s="5" t="n">
        <f aca="false">MATCH(F170,Codetabel!$G$2:$G$12,0)-1</f>
        <v>7</v>
      </c>
      <c r="T170" s="5" t="n">
        <f aca="false">H170-1</f>
        <v>6</v>
      </c>
    </row>
    <row r="171" customFormat="false" ht="15" hidden="false" customHeight="false" outlineLevel="0" collapsed="false">
      <c r="A171" s="9" t="s">
        <v>65</v>
      </c>
      <c r="B171" s="9" t="n">
        <v>237</v>
      </c>
      <c r="C171" s="9" t="s">
        <v>446</v>
      </c>
      <c r="D171" s="9" t="s">
        <v>447</v>
      </c>
      <c r="E171" s="9" t="s">
        <v>448</v>
      </c>
      <c r="F171" s="9" t="n">
        <v>500</v>
      </c>
      <c r="G171" s="9" t="s">
        <v>180</v>
      </c>
      <c r="H171" s="9" t="n">
        <v>7</v>
      </c>
      <c r="I171" s="9" t="n">
        <v>500</v>
      </c>
      <c r="J171" s="11" t="b">
        <f aca="false">TRUE()</f>
        <v>1</v>
      </c>
      <c r="K171" s="9" t="n">
        <v>500</v>
      </c>
      <c r="L171" s="9" t="n">
        <v>7</v>
      </c>
      <c r="M171" s="11" t="b">
        <f aca="false">FALSE()</f>
        <v>0</v>
      </c>
      <c r="N171" s="5" t="n">
        <f aca="false">COUNTIF($F$2:$F$560,"&lt;"&amp;F171)+(COUNTIF($F$2:$F$560,F171)+1)/2</f>
        <v>540.5</v>
      </c>
      <c r="O171" s="5" t="n">
        <f aca="false">COUNTIF($H$2:$H$560,"&lt;"&amp;H171)+(COUNTIF($H$2:$H$560,H171)+1)/2</f>
        <v>486.5</v>
      </c>
      <c r="P171" s="5" t="str">
        <f aca="false">IF(J171=FALSE(),COUNTIFS($J$2:$J$560,FALSE(),$F$2:$F$560,"&lt;"&amp;F171)+(COUNTIFS($J$2:$J$560,FALSE(),$F$2:$F$560,F171)+1)/2,"")</f>
        <v/>
      </c>
      <c r="Q171" s="5" t="str">
        <f aca="false">IF(J171=FALSE(),COUNTIFS($J$2:$J$560,FALSE(),$H$2:$H$560,"&lt;"&amp;H171)+(COUNTIFS($J$2:$J$560,FALSE(),$H$2:$H$560,H171)+1)/2,"")</f>
        <v/>
      </c>
      <c r="R171" s="5" t="n">
        <f aca="false">COUNTIF($L$2:$L$560,"&lt;"&amp;L171)+(COUNTIF($L$2:$L$560,L171)+1)/2</f>
        <v>497.5</v>
      </c>
      <c r="S171" s="5" t="n">
        <f aca="false">MATCH(F171,Codetabel!$G$2:$G$12,0)-1</f>
        <v>7</v>
      </c>
      <c r="T171" s="5" t="n">
        <f aca="false">H171-1</f>
        <v>6</v>
      </c>
    </row>
    <row r="172" customFormat="false" ht="15" hidden="false" customHeight="false" outlineLevel="0" collapsed="false">
      <c r="A172" s="9" t="s">
        <v>65</v>
      </c>
      <c r="B172" s="9" t="n">
        <v>238</v>
      </c>
      <c r="C172" s="9" t="s">
        <v>449</v>
      </c>
      <c r="D172" s="9" t="s">
        <v>450</v>
      </c>
      <c r="E172" s="9" t="s">
        <v>451</v>
      </c>
      <c r="F172" s="9" t="n">
        <v>700</v>
      </c>
      <c r="G172" s="9" t="s">
        <v>182</v>
      </c>
      <c r="H172" s="9" t="n">
        <v>8</v>
      </c>
      <c r="I172" s="9" t="n">
        <v>700</v>
      </c>
      <c r="J172" s="11" t="b">
        <f aca="false">TRUE()</f>
        <v>1</v>
      </c>
      <c r="K172" s="9" t="n">
        <v>500</v>
      </c>
      <c r="L172" s="9" t="n">
        <v>7</v>
      </c>
      <c r="M172" s="11" t="b">
        <f aca="false">FALSE()</f>
        <v>0</v>
      </c>
      <c r="N172" s="5" t="n">
        <f aca="false">COUNTIF($F$2:$F$560,"&lt;"&amp;F172)+(COUNTIF($F$2:$F$560,F172)+1)/2</f>
        <v>549.5</v>
      </c>
      <c r="O172" s="5" t="n">
        <f aca="false">COUNTIF($H$2:$H$560,"&lt;"&amp;H172)+(COUNTIF($H$2:$H$560,H172)+1)/2</f>
        <v>520.5</v>
      </c>
      <c r="P172" s="5" t="str">
        <f aca="false">IF(J172=FALSE(),COUNTIFS($J$2:$J$560,FALSE(),$F$2:$F$560,"&lt;"&amp;F172)+(COUNTIFS($J$2:$J$560,FALSE(),$F$2:$F$560,F172)+1)/2,"")</f>
        <v/>
      </c>
      <c r="Q172" s="5" t="str">
        <f aca="false">IF(J172=FALSE(),COUNTIFS($J$2:$J$560,FALSE(),$H$2:$H$560,"&lt;"&amp;H172)+(COUNTIFS($J$2:$J$560,FALSE(),$H$2:$H$560,H172)+1)/2,"")</f>
        <v/>
      </c>
      <c r="R172" s="5" t="n">
        <f aca="false">COUNTIF($L$2:$L$560,"&lt;"&amp;L172)+(COUNTIF($L$2:$L$560,L172)+1)/2</f>
        <v>497.5</v>
      </c>
      <c r="S172" s="5" t="n">
        <f aca="false">MATCH(F172,Codetabel!$G$2:$G$12,0)-1</f>
        <v>8</v>
      </c>
      <c r="T172" s="5" t="n">
        <f aca="false">H172-1</f>
        <v>7</v>
      </c>
    </row>
    <row r="173" customFormat="false" ht="15" hidden="false" customHeight="false" outlineLevel="0" collapsed="false">
      <c r="A173" s="9" t="s">
        <v>65</v>
      </c>
      <c r="B173" s="9" t="n">
        <v>240</v>
      </c>
      <c r="C173" s="9" t="s">
        <v>452</v>
      </c>
      <c r="D173" s="9" t="s">
        <v>366</v>
      </c>
      <c r="E173" s="9" t="s">
        <v>453</v>
      </c>
      <c r="F173" s="9" t="n">
        <v>300</v>
      </c>
      <c r="G173" s="9" t="s">
        <v>275</v>
      </c>
      <c r="H173" s="9" t="n">
        <v>9</v>
      </c>
      <c r="I173" s="9" t="n">
        <v>1000</v>
      </c>
      <c r="J173" s="11" t="b">
        <f aca="false">FALSE()</f>
        <v>0</v>
      </c>
      <c r="K173" s="9" t="n">
        <v>1000</v>
      </c>
      <c r="L173" s="9" t="n">
        <v>9</v>
      </c>
      <c r="M173" s="11" t="b">
        <f aca="false">FALSE()</f>
        <v>0</v>
      </c>
      <c r="N173" s="5" t="n">
        <f aca="false">COUNTIF($F$2:$F$560,"&lt;"&amp;F173)+(COUNTIF($F$2:$F$560,F173)+1)/2</f>
        <v>515</v>
      </c>
      <c r="O173" s="5" t="n">
        <f aca="false">COUNTIF($H$2:$H$560,"&lt;"&amp;H173)+(COUNTIF($H$2:$H$560,H173)+1)/2</f>
        <v>540</v>
      </c>
      <c r="P173" s="5" t="n">
        <f aca="false">IF(J173=FALSE(),COUNTIFS($J$2:$J$560,FALSE(),$F$2:$F$560,"&lt;"&amp;F173)+(COUNTIFS($J$2:$J$560,FALSE(),$F$2:$F$560,F173)+1)/2,"")</f>
        <v>377.5</v>
      </c>
      <c r="Q173" s="5" t="n">
        <f aca="false">IF(J173=FALSE(),COUNTIFS($J$2:$J$560,FALSE(),$H$2:$H$560,"&lt;"&amp;H173)+(COUNTIFS($J$2:$J$560,FALSE(),$H$2:$H$560,H173)+1)/2,"")</f>
        <v>364.5</v>
      </c>
      <c r="R173" s="5" t="n">
        <f aca="false">COUNTIF($L$2:$L$560,"&lt;"&amp;L173)+(COUNTIF($L$2:$L$560,L173)+1)/2</f>
        <v>541.5</v>
      </c>
      <c r="S173" s="5" t="n">
        <f aca="false">MATCH(F173,Codetabel!$G$2:$G$12,0)-1</f>
        <v>6</v>
      </c>
      <c r="T173" s="5" t="n">
        <f aca="false">H173-1</f>
        <v>8</v>
      </c>
    </row>
    <row r="174" customFormat="false" ht="15" hidden="false" customHeight="false" outlineLevel="0" collapsed="false">
      <c r="A174" s="9" t="s">
        <v>65</v>
      </c>
      <c r="B174" s="9" t="n">
        <v>241</v>
      </c>
      <c r="C174" s="9" t="s">
        <v>452</v>
      </c>
      <c r="D174" s="9" t="s">
        <v>366</v>
      </c>
      <c r="E174" s="9" t="s">
        <v>454</v>
      </c>
      <c r="F174" s="9" t="n">
        <v>100</v>
      </c>
      <c r="G174" s="9" t="s">
        <v>180</v>
      </c>
      <c r="H174" s="9" t="n">
        <v>7</v>
      </c>
      <c r="I174" s="9" t="n">
        <v>500</v>
      </c>
      <c r="J174" s="11" t="b">
        <f aca="false">FALSE()</f>
        <v>0</v>
      </c>
      <c r="K174" s="9" t="n">
        <v>500</v>
      </c>
      <c r="L174" s="9" t="n">
        <v>7</v>
      </c>
      <c r="M174" s="11" t="b">
        <f aca="false">FALSE()</f>
        <v>0</v>
      </c>
      <c r="N174" s="5" t="n">
        <f aca="false">COUNTIF($F$2:$F$560,"&lt;"&amp;F174)+(COUNTIF($F$2:$F$560,F174)+1)/2</f>
        <v>415.5</v>
      </c>
      <c r="O174" s="5" t="n">
        <f aca="false">COUNTIF($H$2:$H$560,"&lt;"&amp;H174)+(COUNTIF($H$2:$H$560,H174)+1)/2</f>
        <v>486.5</v>
      </c>
      <c r="P174" s="5" t="n">
        <f aca="false">IF(J174=FALSE(),COUNTIFS($J$2:$J$560,FALSE(),$F$2:$F$560,"&lt;"&amp;F174)+(COUNTIFS($J$2:$J$560,FALSE(),$F$2:$F$560,F174)+1)/2,"")</f>
        <v>342.5</v>
      </c>
      <c r="Q174" s="5" t="n">
        <f aca="false">IF(J174=FALSE(),COUNTIFS($J$2:$J$560,FALSE(),$H$2:$H$560,"&lt;"&amp;H174)+(COUNTIFS($J$2:$J$560,FALSE(),$H$2:$H$560,H174)+1)/2,"")</f>
        <v>325.5</v>
      </c>
      <c r="R174" s="5" t="n">
        <f aca="false">COUNTIF($L$2:$L$560,"&lt;"&amp;L174)+(COUNTIF($L$2:$L$560,L174)+1)/2</f>
        <v>497.5</v>
      </c>
      <c r="S174" s="5" t="n">
        <f aca="false">MATCH(F174,Codetabel!$G$2:$G$12,0)-1</f>
        <v>4</v>
      </c>
      <c r="T174" s="5" t="n">
        <f aca="false">H174-1</f>
        <v>6</v>
      </c>
    </row>
    <row r="175" customFormat="false" ht="15" hidden="false" customHeight="false" outlineLevel="0" collapsed="false">
      <c r="A175" s="9" t="s">
        <v>65</v>
      </c>
      <c r="B175" s="9" t="n">
        <v>242</v>
      </c>
      <c r="C175" s="9" t="s">
        <v>455</v>
      </c>
      <c r="D175" s="9" t="s">
        <v>456</v>
      </c>
      <c r="E175" s="9" t="s">
        <v>457</v>
      </c>
      <c r="F175" s="9" t="n">
        <v>300</v>
      </c>
      <c r="G175" s="9" t="s">
        <v>199</v>
      </c>
      <c r="H175" s="9" t="n">
        <v>6</v>
      </c>
      <c r="I175" s="9" t="n">
        <v>300</v>
      </c>
      <c r="J175" s="11" t="b">
        <f aca="false">TRUE()</f>
        <v>1</v>
      </c>
      <c r="K175" s="9" t="n">
        <v>300</v>
      </c>
      <c r="L175" s="9" t="n">
        <v>6</v>
      </c>
      <c r="M175" s="11" t="b">
        <f aca="false">TRUE()</f>
        <v>1</v>
      </c>
      <c r="N175" s="5" t="n">
        <f aca="false">COUNTIF($F$2:$F$560,"&lt;"&amp;F175)+(COUNTIF($F$2:$F$560,F175)+1)/2</f>
        <v>515</v>
      </c>
      <c r="O175" s="5" t="n">
        <f aca="false">COUNTIF($H$2:$H$560,"&lt;"&amp;H175)+(COUNTIF($H$2:$H$560,H175)+1)/2</f>
        <v>422.5</v>
      </c>
      <c r="P175" s="5" t="str">
        <f aca="false">IF(J175=FALSE(),COUNTIFS($J$2:$J$560,FALSE(),$F$2:$F$560,"&lt;"&amp;F175)+(COUNTIFS($J$2:$J$560,FALSE(),$F$2:$F$560,F175)+1)/2,"")</f>
        <v/>
      </c>
      <c r="Q175" s="5" t="str">
        <f aca="false">IF(J175=FALSE(),COUNTIFS($J$2:$J$560,FALSE(),$H$2:$H$560,"&lt;"&amp;H175)+(COUNTIFS($J$2:$J$560,FALSE(),$H$2:$H$560,H175)+1)/2,"")</f>
        <v/>
      </c>
      <c r="R175" s="5" t="n">
        <f aca="false">COUNTIF($L$2:$L$560,"&lt;"&amp;L175)+(COUNTIF($L$2:$L$560,L175)+1)/2</f>
        <v>447.5</v>
      </c>
      <c r="S175" s="5" t="n">
        <f aca="false">MATCH(F175,Codetabel!$G$2:$G$12,0)-1</f>
        <v>6</v>
      </c>
      <c r="T175" s="5" t="n">
        <f aca="false">H175-1</f>
        <v>5</v>
      </c>
    </row>
    <row r="176" customFormat="false" ht="15" hidden="false" customHeight="false" outlineLevel="0" collapsed="false">
      <c r="A176" s="9" t="s">
        <v>65</v>
      </c>
      <c r="B176" s="9" t="n">
        <v>244</v>
      </c>
      <c r="C176" s="9" t="s">
        <v>458</v>
      </c>
      <c r="D176" s="9" t="s">
        <v>459</v>
      </c>
      <c r="E176" s="9" t="s">
        <v>460</v>
      </c>
      <c r="F176" s="9" t="n">
        <v>200</v>
      </c>
      <c r="G176" s="9" t="s">
        <v>199</v>
      </c>
      <c r="H176" s="9" t="n">
        <v>6</v>
      </c>
      <c r="I176" s="9" t="n">
        <v>300</v>
      </c>
      <c r="J176" s="11" t="b">
        <f aca="false">FALSE()</f>
        <v>0</v>
      </c>
      <c r="K176" s="9" t="n">
        <v>300</v>
      </c>
      <c r="L176" s="9" t="n">
        <v>6</v>
      </c>
      <c r="M176" s="11" t="b">
        <f aca="false">TRUE()</f>
        <v>1</v>
      </c>
      <c r="N176" s="5" t="n">
        <f aca="false">COUNTIF($F$2:$F$560,"&lt;"&amp;F176)+(COUNTIF($F$2:$F$560,F176)+1)/2</f>
        <v>471.5</v>
      </c>
      <c r="O176" s="5" t="n">
        <f aca="false">COUNTIF($H$2:$H$560,"&lt;"&amp;H176)+(COUNTIF($H$2:$H$560,H176)+1)/2</f>
        <v>422.5</v>
      </c>
      <c r="P176" s="5" t="n">
        <f aca="false">IF(J176=FALSE(),COUNTIFS($J$2:$J$560,FALSE(),$F$2:$F$560,"&lt;"&amp;F176)+(COUNTIFS($J$2:$J$560,FALSE(),$F$2:$F$560,F176)+1)/2,"")</f>
        <v>367</v>
      </c>
      <c r="Q176" s="5" t="n">
        <f aca="false">IF(J176=FALSE(),COUNTIFS($J$2:$J$560,FALSE(),$H$2:$H$560,"&lt;"&amp;H176)+(COUNTIFS($J$2:$J$560,FALSE(),$H$2:$H$560,H176)+1)/2,"")</f>
        <v>285</v>
      </c>
      <c r="R176" s="5" t="n">
        <f aca="false">COUNTIF($L$2:$L$560,"&lt;"&amp;L176)+(COUNTIF($L$2:$L$560,L176)+1)/2</f>
        <v>447.5</v>
      </c>
      <c r="S176" s="5" t="n">
        <f aca="false">MATCH(F176,Codetabel!$G$2:$G$12,0)-1</f>
        <v>5</v>
      </c>
      <c r="T176" s="5" t="n">
        <f aca="false">H176-1</f>
        <v>5</v>
      </c>
    </row>
    <row r="177" customFormat="false" ht="15" hidden="false" customHeight="false" outlineLevel="0" collapsed="false">
      <c r="A177" s="9" t="s">
        <v>65</v>
      </c>
      <c r="B177" s="9" t="n">
        <v>245</v>
      </c>
      <c r="C177" s="9" t="s">
        <v>458</v>
      </c>
      <c r="D177" s="9" t="s">
        <v>459</v>
      </c>
      <c r="E177" s="9" t="s">
        <v>461</v>
      </c>
      <c r="F177" s="9" t="n">
        <v>300</v>
      </c>
      <c r="G177" s="9" t="s">
        <v>180</v>
      </c>
      <c r="H177" s="9" t="n">
        <v>7</v>
      </c>
      <c r="I177" s="9" t="n">
        <v>500</v>
      </c>
      <c r="J177" s="11" t="b">
        <f aca="false">FALSE()</f>
        <v>0</v>
      </c>
      <c r="K177" s="9" t="n">
        <v>500</v>
      </c>
      <c r="L177" s="9" t="n">
        <v>7</v>
      </c>
      <c r="M177" s="11" t="b">
        <f aca="false">FALSE()</f>
        <v>0</v>
      </c>
      <c r="N177" s="5" t="n">
        <f aca="false">COUNTIF($F$2:$F$560,"&lt;"&amp;F177)+(COUNTIF($F$2:$F$560,F177)+1)/2</f>
        <v>515</v>
      </c>
      <c r="O177" s="5" t="n">
        <f aca="false">COUNTIF($H$2:$H$560,"&lt;"&amp;H177)+(COUNTIF($H$2:$H$560,H177)+1)/2</f>
        <v>486.5</v>
      </c>
      <c r="P177" s="5" t="n">
        <f aca="false">IF(J177=FALSE(),COUNTIFS($J$2:$J$560,FALSE(),$F$2:$F$560,"&lt;"&amp;F177)+(COUNTIFS($J$2:$J$560,FALSE(),$F$2:$F$560,F177)+1)/2,"")</f>
        <v>377.5</v>
      </c>
      <c r="Q177" s="5" t="n">
        <f aca="false">IF(J177=FALSE(),COUNTIFS($J$2:$J$560,FALSE(),$H$2:$H$560,"&lt;"&amp;H177)+(COUNTIFS($J$2:$J$560,FALSE(),$H$2:$H$560,H177)+1)/2,"")</f>
        <v>325.5</v>
      </c>
      <c r="R177" s="5" t="n">
        <f aca="false">COUNTIF($L$2:$L$560,"&lt;"&amp;L177)+(COUNTIF($L$2:$L$560,L177)+1)/2</f>
        <v>497.5</v>
      </c>
      <c r="S177" s="5" t="n">
        <f aca="false">MATCH(F177,Codetabel!$G$2:$G$12,0)-1</f>
        <v>6</v>
      </c>
      <c r="T177" s="5" t="n">
        <f aca="false">H177-1</f>
        <v>6</v>
      </c>
    </row>
    <row r="178" customFormat="false" ht="15" hidden="false" customHeight="false" outlineLevel="0" collapsed="false">
      <c r="A178" s="9" t="s">
        <v>65</v>
      </c>
      <c r="B178" s="9" t="n">
        <v>247</v>
      </c>
      <c r="C178" s="9" t="s">
        <v>462</v>
      </c>
      <c r="D178" s="9" t="s">
        <v>463</v>
      </c>
      <c r="E178" s="9" t="s">
        <v>464</v>
      </c>
      <c r="F178" s="9" t="n">
        <v>50</v>
      </c>
      <c r="G178" s="9" t="s">
        <v>126</v>
      </c>
      <c r="H178" s="9" t="n">
        <v>3</v>
      </c>
      <c r="I178" s="9" t="n">
        <v>50</v>
      </c>
      <c r="J178" s="11" t="b">
        <f aca="false">TRUE()</f>
        <v>1</v>
      </c>
      <c r="K178" s="9" t="n">
        <v>50</v>
      </c>
      <c r="L178" s="9" t="n">
        <v>3</v>
      </c>
      <c r="M178" s="11" t="b">
        <f aca="false">TRUE()</f>
        <v>1</v>
      </c>
      <c r="N178" s="5" t="n">
        <f aca="false">COUNTIF($F$2:$F$560,"&lt;"&amp;F178)+(COUNTIF($F$2:$F$560,F178)+1)/2</f>
        <v>343.5</v>
      </c>
      <c r="O178" s="5" t="n">
        <f aca="false">COUNTIF($H$2:$H$560,"&lt;"&amp;H178)+(COUNTIF($H$2:$H$560,H178)+1)/2</f>
        <v>175.5</v>
      </c>
      <c r="P178" s="5" t="str">
        <f aca="false">IF(J178=FALSE(),COUNTIFS($J$2:$J$560,FALSE(),$F$2:$F$560,"&lt;"&amp;F178)+(COUNTIFS($J$2:$J$560,FALSE(),$F$2:$F$560,F178)+1)/2,"")</f>
        <v/>
      </c>
      <c r="Q178" s="5" t="str">
        <f aca="false">IF(J178=FALSE(),COUNTIFS($J$2:$J$560,FALSE(),$H$2:$H$560,"&lt;"&amp;H178)+(COUNTIFS($J$2:$J$560,FALSE(),$H$2:$H$560,H178)+1)/2,"")</f>
        <v/>
      </c>
      <c r="R178" s="5" t="n">
        <f aca="false">COUNTIF($L$2:$L$560,"&lt;"&amp;L178)+(COUNTIF($L$2:$L$560,L178)+1)/2</f>
        <v>204</v>
      </c>
      <c r="S178" s="5" t="n">
        <f aca="false">MATCH(F178,Codetabel!$G$2:$G$12,0)-1</f>
        <v>3</v>
      </c>
      <c r="T178" s="5" t="n">
        <f aca="false">H178-1</f>
        <v>2</v>
      </c>
    </row>
    <row r="179" customFormat="false" ht="15" hidden="false" customHeight="false" outlineLevel="0" collapsed="false">
      <c r="A179" s="9" t="s">
        <v>65</v>
      </c>
      <c r="B179" s="9" t="n">
        <v>248</v>
      </c>
      <c r="C179" s="9" t="s">
        <v>462</v>
      </c>
      <c r="D179" s="9" t="s">
        <v>463</v>
      </c>
      <c r="E179" s="9" t="s">
        <v>465</v>
      </c>
      <c r="F179" s="9" t="n">
        <v>10</v>
      </c>
      <c r="G179" s="9" t="s">
        <v>107</v>
      </c>
      <c r="H179" s="9" t="n">
        <v>2</v>
      </c>
      <c r="I179" s="9" t="n">
        <v>30</v>
      </c>
      <c r="J179" s="11" t="b">
        <f aca="false">FALSE()</f>
        <v>0</v>
      </c>
      <c r="K179" s="9" t="n">
        <v>30</v>
      </c>
      <c r="L179" s="9" t="n">
        <v>2</v>
      </c>
      <c r="M179" s="11" t="b">
        <f aca="false">FALSE()</f>
        <v>0</v>
      </c>
      <c r="N179" s="5" t="n">
        <f aca="false">COUNTIF($F$2:$F$560,"&lt;"&amp;F179)+(COUNTIF($F$2:$F$560,F179)+1)/2</f>
        <v>164</v>
      </c>
      <c r="O179" s="5" t="n">
        <f aca="false">COUNTIF($H$2:$H$560,"&lt;"&amp;H179)+(COUNTIF($H$2:$H$560,H179)+1)/2</f>
        <v>89</v>
      </c>
      <c r="P179" s="5" t="n">
        <f aca="false">IF(J179=FALSE(),COUNTIFS($J$2:$J$560,FALSE(),$F$2:$F$560,"&lt;"&amp;F179)+(COUNTIFS($J$2:$J$560,FALSE(),$F$2:$F$560,F179)+1)/2,"")</f>
        <v>161.5</v>
      </c>
      <c r="Q179" s="5" t="n">
        <f aca="false">IF(J179=FALSE(),COUNTIFS($J$2:$J$560,FALSE(),$H$2:$H$560,"&lt;"&amp;H179)+(COUNTIFS($J$2:$J$560,FALSE(),$H$2:$H$560,H179)+1)/2,"")</f>
        <v>71.5</v>
      </c>
      <c r="R179" s="5" t="n">
        <f aca="false">COUNTIF($L$2:$L$560,"&lt;"&amp;L179)+(COUNTIF($L$2:$L$560,L179)+1)/2</f>
        <v>101.5</v>
      </c>
      <c r="S179" s="5" t="n">
        <f aca="false">MATCH(F179,Codetabel!$G$2:$G$12,0)-1</f>
        <v>1</v>
      </c>
      <c r="T179" s="5" t="n">
        <f aca="false">H179-1</f>
        <v>1</v>
      </c>
    </row>
    <row r="180" customFormat="false" ht="15" hidden="false" customHeight="false" outlineLevel="0" collapsed="false">
      <c r="A180" s="9" t="s">
        <v>65</v>
      </c>
      <c r="B180" s="9" t="n">
        <v>249</v>
      </c>
      <c r="C180" s="9" t="s">
        <v>466</v>
      </c>
      <c r="D180" s="9" t="s">
        <v>467</v>
      </c>
      <c r="E180" s="9" t="s">
        <v>468</v>
      </c>
      <c r="F180" s="9" t="n">
        <v>300</v>
      </c>
      <c r="G180" s="9" t="s">
        <v>199</v>
      </c>
      <c r="H180" s="9" t="n">
        <v>6</v>
      </c>
      <c r="I180" s="9" t="n">
        <v>300</v>
      </c>
      <c r="J180" s="11" t="b">
        <f aca="false">TRUE()</f>
        <v>1</v>
      </c>
      <c r="K180" s="9" t="n">
        <v>200</v>
      </c>
      <c r="L180" s="9" t="n">
        <v>5</v>
      </c>
      <c r="M180" s="11" t="b">
        <f aca="false">TRUE()</f>
        <v>1</v>
      </c>
      <c r="N180" s="5" t="n">
        <f aca="false">COUNTIF($F$2:$F$560,"&lt;"&amp;F180)+(COUNTIF($F$2:$F$560,F180)+1)/2</f>
        <v>515</v>
      </c>
      <c r="O180" s="5" t="n">
        <f aca="false">COUNTIF($H$2:$H$560,"&lt;"&amp;H180)+(COUNTIF($H$2:$H$560,H180)+1)/2</f>
        <v>422.5</v>
      </c>
      <c r="P180" s="5" t="str">
        <f aca="false">IF(J180=FALSE(),COUNTIFS($J$2:$J$560,FALSE(),$F$2:$F$560,"&lt;"&amp;F180)+(COUNTIFS($J$2:$J$560,FALSE(),$F$2:$F$560,F180)+1)/2,"")</f>
        <v/>
      </c>
      <c r="Q180" s="5" t="str">
        <f aca="false">IF(J180=FALSE(),COUNTIFS($J$2:$J$560,FALSE(),$H$2:$H$560,"&lt;"&amp;H180)+(COUNTIFS($J$2:$J$560,FALSE(),$H$2:$H$560,H180)+1)/2,"")</f>
        <v/>
      </c>
      <c r="R180" s="5" t="n">
        <f aca="false">COUNTIF($L$2:$L$560,"&lt;"&amp;L180)+(COUNTIF($L$2:$L$560,L180)+1)/2</f>
        <v>386.5</v>
      </c>
      <c r="S180" s="5" t="n">
        <f aca="false">MATCH(F180,Codetabel!$G$2:$G$12,0)-1</f>
        <v>6</v>
      </c>
      <c r="T180" s="5" t="n">
        <f aca="false">H180-1</f>
        <v>5</v>
      </c>
    </row>
    <row r="181" customFormat="false" ht="15" hidden="false" customHeight="false" outlineLevel="0" collapsed="false">
      <c r="A181" s="9" t="s">
        <v>65</v>
      </c>
      <c r="B181" s="9" t="n">
        <v>250</v>
      </c>
      <c r="C181" s="9" t="s">
        <v>469</v>
      </c>
      <c r="D181" s="9" t="s">
        <v>470</v>
      </c>
      <c r="E181" s="9" t="s">
        <v>471</v>
      </c>
      <c r="F181" s="9" t="n">
        <v>300</v>
      </c>
      <c r="G181" s="9" t="s">
        <v>199</v>
      </c>
      <c r="H181" s="9" t="n">
        <v>6</v>
      </c>
      <c r="I181" s="9" t="n">
        <v>300</v>
      </c>
      <c r="J181" s="11" t="b">
        <f aca="false">TRUE()</f>
        <v>1</v>
      </c>
      <c r="K181" s="9" t="n">
        <v>50</v>
      </c>
      <c r="L181" s="9" t="n">
        <v>3</v>
      </c>
      <c r="M181" s="11" t="b">
        <f aca="false">TRUE()</f>
        <v>1</v>
      </c>
      <c r="N181" s="5" t="n">
        <f aca="false">COUNTIF($F$2:$F$560,"&lt;"&amp;F181)+(COUNTIF($F$2:$F$560,F181)+1)/2</f>
        <v>515</v>
      </c>
      <c r="O181" s="5" t="n">
        <f aca="false">COUNTIF($H$2:$H$560,"&lt;"&amp;H181)+(COUNTIF($H$2:$H$560,H181)+1)/2</f>
        <v>422.5</v>
      </c>
      <c r="P181" s="5" t="str">
        <f aca="false">IF(J181=FALSE(),COUNTIFS($J$2:$J$560,FALSE(),$F$2:$F$560,"&lt;"&amp;F181)+(COUNTIFS($J$2:$J$560,FALSE(),$F$2:$F$560,F181)+1)/2,"")</f>
        <v/>
      </c>
      <c r="Q181" s="5" t="str">
        <f aca="false">IF(J181=FALSE(),COUNTIFS($J$2:$J$560,FALSE(),$H$2:$H$560,"&lt;"&amp;H181)+(COUNTIFS($J$2:$J$560,FALSE(),$H$2:$H$560,H181)+1)/2,"")</f>
        <v/>
      </c>
      <c r="R181" s="5" t="n">
        <f aca="false">COUNTIF($L$2:$L$560,"&lt;"&amp;L181)+(COUNTIF($L$2:$L$560,L181)+1)/2</f>
        <v>204</v>
      </c>
      <c r="S181" s="5" t="n">
        <f aca="false">MATCH(F181,Codetabel!$G$2:$G$12,0)-1</f>
        <v>6</v>
      </c>
      <c r="T181" s="5" t="n">
        <f aca="false">H181-1</f>
        <v>5</v>
      </c>
    </row>
    <row r="182" customFormat="false" ht="15" hidden="false" customHeight="false" outlineLevel="0" collapsed="false">
      <c r="A182" s="9" t="s">
        <v>65</v>
      </c>
      <c r="B182" s="9" t="n">
        <v>251</v>
      </c>
      <c r="C182" s="9" t="s">
        <v>472</v>
      </c>
      <c r="D182" s="9" t="s">
        <v>473</v>
      </c>
      <c r="E182" s="9" t="s">
        <v>474</v>
      </c>
      <c r="F182" s="9" t="n">
        <v>30</v>
      </c>
      <c r="G182" s="9" t="s">
        <v>275</v>
      </c>
      <c r="H182" s="9" t="n">
        <v>9</v>
      </c>
      <c r="I182" s="9" t="n">
        <v>1000</v>
      </c>
      <c r="J182" s="11" t="b">
        <f aca="false">FALSE()</f>
        <v>0</v>
      </c>
      <c r="K182" s="9" t="n">
        <v>1000</v>
      </c>
      <c r="L182" s="9" t="n">
        <v>9</v>
      </c>
      <c r="M182" s="11" t="b">
        <f aca="false">FALSE()</f>
        <v>0</v>
      </c>
      <c r="N182" s="5" t="n">
        <f aca="false">COUNTIF($F$2:$F$560,"&lt;"&amp;F182)+(COUNTIF($F$2:$F$560,F182)+1)/2</f>
        <v>257.5</v>
      </c>
      <c r="O182" s="5" t="n">
        <f aca="false">COUNTIF($H$2:$H$560,"&lt;"&amp;H182)+(COUNTIF($H$2:$H$560,H182)+1)/2</f>
        <v>540</v>
      </c>
      <c r="P182" s="5" t="n">
        <f aca="false">IF(J182=FALSE(),COUNTIFS($J$2:$J$560,FALSE(),$F$2:$F$560,"&lt;"&amp;F182)+(COUNTIFS($J$2:$J$560,FALSE(),$F$2:$F$560,F182)+1)/2,"")</f>
        <v>240</v>
      </c>
      <c r="Q182" s="5" t="n">
        <f aca="false">IF(J182=FALSE(),COUNTIFS($J$2:$J$560,FALSE(),$H$2:$H$560,"&lt;"&amp;H182)+(COUNTIFS($J$2:$J$560,FALSE(),$H$2:$H$560,H182)+1)/2,"")</f>
        <v>364.5</v>
      </c>
      <c r="R182" s="5" t="n">
        <f aca="false">COUNTIF($L$2:$L$560,"&lt;"&amp;L182)+(COUNTIF($L$2:$L$560,L182)+1)/2</f>
        <v>541.5</v>
      </c>
      <c r="S182" s="5" t="n">
        <f aca="false">MATCH(F182,Codetabel!$G$2:$G$12,0)-1</f>
        <v>2</v>
      </c>
      <c r="T182" s="5" t="n">
        <f aca="false">H182-1</f>
        <v>8</v>
      </c>
    </row>
    <row r="183" customFormat="false" ht="15" hidden="false" customHeight="false" outlineLevel="0" collapsed="false">
      <c r="A183" s="9" t="s">
        <v>65</v>
      </c>
      <c r="B183" s="9" t="n">
        <v>253</v>
      </c>
      <c r="C183" s="9" t="s">
        <v>475</v>
      </c>
      <c r="D183" s="9" t="s">
        <v>476</v>
      </c>
      <c r="E183" s="9" t="s">
        <v>477</v>
      </c>
      <c r="F183" s="9" t="n">
        <v>100</v>
      </c>
      <c r="G183" s="9" t="s">
        <v>115</v>
      </c>
      <c r="H183" s="9" t="n">
        <v>4</v>
      </c>
      <c r="I183" s="9" t="n">
        <v>100</v>
      </c>
      <c r="J183" s="11" t="b">
        <f aca="false">TRUE()</f>
        <v>1</v>
      </c>
      <c r="K183" s="9" t="n">
        <v>100</v>
      </c>
      <c r="L183" s="9" t="n">
        <v>4</v>
      </c>
      <c r="M183" s="11" t="b">
        <f aca="false">TRUE()</f>
        <v>1</v>
      </c>
      <c r="N183" s="5" t="n">
        <f aca="false">COUNTIF($F$2:$F$560,"&lt;"&amp;F183)+(COUNTIF($F$2:$F$560,F183)+1)/2</f>
        <v>415.5</v>
      </c>
      <c r="O183" s="5" t="n">
        <f aca="false">COUNTIF($H$2:$H$560,"&lt;"&amp;H183)+(COUNTIF($H$2:$H$560,H183)+1)/2</f>
        <v>266.5</v>
      </c>
      <c r="P183" s="5" t="str">
        <f aca="false">IF(J183=FALSE(),COUNTIFS($J$2:$J$560,FALSE(),$F$2:$F$560,"&lt;"&amp;F183)+(COUNTIFS($J$2:$J$560,FALSE(),$F$2:$F$560,F183)+1)/2,"")</f>
        <v/>
      </c>
      <c r="Q183" s="5" t="str">
        <f aca="false">IF(J183=FALSE(),COUNTIFS($J$2:$J$560,FALSE(),$H$2:$H$560,"&lt;"&amp;H183)+(COUNTIFS($J$2:$J$560,FALSE(),$H$2:$H$560,H183)+1)/2,"")</f>
        <v/>
      </c>
      <c r="R183" s="5" t="n">
        <f aca="false">COUNTIF($L$2:$L$560,"&lt;"&amp;L183)+(COUNTIF($L$2:$L$560,L183)+1)/2</f>
        <v>305</v>
      </c>
      <c r="S183" s="5" t="n">
        <f aca="false">MATCH(F183,Codetabel!$G$2:$G$12,0)-1</f>
        <v>4</v>
      </c>
      <c r="T183" s="5" t="n">
        <f aca="false">H183-1</f>
        <v>3</v>
      </c>
    </row>
    <row r="184" customFormat="false" ht="15" hidden="false" customHeight="false" outlineLevel="0" collapsed="false">
      <c r="A184" s="9" t="s">
        <v>65</v>
      </c>
      <c r="B184" s="9" t="n">
        <v>254</v>
      </c>
      <c r="C184" s="9" t="s">
        <v>475</v>
      </c>
      <c r="D184" s="9" t="s">
        <v>476</v>
      </c>
      <c r="E184" s="9" t="s">
        <v>478</v>
      </c>
      <c r="F184" s="9" t="n">
        <v>500</v>
      </c>
      <c r="G184" s="9" t="s">
        <v>180</v>
      </c>
      <c r="H184" s="9" t="n">
        <v>7</v>
      </c>
      <c r="I184" s="9" t="n">
        <v>500</v>
      </c>
      <c r="J184" s="11" t="b">
        <f aca="false">TRUE()</f>
        <v>1</v>
      </c>
      <c r="K184" s="9" t="n">
        <v>100</v>
      </c>
      <c r="L184" s="9" t="n">
        <v>4</v>
      </c>
      <c r="M184" s="11" t="b">
        <f aca="false">FALSE()</f>
        <v>0</v>
      </c>
      <c r="N184" s="5" t="n">
        <f aca="false">COUNTIF($F$2:$F$560,"&lt;"&amp;F184)+(COUNTIF($F$2:$F$560,F184)+1)/2</f>
        <v>540.5</v>
      </c>
      <c r="O184" s="5" t="n">
        <f aca="false">COUNTIF($H$2:$H$560,"&lt;"&amp;H184)+(COUNTIF($H$2:$H$560,H184)+1)/2</f>
        <v>486.5</v>
      </c>
      <c r="P184" s="5" t="str">
        <f aca="false">IF(J184=FALSE(),COUNTIFS($J$2:$J$560,FALSE(),$F$2:$F$560,"&lt;"&amp;F184)+(COUNTIFS($J$2:$J$560,FALSE(),$F$2:$F$560,F184)+1)/2,"")</f>
        <v/>
      </c>
      <c r="Q184" s="5" t="str">
        <f aca="false">IF(J184=FALSE(),COUNTIFS($J$2:$J$560,FALSE(),$H$2:$H$560,"&lt;"&amp;H184)+(COUNTIFS($J$2:$J$560,FALSE(),$H$2:$H$560,H184)+1)/2,"")</f>
        <v/>
      </c>
      <c r="R184" s="5" t="n">
        <f aca="false">COUNTIF($L$2:$L$560,"&lt;"&amp;L184)+(COUNTIF($L$2:$L$560,L184)+1)/2</f>
        <v>305</v>
      </c>
      <c r="S184" s="5" t="n">
        <f aca="false">MATCH(F184,Codetabel!$G$2:$G$12,0)-1</f>
        <v>7</v>
      </c>
      <c r="T184" s="5" t="n">
        <f aca="false">H184-1</f>
        <v>6</v>
      </c>
    </row>
    <row r="185" customFormat="false" ht="15" hidden="false" customHeight="false" outlineLevel="0" collapsed="false">
      <c r="A185" s="9" t="s">
        <v>65</v>
      </c>
      <c r="B185" s="9" t="n">
        <v>255</v>
      </c>
      <c r="C185" s="9" t="s">
        <v>479</v>
      </c>
      <c r="D185" s="9" t="s">
        <v>480</v>
      </c>
      <c r="E185" s="9" t="s">
        <v>481</v>
      </c>
      <c r="F185" s="9" t="n">
        <v>50</v>
      </c>
      <c r="G185" s="9" t="s">
        <v>115</v>
      </c>
      <c r="H185" s="9" t="n">
        <v>4</v>
      </c>
      <c r="I185" s="9" t="n">
        <v>100</v>
      </c>
      <c r="J185" s="11" t="b">
        <f aca="false">FALSE()</f>
        <v>0</v>
      </c>
      <c r="K185" s="9" t="n">
        <v>100</v>
      </c>
      <c r="L185" s="9" t="n">
        <v>4</v>
      </c>
      <c r="M185" s="11" t="b">
        <f aca="false">TRUE()</f>
        <v>1</v>
      </c>
      <c r="N185" s="5" t="n">
        <f aca="false">COUNTIF($F$2:$F$560,"&lt;"&amp;F185)+(COUNTIF($F$2:$F$560,F185)+1)/2</f>
        <v>343.5</v>
      </c>
      <c r="O185" s="5" t="n">
        <f aca="false">COUNTIF($H$2:$H$560,"&lt;"&amp;H185)+(COUNTIF($H$2:$H$560,H185)+1)/2</f>
        <v>266.5</v>
      </c>
      <c r="P185" s="5" t="n">
        <f aca="false">IF(J185=FALSE(),COUNTIFS($J$2:$J$560,FALSE(),$F$2:$F$560,"&lt;"&amp;F185)+(COUNTIFS($J$2:$J$560,FALSE(),$F$2:$F$560,F185)+1)/2,"")</f>
        <v>300.5</v>
      </c>
      <c r="Q185" s="5" t="n">
        <f aca="false">IF(J185=FALSE(),COUNTIFS($J$2:$J$560,FALSE(),$H$2:$H$560,"&lt;"&amp;H185)+(COUNTIFS($J$2:$J$560,FALSE(),$H$2:$H$560,H185)+1)/2,"")</f>
        <v>193.5</v>
      </c>
      <c r="R185" s="5" t="n">
        <f aca="false">COUNTIF($L$2:$L$560,"&lt;"&amp;L185)+(COUNTIF($L$2:$L$560,L185)+1)/2</f>
        <v>305</v>
      </c>
      <c r="S185" s="5" t="n">
        <f aca="false">MATCH(F185,Codetabel!$G$2:$G$12,0)-1</f>
        <v>3</v>
      </c>
      <c r="T185" s="5" t="n">
        <f aca="false">H185-1</f>
        <v>3</v>
      </c>
    </row>
    <row r="186" customFormat="false" ht="15" hidden="false" customHeight="false" outlineLevel="0" collapsed="false">
      <c r="A186" s="9" t="s">
        <v>65</v>
      </c>
      <c r="B186" s="9" t="n">
        <v>256</v>
      </c>
      <c r="C186" s="9" t="s">
        <v>482</v>
      </c>
      <c r="D186" s="9" t="s">
        <v>483</v>
      </c>
      <c r="E186" s="9" t="s">
        <v>484</v>
      </c>
      <c r="F186" s="9" t="n">
        <v>50</v>
      </c>
      <c r="G186" s="9" t="s">
        <v>126</v>
      </c>
      <c r="H186" s="9" t="n">
        <v>3</v>
      </c>
      <c r="I186" s="9" t="n">
        <v>50</v>
      </c>
      <c r="J186" s="11" t="b">
        <f aca="false">TRUE()</f>
        <v>1</v>
      </c>
      <c r="K186" s="9" t="n">
        <v>50</v>
      </c>
      <c r="L186" s="9" t="n">
        <v>3</v>
      </c>
      <c r="M186" s="11" t="b">
        <f aca="false">TRUE()</f>
        <v>1</v>
      </c>
      <c r="N186" s="5" t="n">
        <f aca="false">COUNTIF($F$2:$F$560,"&lt;"&amp;F186)+(COUNTIF($F$2:$F$560,F186)+1)/2</f>
        <v>343.5</v>
      </c>
      <c r="O186" s="5" t="n">
        <f aca="false">COUNTIF($H$2:$H$560,"&lt;"&amp;H186)+(COUNTIF($H$2:$H$560,H186)+1)/2</f>
        <v>175.5</v>
      </c>
      <c r="P186" s="5" t="str">
        <f aca="false">IF(J186=FALSE(),COUNTIFS($J$2:$J$560,FALSE(),$F$2:$F$560,"&lt;"&amp;F186)+(COUNTIFS($J$2:$J$560,FALSE(),$F$2:$F$560,F186)+1)/2,"")</f>
        <v/>
      </c>
      <c r="Q186" s="5" t="str">
        <f aca="false">IF(J186=FALSE(),COUNTIFS($J$2:$J$560,FALSE(),$H$2:$H$560,"&lt;"&amp;H186)+(COUNTIFS($J$2:$J$560,FALSE(),$H$2:$H$560,H186)+1)/2,"")</f>
        <v/>
      </c>
      <c r="R186" s="5" t="n">
        <f aca="false">COUNTIF($L$2:$L$560,"&lt;"&amp;L186)+(COUNTIF($L$2:$L$560,L186)+1)/2</f>
        <v>204</v>
      </c>
      <c r="S186" s="5" t="n">
        <f aca="false">MATCH(F186,Codetabel!$G$2:$G$12,0)-1</f>
        <v>3</v>
      </c>
      <c r="T186" s="5" t="n">
        <f aca="false">H186-1</f>
        <v>2</v>
      </c>
    </row>
    <row r="187" customFormat="false" ht="15" hidden="false" customHeight="false" outlineLevel="0" collapsed="false">
      <c r="A187" s="9" t="s">
        <v>65</v>
      </c>
      <c r="B187" s="9" t="n">
        <v>257</v>
      </c>
      <c r="C187" s="9" t="s">
        <v>482</v>
      </c>
      <c r="D187" s="9" t="s">
        <v>483</v>
      </c>
      <c r="E187" s="9" t="s">
        <v>485</v>
      </c>
      <c r="F187" s="9" t="n">
        <v>200</v>
      </c>
      <c r="G187" s="9" t="s">
        <v>132</v>
      </c>
      <c r="H187" s="9" t="n">
        <v>5</v>
      </c>
      <c r="I187" s="9" t="n">
        <v>200</v>
      </c>
      <c r="J187" s="11" t="b">
        <f aca="false">TRUE()</f>
        <v>1</v>
      </c>
      <c r="K187" s="9" t="n">
        <v>200</v>
      </c>
      <c r="L187" s="9" t="n">
        <v>5</v>
      </c>
      <c r="M187" s="11" t="b">
        <f aca="false">TRUE()</f>
        <v>1</v>
      </c>
      <c r="N187" s="5" t="n">
        <f aca="false">COUNTIF($F$2:$F$560,"&lt;"&amp;F187)+(COUNTIF($F$2:$F$560,F187)+1)/2</f>
        <v>471.5</v>
      </c>
      <c r="O187" s="5" t="n">
        <f aca="false">COUNTIF($H$2:$H$560,"&lt;"&amp;H187)+(COUNTIF($H$2:$H$560,H187)+1)/2</f>
        <v>348.5</v>
      </c>
      <c r="P187" s="5" t="str">
        <f aca="false">IF(J187=FALSE(),COUNTIFS($J$2:$J$560,FALSE(),$F$2:$F$560,"&lt;"&amp;F187)+(COUNTIFS($J$2:$J$560,FALSE(),$F$2:$F$560,F187)+1)/2,"")</f>
        <v/>
      </c>
      <c r="Q187" s="5" t="str">
        <f aca="false">IF(J187=FALSE(),COUNTIFS($J$2:$J$560,FALSE(),$H$2:$H$560,"&lt;"&amp;H187)+(COUNTIFS($J$2:$J$560,FALSE(),$H$2:$H$560,H187)+1)/2,"")</f>
        <v/>
      </c>
      <c r="R187" s="5" t="n">
        <f aca="false">COUNTIF($L$2:$L$560,"&lt;"&amp;L187)+(COUNTIF($L$2:$L$560,L187)+1)/2</f>
        <v>386.5</v>
      </c>
      <c r="S187" s="5" t="n">
        <f aca="false">MATCH(F187,Codetabel!$G$2:$G$12,0)-1</f>
        <v>5</v>
      </c>
      <c r="T187" s="5" t="n">
        <f aca="false">H187-1</f>
        <v>4</v>
      </c>
    </row>
    <row r="188" customFormat="false" ht="15" hidden="false" customHeight="false" outlineLevel="0" collapsed="false">
      <c r="A188" s="9" t="s">
        <v>65</v>
      </c>
      <c r="B188" s="9" t="n">
        <v>258</v>
      </c>
      <c r="C188" s="9" t="s">
        <v>486</v>
      </c>
      <c r="D188" s="9" t="s">
        <v>487</v>
      </c>
      <c r="E188" s="9" t="s">
        <v>488</v>
      </c>
      <c r="F188" s="9" t="n">
        <v>300</v>
      </c>
      <c r="G188" s="9" t="s">
        <v>199</v>
      </c>
      <c r="H188" s="9" t="n">
        <v>6</v>
      </c>
      <c r="I188" s="9" t="n">
        <v>300</v>
      </c>
      <c r="J188" s="11" t="b">
        <f aca="false">TRUE()</f>
        <v>1</v>
      </c>
      <c r="K188" s="9" t="n">
        <v>300</v>
      </c>
      <c r="L188" s="9" t="n">
        <v>6</v>
      </c>
      <c r="M188" s="11" t="b">
        <f aca="false">TRUE()</f>
        <v>1</v>
      </c>
      <c r="N188" s="5" t="n">
        <f aca="false">COUNTIF($F$2:$F$560,"&lt;"&amp;F188)+(COUNTIF($F$2:$F$560,F188)+1)/2</f>
        <v>515</v>
      </c>
      <c r="O188" s="5" t="n">
        <f aca="false">COUNTIF($H$2:$H$560,"&lt;"&amp;H188)+(COUNTIF($H$2:$H$560,H188)+1)/2</f>
        <v>422.5</v>
      </c>
      <c r="P188" s="5" t="str">
        <f aca="false">IF(J188=FALSE(),COUNTIFS($J$2:$J$560,FALSE(),$F$2:$F$560,"&lt;"&amp;F188)+(COUNTIFS($J$2:$J$560,FALSE(),$F$2:$F$560,F188)+1)/2,"")</f>
        <v/>
      </c>
      <c r="Q188" s="5" t="str">
        <f aca="false">IF(J188=FALSE(),COUNTIFS($J$2:$J$560,FALSE(),$H$2:$H$560,"&lt;"&amp;H188)+(COUNTIFS($J$2:$J$560,FALSE(),$H$2:$H$560,H188)+1)/2,"")</f>
        <v/>
      </c>
      <c r="R188" s="5" t="n">
        <f aca="false">COUNTIF($L$2:$L$560,"&lt;"&amp;L188)+(COUNTIF($L$2:$L$560,L188)+1)/2</f>
        <v>447.5</v>
      </c>
      <c r="S188" s="5" t="n">
        <f aca="false">MATCH(F188,Codetabel!$G$2:$G$12,0)-1</f>
        <v>6</v>
      </c>
      <c r="T188" s="5" t="n">
        <f aca="false">H188-1</f>
        <v>5</v>
      </c>
    </row>
    <row r="189" customFormat="false" ht="15" hidden="false" customHeight="false" outlineLevel="0" collapsed="false">
      <c r="A189" s="9" t="s">
        <v>65</v>
      </c>
      <c r="B189" s="9" t="n">
        <v>261</v>
      </c>
      <c r="C189" s="9" t="s">
        <v>489</v>
      </c>
      <c r="D189" s="9" t="s">
        <v>490</v>
      </c>
      <c r="E189" s="9" t="s">
        <v>491</v>
      </c>
      <c r="F189" s="9" t="n">
        <v>300</v>
      </c>
      <c r="G189" s="9" t="s">
        <v>199</v>
      </c>
      <c r="H189" s="9" t="n">
        <v>6</v>
      </c>
      <c r="I189" s="9" t="n">
        <v>300</v>
      </c>
      <c r="J189" s="11" t="b">
        <f aca="false">TRUE()</f>
        <v>1</v>
      </c>
      <c r="K189" s="9" t="n">
        <v>300</v>
      </c>
      <c r="L189" s="9" t="n">
        <v>6</v>
      </c>
      <c r="M189" s="11" t="b">
        <f aca="false">TRUE()</f>
        <v>1</v>
      </c>
      <c r="N189" s="5" t="n">
        <f aca="false">COUNTIF($F$2:$F$560,"&lt;"&amp;F189)+(COUNTIF($F$2:$F$560,F189)+1)/2</f>
        <v>515</v>
      </c>
      <c r="O189" s="5" t="n">
        <f aca="false">COUNTIF($H$2:$H$560,"&lt;"&amp;H189)+(COUNTIF($H$2:$H$560,H189)+1)/2</f>
        <v>422.5</v>
      </c>
      <c r="P189" s="5" t="str">
        <f aca="false">IF(J189=FALSE(),COUNTIFS($J$2:$J$560,FALSE(),$F$2:$F$560,"&lt;"&amp;F189)+(COUNTIFS($J$2:$J$560,FALSE(),$F$2:$F$560,F189)+1)/2,"")</f>
        <v/>
      </c>
      <c r="Q189" s="5" t="str">
        <f aca="false">IF(J189=FALSE(),COUNTIFS($J$2:$J$560,FALSE(),$H$2:$H$560,"&lt;"&amp;H189)+(COUNTIFS($J$2:$J$560,FALSE(),$H$2:$H$560,H189)+1)/2,"")</f>
        <v/>
      </c>
      <c r="R189" s="5" t="n">
        <f aca="false">COUNTIF($L$2:$L$560,"&lt;"&amp;L189)+(COUNTIF($L$2:$L$560,L189)+1)/2</f>
        <v>447.5</v>
      </c>
      <c r="S189" s="5" t="n">
        <f aca="false">MATCH(F189,Codetabel!$G$2:$G$12,0)-1</f>
        <v>6</v>
      </c>
      <c r="T189" s="5" t="n">
        <f aca="false">H189-1</f>
        <v>5</v>
      </c>
    </row>
    <row r="190" customFormat="false" ht="15" hidden="false" customHeight="false" outlineLevel="0" collapsed="false">
      <c r="A190" s="9" t="s">
        <v>65</v>
      </c>
      <c r="B190" s="9" t="n">
        <v>263</v>
      </c>
      <c r="C190" s="9" t="s">
        <v>492</v>
      </c>
      <c r="D190" s="9" t="s">
        <v>493</v>
      </c>
      <c r="E190" s="9" t="s">
        <v>494</v>
      </c>
      <c r="F190" s="9" t="n">
        <v>50</v>
      </c>
      <c r="G190" s="9" t="s">
        <v>126</v>
      </c>
      <c r="H190" s="9" t="n">
        <v>3</v>
      </c>
      <c r="I190" s="9" t="n">
        <v>50</v>
      </c>
      <c r="J190" s="11" t="b">
        <f aca="false">TRUE()</f>
        <v>1</v>
      </c>
      <c r="K190" s="9" t="n">
        <v>30</v>
      </c>
      <c r="L190" s="9" t="n">
        <v>2</v>
      </c>
      <c r="M190" s="11" t="b">
        <f aca="false">TRUE()</f>
        <v>1</v>
      </c>
      <c r="N190" s="5" t="n">
        <f aca="false">COUNTIF($F$2:$F$560,"&lt;"&amp;F190)+(COUNTIF($F$2:$F$560,F190)+1)/2</f>
        <v>343.5</v>
      </c>
      <c r="O190" s="5" t="n">
        <f aca="false">COUNTIF($H$2:$H$560,"&lt;"&amp;H190)+(COUNTIF($H$2:$H$560,H190)+1)/2</f>
        <v>175.5</v>
      </c>
      <c r="P190" s="5" t="str">
        <f aca="false">IF(J190=FALSE(),COUNTIFS($J$2:$J$560,FALSE(),$F$2:$F$560,"&lt;"&amp;F190)+(COUNTIFS($J$2:$J$560,FALSE(),$F$2:$F$560,F190)+1)/2,"")</f>
        <v/>
      </c>
      <c r="Q190" s="5" t="str">
        <f aca="false">IF(J190=FALSE(),COUNTIFS($J$2:$J$560,FALSE(),$H$2:$H$560,"&lt;"&amp;H190)+(COUNTIFS($J$2:$J$560,FALSE(),$H$2:$H$560,H190)+1)/2,"")</f>
        <v/>
      </c>
      <c r="R190" s="5" t="n">
        <f aca="false">COUNTIF($L$2:$L$560,"&lt;"&amp;L190)+(COUNTIF($L$2:$L$560,L190)+1)/2</f>
        <v>101.5</v>
      </c>
      <c r="S190" s="5" t="n">
        <f aca="false">MATCH(F190,Codetabel!$G$2:$G$12,0)-1</f>
        <v>3</v>
      </c>
      <c r="T190" s="5" t="n">
        <f aca="false">H190-1</f>
        <v>2</v>
      </c>
    </row>
    <row r="191" customFormat="false" ht="15" hidden="false" customHeight="false" outlineLevel="0" collapsed="false">
      <c r="A191" s="9" t="s">
        <v>65</v>
      </c>
      <c r="B191" s="9" t="n">
        <v>264</v>
      </c>
      <c r="C191" s="9" t="s">
        <v>492</v>
      </c>
      <c r="D191" s="9" t="s">
        <v>493</v>
      </c>
      <c r="E191" s="9" t="s">
        <v>495</v>
      </c>
      <c r="F191" s="9" t="n">
        <v>200</v>
      </c>
      <c r="G191" s="9" t="s">
        <v>132</v>
      </c>
      <c r="H191" s="9" t="n">
        <v>5</v>
      </c>
      <c r="I191" s="9" t="n">
        <v>200</v>
      </c>
      <c r="J191" s="11" t="b">
        <f aca="false">TRUE()</f>
        <v>1</v>
      </c>
      <c r="K191" s="9" t="n">
        <v>100</v>
      </c>
      <c r="L191" s="9" t="n">
        <v>4</v>
      </c>
      <c r="M191" s="11" t="b">
        <f aca="false">TRUE()</f>
        <v>1</v>
      </c>
      <c r="N191" s="5" t="n">
        <f aca="false">COUNTIF($F$2:$F$560,"&lt;"&amp;F191)+(COUNTIF($F$2:$F$560,F191)+1)/2</f>
        <v>471.5</v>
      </c>
      <c r="O191" s="5" t="n">
        <f aca="false">COUNTIF($H$2:$H$560,"&lt;"&amp;H191)+(COUNTIF($H$2:$H$560,H191)+1)/2</f>
        <v>348.5</v>
      </c>
      <c r="P191" s="5" t="str">
        <f aca="false">IF(J191=FALSE(),COUNTIFS($J$2:$J$560,FALSE(),$F$2:$F$560,"&lt;"&amp;F191)+(COUNTIFS($J$2:$J$560,FALSE(),$F$2:$F$560,F191)+1)/2,"")</f>
        <v/>
      </c>
      <c r="Q191" s="5" t="str">
        <f aca="false">IF(J191=FALSE(),COUNTIFS($J$2:$J$560,FALSE(),$H$2:$H$560,"&lt;"&amp;H191)+(COUNTIFS($J$2:$J$560,FALSE(),$H$2:$H$560,H191)+1)/2,"")</f>
        <v/>
      </c>
      <c r="R191" s="5" t="n">
        <f aca="false">COUNTIF($L$2:$L$560,"&lt;"&amp;L191)+(COUNTIF($L$2:$L$560,L191)+1)/2</f>
        <v>305</v>
      </c>
      <c r="S191" s="5" t="n">
        <f aca="false">MATCH(F191,Codetabel!$G$2:$G$12,0)-1</f>
        <v>5</v>
      </c>
      <c r="T191" s="5" t="n">
        <f aca="false">H191-1</f>
        <v>4</v>
      </c>
    </row>
    <row r="192" customFormat="false" ht="15" hidden="false" customHeight="false" outlineLevel="0" collapsed="false">
      <c r="A192" s="9" t="s">
        <v>65</v>
      </c>
      <c r="B192" s="9" t="n">
        <v>265</v>
      </c>
      <c r="C192" s="9" t="s">
        <v>496</v>
      </c>
      <c r="D192" s="9" t="s">
        <v>497</v>
      </c>
      <c r="E192" s="9" t="s">
        <v>498</v>
      </c>
      <c r="F192" s="9" t="n">
        <v>100</v>
      </c>
      <c r="G192" s="9" t="s">
        <v>115</v>
      </c>
      <c r="H192" s="9" t="n">
        <v>4</v>
      </c>
      <c r="I192" s="9" t="n">
        <v>100</v>
      </c>
      <c r="J192" s="11" t="b">
        <f aca="false">TRUE()</f>
        <v>1</v>
      </c>
      <c r="K192" s="9" t="n">
        <v>50</v>
      </c>
      <c r="L192" s="9" t="n">
        <v>3</v>
      </c>
      <c r="M192" s="11" t="b">
        <f aca="false">TRUE()</f>
        <v>1</v>
      </c>
      <c r="N192" s="5" t="n">
        <f aca="false">COUNTIF($F$2:$F$560,"&lt;"&amp;F192)+(COUNTIF($F$2:$F$560,F192)+1)/2</f>
        <v>415.5</v>
      </c>
      <c r="O192" s="5" t="n">
        <f aca="false">COUNTIF($H$2:$H$560,"&lt;"&amp;H192)+(COUNTIF($H$2:$H$560,H192)+1)/2</f>
        <v>266.5</v>
      </c>
      <c r="P192" s="5" t="str">
        <f aca="false">IF(J192=FALSE(),COUNTIFS($J$2:$J$560,FALSE(),$F$2:$F$560,"&lt;"&amp;F192)+(COUNTIFS($J$2:$J$560,FALSE(),$F$2:$F$560,F192)+1)/2,"")</f>
        <v/>
      </c>
      <c r="Q192" s="5" t="str">
        <f aca="false">IF(J192=FALSE(),COUNTIFS($J$2:$J$560,FALSE(),$H$2:$H$560,"&lt;"&amp;H192)+(COUNTIFS($J$2:$J$560,FALSE(),$H$2:$H$560,H192)+1)/2,"")</f>
        <v/>
      </c>
      <c r="R192" s="5" t="n">
        <f aca="false">COUNTIF($L$2:$L$560,"&lt;"&amp;L192)+(COUNTIF($L$2:$L$560,L192)+1)/2</f>
        <v>204</v>
      </c>
      <c r="S192" s="5" t="n">
        <f aca="false">MATCH(F192,Codetabel!$G$2:$G$12,0)-1</f>
        <v>4</v>
      </c>
      <c r="T192" s="5" t="n">
        <f aca="false">H192-1</f>
        <v>3</v>
      </c>
    </row>
    <row r="193" customFormat="false" ht="15" hidden="false" customHeight="false" outlineLevel="0" collapsed="false">
      <c r="A193" s="9" t="s">
        <v>65</v>
      </c>
      <c r="B193" s="9" t="n">
        <v>267</v>
      </c>
      <c r="C193" s="9" t="s">
        <v>499</v>
      </c>
      <c r="D193" s="9" t="s">
        <v>500</v>
      </c>
      <c r="E193" s="9" t="s">
        <v>501</v>
      </c>
      <c r="F193" s="9" t="n">
        <v>200</v>
      </c>
      <c r="G193" s="9" t="s">
        <v>132</v>
      </c>
      <c r="H193" s="9" t="n">
        <v>5</v>
      </c>
      <c r="I193" s="9" t="n">
        <v>200</v>
      </c>
      <c r="J193" s="11" t="b">
        <f aca="false">TRUE()</f>
        <v>1</v>
      </c>
      <c r="K193" s="9" t="n">
        <v>100</v>
      </c>
      <c r="L193" s="9" t="n">
        <v>4</v>
      </c>
      <c r="M193" s="11" t="b">
        <f aca="false">TRUE()</f>
        <v>1</v>
      </c>
      <c r="N193" s="5" t="n">
        <f aca="false">COUNTIF($F$2:$F$560,"&lt;"&amp;F193)+(COUNTIF($F$2:$F$560,F193)+1)/2</f>
        <v>471.5</v>
      </c>
      <c r="O193" s="5" t="n">
        <f aca="false">COUNTIF($H$2:$H$560,"&lt;"&amp;H193)+(COUNTIF($H$2:$H$560,H193)+1)/2</f>
        <v>348.5</v>
      </c>
      <c r="P193" s="5" t="str">
        <f aca="false">IF(J193=FALSE(),COUNTIFS($J$2:$J$560,FALSE(),$F$2:$F$560,"&lt;"&amp;F193)+(COUNTIFS($J$2:$J$560,FALSE(),$F$2:$F$560,F193)+1)/2,"")</f>
        <v/>
      </c>
      <c r="Q193" s="5" t="str">
        <f aca="false">IF(J193=FALSE(),COUNTIFS($J$2:$J$560,FALSE(),$H$2:$H$560,"&lt;"&amp;H193)+(COUNTIFS($J$2:$J$560,FALSE(),$H$2:$H$560,H193)+1)/2,"")</f>
        <v/>
      </c>
      <c r="R193" s="5" t="n">
        <f aca="false">COUNTIF($L$2:$L$560,"&lt;"&amp;L193)+(COUNTIF($L$2:$L$560,L193)+1)/2</f>
        <v>305</v>
      </c>
      <c r="S193" s="5" t="n">
        <f aca="false">MATCH(F193,Codetabel!$G$2:$G$12,0)-1</f>
        <v>5</v>
      </c>
      <c r="T193" s="5" t="n">
        <f aca="false">H193-1</f>
        <v>4</v>
      </c>
    </row>
    <row r="194" customFormat="false" ht="15" hidden="false" customHeight="false" outlineLevel="0" collapsed="false">
      <c r="A194" s="9" t="s">
        <v>65</v>
      </c>
      <c r="B194" s="9" t="n">
        <v>268</v>
      </c>
      <c r="C194" s="9" t="s">
        <v>499</v>
      </c>
      <c r="D194" s="9" t="s">
        <v>500</v>
      </c>
      <c r="E194" s="9" t="s">
        <v>502</v>
      </c>
      <c r="F194" s="9" t="n">
        <v>300</v>
      </c>
      <c r="G194" s="9" t="s">
        <v>199</v>
      </c>
      <c r="H194" s="9" t="n">
        <v>6</v>
      </c>
      <c r="I194" s="9" t="n">
        <v>300</v>
      </c>
      <c r="J194" s="11" t="b">
        <f aca="false">TRUE()</f>
        <v>1</v>
      </c>
      <c r="K194" s="9" t="n">
        <v>200</v>
      </c>
      <c r="L194" s="9" t="n">
        <v>5</v>
      </c>
      <c r="M194" s="11" t="b">
        <f aca="false">TRUE()</f>
        <v>1</v>
      </c>
      <c r="N194" s="5" t="n">
        <f aca="false">COUNTIF($F$2:$F$560,"&lt;"&amp;F194)+(COUNTIF($F$2:$F$560,F194)+1)/2</f>
        <v>515</v>
      </c>
      <c r="O194" s="5" t="n">
        <f aca="false">COUNTIF($H$2:$H$560,"&lt;"&amp;H194)+(COUNTIF($H$2:$H$560,H194)+1)/2</f>
        <v>422.5</v>
      </c>
      <c r="P194" s="5" t="str">
        <f aca="false">IF(J194=FALSE(),COUNTIFS($J$2:$J$560,FALSE(),$F$2:$F$560,"&lt;"&amp;F194)+(COUNTIFS($J$2:$J$560,FALSE(),$F$2:$F$560,F194)+1)/2,"")</f>
        <v/>
      </c>
      <c r="Q194" s="5" t="str">
        <f aca="false">IF(J194=FALSE(),COUNTIFS($J$2:$J$560,FALSE(),$H$2:$H$560,"&lt;"&amp;H194)+(COUNTIFS($J$2:$J$560,FALSE(),$H$2:$H$560,H194)+1)/2,"")</f>
        <v/>
      </c>
      <c r="R194" s="5" t="n">
        <f aca="false">COUNTIF($L$2:$L$560,"&lt;"&amp;L194)+(COUNTIF($L$2:$L$560,L194)+1)/2</f>
        <v>386.5</v>
      </c>
      <c r="S194" s="5" t="n">
        <f aca="false">MATCH(F194,Codetabel!$G$2:$G$12,0)-1</f>
        <v>6</v>
      </c>
      <c r="T194" s="5" t="n">
        <f aca="false">H194-1</f>
        <v>5</v>
      </c>
    </row>
    <row r="195" customFormat="false" ht="15" hidden="false" customHeight="false" outlineLevel="0" collapsed="false">
      <c r="A195" s="9" t="s">
        <v>65</v>
      </c>
      <c r="B195" s="9" t="n">
        <v>269</v>
      </c>
      <c r="C195" s="9" t="s">
        <v>499</v>
      </c>
      <c r="D195" s="9" t="s">
        <v>500</v>
      </c>
      <c r="E195" s="9" t="s">
        <v>503</v>
      </c>
      <c r="F195" s="9" t="n">
        <v>50</v>
      </c>
      <c r="G195" s="9" t="s">
        <v>126</v>
      </c>
      <c r="H195" s="9" t="n">
        <v>3</v>
      </c>
      <c r="I195" s="9" t="n">
        <v>50</v>
      </c>
      <c r="J195" s="11" t="b">
        <f aca="false">TRUE()</f>
        <v>1</v>
      </c>
      <c r="K195" s="9" t="n">
        <v>50</v>
      </c>
      <c r="L195" s="9" t="n">
        <v>3</v>
      </c>
      <c r="M195" s="11" t="b">
        <f aca="false">TRUE()</f>
        <v>1</v>
      </c>
      <c r="N195" s="5" t="n">
        <f aca="false">COUNTIF($F$2:$F$560,"&lt;"&amp;F195)+(COUNTIF($F$2:$F$560,F195)+1)/2</f>
        <v>343.5</v>
      </c>
      <c r="O195" s="5" t="n">
        <f aca="false">COUNTIF($H$2:$H$560,"&lt;"&amp;H195)+(COUNTIF($H$2:$H$560,H195)+1)/2</f>
        <v>175.5</v>
      </c>
      <c r="P195" s="5" t="str">
        <f aca="false">IF(J195=FALSE(),COUNTIFS($J$2:$J$560,FALSE(),$F$2:$F$560,"&lt;"&amp;F195)+(COUNTIFS($J$2:$J$560,FALSE(),$F$2:$F$560,F195)+1)/2,"")</f>
        <v/>
      </c>
      <c r="Q195" s="5" t="str">
        <f aca="false">IF(J195=FALSE(),COUNTIFS($J$2:$J$560,FALSE(),$H$2:$H$560,"&lt;"&amp;H195)+(COUNTIFS($J$2:$J$560,FALSE(),$H$2:$H$560,H195)+1)/2,"")</f>
        <v/>
      </c>
      <c r="R195" s="5" t="n">
        <f aca="false">COUNTIF($L$2:$L$560,"&lt;"&amp;L195)+(COUNTIF($L$2:$L$560,L195)+1)/2</f>
        <v>204</v>
      </c>
      <c r="S195" s="5" t="n">
        <f aca="false">MATCH(F195,Codetabel!$G$2:$G$12,0)-1</f>
        <v>3</v>
      </c>
      <c r="T195" s="5" t="n">
        <f aca="false">H195-1</f>
        <v>2</v>
      </c>
    </row>
    <row r="196" customFormat="false" ht="15" hidden="false" customHeight="false" outlineLevel="0" collapsed="false">
      <c r="A196" s="9" t="s">
        <v>65</v>
      </c>
      <c r="B196" s="9" t="n">
        <v>273</v>
      </c>
      <c r="C196" s="9" t="s">
        <v>504</v>
      </c>
      <c r="D196" s="9" t="s">
        <v>413</v>
      </c>
      <c r="E196" s="9" t="s">
        <v>505</v>
      </c>
      <c r="F196" s="9" t="n">
        <v>30</v>
      </c>
      <c r="G196" s="9" t="s">
        <v>115</v>
      </c>
      <c r="H196" s="9" t="n">
        <v>4</v>
      </c>
      <c r="I196" s="9" t="n">
        <v>100</v>
      </c>
      <c r="J196" s="11" t="b">
        <f aca="false">FALSE()</f>
        <v>0</v>
      </c>
      <c r="K196" s="9" t="n">
        <v>100</v>
      </c>
      <c r="L196" s="9" t="n">
        <v>4</v>
      </c>
      <c r="M196" s="11" t="b">
        <f aca="false">TRUE()</f>
        <v>1</v>
      </c>
      <c r="N196" s="5" t="n">
        <f aca="false">COUNTIF($F$2:$F$560,"&lt;"&amp;F196)+(COUNTIF($F$2:$F$560,F196)+1)/2</f>
        <v>257.5</v>
      </c>
      <c r="O196" s="5" t="n">
        <f aca="false">COUNTIF($H$2:$H$560,"&lt;"&amp;H196)+(COUNTIF($H$2:$H$560,H196)+1)/2</f>
        <v>266.5</v>
      </c>
      <c r="P196" s="5" t="n">
        <f aca="false">IF(J196=FALSE(),COUNTIFS($J$2:$J$560,FALSE(),$F$2:$F$560,"&lt;"&amp;F196)+(COUNTIFS($J$2:$J$560,FALSE(),$F$2:$F$560,F196)+1)/2,"")</f>
        <v>240</v>
      </c>
      <c r="Q196" s="5" t="n">
        <f aca="false">IF(J196=FALSE(),COUNTIFS($J$2:$J$560,FALSE(),$H$2:$H$560,"&lt;"&amp;H196)+(COUNTIFS($J$2:$J$560,FALSE(),$H$2:$H$560,H196)+1)/2,"")</f>
        <v>193.5</v>
      </c>
      <c r="R196" s="5" t="n">
        <f aca="false">COUNTIF($L$2:$L$560,"&lt;"&amp;L196)+(COUNTIF($L$2:$L$560,L196)+1)/2</f>
        <v>305</v>
      </c>
      <c r="S196" s="5" t="n">
        <f aca="false">MATCH(F196,Codetabel!$G$2:$G$12,0)-1</f>
        <v>2</v>
      </c>
      <c r="T196" s="5" t="n">
        <f aca="false">H196-1</f>
        <v>3</v>
      </c>
    </row>
    <row r="197" customFormat="false" ht="15" hidden="false" customHeight="false" outlineLevel="0" collapsed="false">
      <c r="A197" s="9" t="s">
        <v>65</v>
      </c>
      <c r="B197" s="9" t="n">
        <v>274</v>
      </c>
      <c r="C197" s="9" t="s">
        <v>504</v>
      </c>
      <c r="D197" s="9" t="s">
        <v>413</v>
      </c>
      <c r="E197" s="9" t="s">
        <v>506</v>
      </c>
      <c r="F197" s="9" t="n">
        <v>30</v>
      </c>
      <c r="G197" s="9" t="s">
        <v>199</v>
      </c>
      <c r="H197" s="9" t="n">
        <v>6</v>
      </c>
      <c r="I197" s="9" t="n">
        <v>300</v>
      </c>
      <c r="J197" s="11" t="b">
        <f aca="false">FALSE()</f>
        <v>0</v>
      </c>
      <c r="K197" s="9" t="n">
        <v>300</v>
      </c>
      <c r="L197" s="9" t="n">
        <v>6</v>
      </c>
      <c r="M197" s="11" t="b">
        <f aca="false">TRUE()</f>
        <v>1</v>
      </c>
      <c r="N197" s="5" t="n">
        <f aca="false">COUNTIF($F$2:$F$560,"&lt;"&amp;F197)+(COUNTIF($F$2:$F$560,F197)+1)/2</f>
        <v>257.5</v>
      </c>
      <c r="O197" s="5" t="n">
        <f aca="false">COUNTIF($H$2:$H$560,"&lt;"&amp;H197)+(COUNTIF($H$2:$H$560,H197)+1)/2</f>
        <v>422.5</v>
      </c>
      <c r="P197" s="5" t="n">
        <f aca="false">IF(J197=FALSE(),COUNTIFS($J$2:$J$560,FALSE(),$F$2:$F$560,"&lt;"&amp;F197)+(COUNTIFS($J$2:$J$560,FALSE(),$F$2:$F$560,F197)+1)/2,"")</f>
        <v>240</v>
      </c>
      <c r="Q197" s="5" t="n">
        <f aca="false">IF(J197=FALSE(),COUNTIFS($J$2:$J$560,FALSE(),$H$2:$H$560,"&lt;"&amp;H197)+(COUNTIFS($J$2:$J$560,FALSE(),$H$2:$H$560,H197)+1)/2,"")</f>
        <v>285</v>
      </c>
      <c r="R197" s="5" t="n">
        <f aca="false">COUNTIF($L$2:$L$560,"&lt;"&amp;L197)+(COUNTIF($L$2:$L$560,L197)+1)/2</f>
        <v>447.5</v>
      </c>
      <c r="S197" s="5" t="n">
        <f aca="false">MATCH(F197,Codetabel!$G$2:$G$12,0)-1</f>
        <v>2</v>
      </c>
      <c r="T197" s="5" t="n">
        <f aca="false">H197-1</f>
        <v>5</v>
      </c>
    </row>
    <row r="198" customFormat="false" ht="15" hidden="false" customHeight="false" outlineLevel="0" collapsed="false">
      <c r="A198" s="9" t="s">
        <v>65</v>
      </c>
      <c r="B198" s="9" t="n">
        <v>275</v>
      </c>
      <c r="C198" s="9" t="s">
        <v>504</v>
      </c>
      <c r="D198" s="9" t="s">
        <v>413</v>
      </c>
      <c r="E198" s="9" t="s">
        <v>507</v>
      </c>
      <c r="F198" s="9" t="n">
        <v>300</v>
      </c>
      <c r="G198" s="9" t="s">
        <v>199</v>
      </c>
      <c r="H198" s="9" t="n">
        <v>6</v>
      </c>
      <c r="I198" s="9" t="n">
        <v>300</v>
      </c>
      <c r="J198" s="11" t="b">
        <f aca="false">TRUE()</f>
        <v>1</v>
      </c>
      <c r="K198" s="9" t="n">
        <v>100</v>
      </c>
      <c r="L198" s="9" t="n">
        <v>4</v>
      </c>
      <c r="M198" s="11" t="b">
        <f aca="false">TRUE()</f>
        <v>1</v>
      </c>
      <c r="N198" s="5" t="n">
        <f aca="false">COUNTIF($F$2:$F$560,"&lt;"&amp;F198)+(COUNTIF($F$2:$F$560,F198)+1)/2</f>
        <v>515</v>
      </c>
      <c r="O198" s="5" t="n">
        <f aca="false">COUNTIF($H$2:$H$560,"&lt;"&amp;H198)+(COUNTIF($H$2:$H$560,H198)+1)/2</f>
        <v>422.5</v>
      </c>
      <c r="P198" s="5" t="str">
        <f aca="false">IF(J198=FALSE(),COUNTIFS($J$2:$J$560,FALSE(),$F$2:$F$560,"&lt;"&amp;F198)+(COUNTIFS($J$2:$J$560,FALSE(),$F$2:$F$560,F198)+1)/2,"")</f>
        <v/>
      </c>
      <c r="Q198" s="5" t="str">
        <f aca="false">IF(J198=FALSE(),COUNTIFS($J$2:$J$560,FALSE(),$H$2:$H$560,"&lt;"&amp;H198)+(COUNTIFS($J$2:$J$560,FALSE(),$H$2:$H$560,H198)+1)/2,"")</f>
        <v/>
      </c>
      <c r="R198" s="5" t="n">
        <f aca="false">COUNTIF($L$2:$L$560,"&lt;"&amp;L198)+(COUNTIF($L$2:$L$560,L198)+1)/2</f>
        <v>305</v>
      </c>
      <c r="S198" s="5" t="n">
        <f aca="false">MATCH(F198,Codetabel!$G$2:$G$12,0)-1</f>
        <v>6</v>
      </c>
      <c r="T198" s="5" t="n">
        <f aca="false">H198-1</f>
        <v>5</v>
      </c>
    </row>
    <row r="199" customFormat="false" ht="15" hidden="false" customHeight="false" outlineLevel="0" collapsed="false">
      <c r="A199" s="9" t="s">
        <v>65</v>
      </c>
      <c r="B199" s="9" t="n">
        <v>276</v>
      </c>
      <c r="C199" s="9" t="s">
        <v>504</v>
      </c>
      <c r="D199" s="9" t="s">
        <v>413</v>
      </c>
      <c r="E199" s="9" t="s">
        <v>508</v>
      </c>
      <c r="F199" s="9" t="n">
        <v>500</v>
      </c>
      <c r="G199" s="9" t="s">
        <v>180</v>
      </c>
      <c r="H199" s="9" t="n">
        <v>7</v>
      </c>
      <c r="I199" s="9" t="n">
        <v>500</v>
      </c>
      <c r="J199" s="11" t="b">
        <f aca="false">TRUE()</f>
        <v>1</v>
      </c>
      <c r="K199" s="9" t="n">
        <v>300</v>
      </c>
      <c r="L199" s="9" t="n">
        <v>6</v>
      </c>
      <c r="M199" s="11" t="b">
        <f aca="false">FALSE()</f>
        <v>0</v>
      </c>
      <c r="N199" s="5" t="n">
        <f aca="false">COUNTIF($F$2:$F$560,"&lt;"&amp;F199)+(COUNTIF($F$2:$F$560,F199)+1)/2</f>
        <v>540.5</v>
      </c>
      <c r="O199" s="5" t="n">
        <f aca="false">COUNTIF($H$2:$H$560,"&lt;"&amp;H199)+(COUNTIF($H$2:$H$560,H199)+1)/2</f>
        <v>486.5</v>
      </c>
      <c r="P199" s="5" t="str">
        <f aca="false">IF(J199=FALSE(),COUNTIFS($J$2:$J$560,FALSE(),$F$2:$F$560,"&lt;"&amp;F199)+(COUNTIFS($J$2:$J$560,FALSE(),$F$2:$F$560,F199)+1)/2,"")</f>
        <v/>
      </c>
      <c r="Q199" s="5" t="str">
        <f aca="false">IF(J199=FALSE(),COUNTIFS($J$2:$J$560,FALSE(),$H$2:$H$560,"&lt;"&amp;H199)+(COUNTIFS($J$2:$J$560,FALSE(),$H$2:$H$560,H199)+1)/2,"")</f>
        <v/>
      </c>
      <c r="R199" s="5" t="n">
        <f aca="false">COUNTIF($L$2:$L$560,"&lt;"&amp;L199)+(COUNTIF($L$2:$L$560,L199)+1)/2</f>
        <v>447.5</v>
      </c>
      <c r="S199" s="5" t="n">
        <f aca="false">MATCH(F199,Codetabel!$G$2:$G$12,0)-1</f>
        <v>7</v>
      </c>
      <c r="T199" s="5" t="n">
        <f aca="false">H199-1</f>
        <v>6</v>
      </c>
    </row>
    <row r="200" customFormat="false" ht="15" hidden="false" customHeight="false" outlineLevel="0" collapsed="false">
      <c r="A200" s="9" t="s">
        <v>65</v>
      </c>
      <c r="B200" s="9" t="n">
        <v>277</v>
      </c>
      <c r="C200" s="9" t="s">
        <v>509</v>
      </c>
      <c r="D200" s="9" t="s">
        <v>413</v>
      </c>
      <c r="E200" s="9" t="s">
        <v>510</v>
      </c>
      <c r="F200" s="9" t="n">
        <v>10</v>
      </c>
      <c r="G200" s="9" t="s">
        <v>126</v>
      </c>
      <c r="H200" s="9" t="n">
        <v>3</v>
      </c>
      <c r="I200" s="9" t="n">
        <v>50</v>
      </c>
      <c r="J200" s="11" t="b">
        <f aca="false">FALSE()</f>
        <v>0</v>
      </c>
      <c r="K200" s="9" t="n">
        <v>50</v>
      </c>
      <c r="L200" s="9" t="n">
        <v>3</v>
      </c>
      <c r="M200" s="11" t="b">
        <f aca="false">TRUE()</f>
        <v>1</v>
      </c>
      <c r="N200" s="5" t="n">
        <f aca="false">COUNTIF($F$2:$F$560,"&lt;"&amp;F200)+(COUNTIF($F$2:$F$560,F200)+1)/2</f>
        <v>164</v>
      </c>
      <c r="O200" s="5" t="n">
        <f aca="false">COUNTIF($H$2:$H$560,"&lt;"&amp;H200)+(COUNTIF($H$2:$H$560,H200)+1)/2</f>
        <v>175.5</v>
      </c>
      <c r="P200" s="5" t="n">
        <f aca="false">IF(J200=FALSE(),COUNTIFS($J$2:$J$560,FALSE(),$F$2:$F$560,"&lt;"&amp;F200)+(COUNTIFS($J$2:$J$560,FALSE(),$F$2:$F$560,F200)+1)/2,"")</f>
        <v>161.5</v>
      </c>
      <c r="Q200" s="5" t="n">
        <f aca="false">IF(J200=FALSE(),COUNTIFS($J$2:$J$560,FALSE(),$H$2:$H$560,"&lt;"&amp;H200)+(COUNTIFS($J$2:$J$560,FALSE(),$H$2:$H$560,H200)+1)/2,"")</f>
        <v>132.5</v>
      </c>
      <c r="R200" s="5" t="n">
        <f aca="false">COUNTIF($L$2:$L$560,"&lt;"&amp;L200)+(COUNTIF($L$2:$L$560,L200)+1)/2</f>
        <v>204</v>
      </c>
      <c r="S200" s="5" t="n">
        <f aca="false">MATCH(F200,Codetabel!$G$2:$G$12,0)-1</f>
        <v>1</v>
      </c>
      <c r="T200" s="5" t="n">
        <f aca="false">H200-1</f>
        <v>2</v>
      </c>
    </row>
    <row r="201" customFormat="false" ht="15" hidden="false" customHeight="false" outlineLevel="0" collapsed="false">
      <c r="A201" s="9" t="s">
        <v>65</v>
      </c>
      <c r="B201" s="9" t="n">
        <v>279</v>
      </c>
      <c r="C201" s="9" t="s">
        <v>511</v>
      </c>
      <c r="D201" s="9" t="s">
        <v>512</v>
      </c>
      <c r="E201" s="9" t="s">
        <v>513</v>
      </c>
      <c r="F201" s="9" t="n">
        <v>10</v>
      </c>
      <c r="G201" s="9" t="s">
        <v>107</v>
      </c>
      <c r="H201" s="9" t="n">
        <v>2</v>
      </c>
      <c r="I201" s="9" t="n">
        <v>30</v>
      </c>
      <c r="J201" s="11" t="b">
        <f aca="false">FALSE()</f>
        <v>0</v>
      </c>
      <c r="K201" s="9" t="n">
        <v>30</v>
      </c>
      <c r="L201" s="9" t="n">
        <v>2</v>
      </c>
      <c r="M201" s="11" t="b">
        <f aca="false">FALSE()</f>
        <v>0</v>
      </c>
      <c r="N201" s="5" t="n">
        <f aca="false">COUNTIF($F$2:$F$560,"&lt;"&amp;F201)+(COUNTIF($F$2:$F$560,F201)+1)/2</f>
        <v>164</v>
      </c>
      <c r="O201" s="5" t="n">
        <f aca="false">COUNTIF($H$2:$H$560,"&lt;"&amp;H201)+(COUNTIF($H$2:$H$560,H201)+1)/2</f>
        <v>89</v>
      </c>
      <c r="P201" s="5" t="n">
        <f aca="false">IF(J201=FALSE(),COUNTIFS($J$2:$J$560,FALSE(),$F$2:$F$560,"&lt;"&amp;F201)+(COUNTIFS($J$2:$J$560,FALSE(),$F$2:$F$560,F201)+1)/2,"")</f>
        <v>161.5</v>
      </c>
      <c r="Q201" s="5" t="n">
        <f aca="false">IF(J201=FALSE(),COUNTIFS($J$2:$J$560,FALSE(),$H$2:$H$560,"&lt;"&amp;H201)+(COUNTIFS($J$2:$J$560,FALSE(),$H$2:$H$560,H201)+1)/2,"")</f>
        <v>71.5</v>
      </c>
      <c r="R201" s="5" t="n">
        <f aca="false">COUNTIF($L$2:$L$560,"&lt;"&amp;L201)+(COUNTIF($L$2:$L$560,L201)+1)/2</f>
        <v>101.5</v>
      </c>
      <c r="S201" s="5" t="n">
        <f aca="false">MATCH(F201,Codetabel!$G$2:$G$12,0)-1</f>
        <v>1</v>
      </c>
      <c r="T201" s="5" t="n">
        <f aca="false">H201-1</f>
        <v>1</v>
      </c>
    </row>
    <row r="202" customFormat="false" ht="15" hidden="false" customHeight="false" outlineLevel="0" collapsed="false">
      <c r="A202" s="9" t="s">
        <v>65</v>
      </c>
      <c r="B202" s="9" t="n">
        <v>280</v>
      </c>
      <c r="C202" s="9" t="s">
        <v>511</v>
      </c>
      <c r="D202" s="9" t="s">
        <v>512</v>
      </c>
      <c r="E202" s="9" t="s">
        <v>514</v>
      </c>
      <c r="F202" s="9" t="n">
        <v>30</v>
      </c>
      <c r="G202" s="9" t="s">
        <v>115</v>
      </c>
      <c r="H202" s="9" t="n">
        <v>4</v>
      </c>
      <c r="I202" s="9" t="n">
        <v>100</v>
      </c>
      <c r="J202" s="11" t="b">
        <f aca="false">FALSE()</f>
        <v>0</v>
      </c>
      <c r="K202" s="9" t="n">
        <v>100</v>
      </c>
      <c r="L202" s="9" t="n">
        <v>4</v>
      </c>
      <c r="M202" s="11" t="b">
        <f aca="false">TRUE()</f>
        <v>1</v>
      </c>
      <c r="N202" s="5" t="n">
        <f aca="false">COUNTIF($F$2:$F$560,"&lt;"&amp;F202)+(COUNTIF($F$2:$F$560,F202)+1)/2</f>
        <v>257.5</v>
      </c>
      <c r="O202" s="5" t="n">
        <f aca="false">COUNTIF($H$2:$H$560,"&lt;"&amp;H202)+(COUNTIF($H$2:$H$560,H202)+1)/2</f>
        <v>266.5</v>
      </c>
      <c r="P202" s="5" t="n">
        <f aca="false">IF(J202=FALSE(),COUNTIFS($J$2:$J$560,FALSE(),$F$2:$F$560,"&lt;"&amp;F202)+(COUNTIFS($J$2:$J$560,FALSE(),$F$2:$F$560,F202)+1)/2,"")</f>
        <v>240</v>
      </c>
      <c r="Q202" s="5" t="n">
        <f aca="false">IF(J202=FALSE(),COUNTIFS($J$2:$J$560,FALSE(),$H$2:$H$560,"&lt;"&amp;H202)+(COUNTIFS($J$2:$J$560,FALSE(),$H$2:$H$560,H202)+1)/2,"")</f>
        <v>193.5</v>
      </c>
      <c r="R202" s="5" t="n">
        <f aca="false">COUNTIF($L$2:$L$560,"&lt;"&amp;L202)+(COUNTIF($L$2:$L$560,L202)+1)/2</f>
        <v>305</v>
      </c>
      <c r="S202" s="5" t="n">
        <f aca="false">MATCH(F202,Codetabel!$G$2:$G$12,0)-1</f>
        <v>2</v>
      </c>
      <c r="T202" s="5" t="n">
        <f aca="false">H202-1</f>
        <v>3</v>
      </c>
    </row>
    <row r="203" customFormat="false" ht="15" hidden="false" customHeight="false" outlineLevel="0" collapsed="false">
      <c r="A203" s="9" t="s">
        <v>65</v>
      </c>
      <c r="B203" s="9" t="n">
        <v>281</v>
      </c>
      <c r="C203" s="9" t="s">
        <v>515</v>
      </c>
      <c r="D203" s="9" t="s">
        <v>424</v>
      </c>
      <c r="E203" s="9" t="s">
        <v>516</v>
      </c>
      <c r="F203" s="9" t="n">
        <v>30</v>
      </c>
      <c r="G203" s="9" t="s">
        <v>132</v>
      </c>
      <c r="H203" s="9" t="n">
        <v>5</v>
      </c>
      <c r="I203" s="9" t="n">
        <v>200</v>
      </c>
      <c r="J203" s="11" t="b">
        <f aca="false">FALSE()</f>
        <v>0</v>
      </c>
      <c r="K203" s="9" t="n">
        <v>200</v>
      </c>
      <c r="L203" s="9" t="n">
        <v>5</v>
      </c>
      <c r="M203" s="11" t="b">
        <f aca="false">TRUE()</f>
        <v>1</v>
      </c>
      <c r="N203" s="5" t="n">
        <f aca="false">COUNTIF($F$2:$F$560,"&lt;"&amp;F203)+(COUNTIF($F$2:$F$560,F203)+1)/2</f>
        <v>257.5</v>
      </c>
      <c r="O203" s="5" t="n">
        <f aca="false">COUNTIF($H$2:$H$560,"&lt;"&amp;H203)+(COUNTIF($H$2:$H$560,H203)+1)/2</f>
        <v>348.5</v>
      </c>
      <c r="P203" s="5" t="n">
        <f aca="false">IF(J203=FALSE(),COUNTIFS($J$2:$J$560,FALSE(),$F$2:$F$560,"&lt;"&amp;F203)+(COUNTIFS($J$2:$J$560,FALSE(),$F$2:$F$560,F203)+1)/2,"")</f>
        <v>240</v>
      </c>
      <c r="Q203" s="5" t="n">
        <f aca="false">IF(J203=FALSE(),COUNTIFS($J$2:$J$560,FALSE(),$H$2:$H$560,"&lt;"&amp;H203)+(COUNTIFS($J$2:$J$560,FALSE(),$H$2:$H$560,H203)+1)/2,"")</f>
        <v>244</v>
      </c>
      <c r="R203" s="5" t="n">
        <f aca="false">COUNTIF($L$2:$L$560,"&lt;"&amp;L203)+(COUNTIF($L$2:$L$560,L203)+1)/2</f>
        <v>386.5</v>
      </c>
      <c r="S203" s="5" t="n">
        <f aca="false">MATCH(F203,Codetabel!$G$2:$G$12,0)-1</f>
        <v>2</v>
      </c>
      <c r="T203" s="5" t="n">
        <f aca="false">H203-1</f>
        <v>4</v>
      </c>
    </row>
    <row r="204" customFormat="false" ht="15" hidden="false" customHeight="false" outlineLevel="0" collapsed="false">
      <c r="A204" s="9" t="s">
        <v>65</v>
      </c>
      <c r="B204" s="9" t="n">
        <v>282</v>
      </c>
      <c r="C204" s="9" t="s">
        <v>515</v>
      </c>
      <c r="D204" s="9" t="s">
        <v>424</v>
      </c>
      <c r="E204" s="9" t="s">
        <v>517</v>
      </c>
      <c r="F204" s="9" t="n">
        <v>50</v>
      </c>
      <c r="G204" s="9" t="s">
        <v>132</v>
      </c>
      <c r="H204" s="9" t="n">
        <v>5</v>
      </c>
      <c r="I204" s="9" t="n">
        <v>200</v>
      </c>
      <c r="J204" s="11" t="b">
        <f aca="false">FALSE()</f>
        <v>0</v>
      </c>
      <c r="K204" s="9" t="n">
        <v>200</v>
      </c>
      <c r="L204" s="9" t="n">
        <v>5</v>
      </c>
      <c r="M204" s="11" t="b">
        <f aca="false">TRUE()</f>
        <v>1</v>
      </c>
      <c r="N204" s="5" t="n">
        <f aca="false">COUNTIF($F$2:$F$560,"&lt;"&amp;F204)+(COUNTIF($F$2:$F$560,F204)+1)/2</f>
        <v>343.5</v>
      </c>
      <c r="O204" s="5" t="n">
        <f aca="false">COUNTIF($H$2:$H$560,"&lt;"&amp;H204)+(COUNTIF($H$2:$H$560,H204)+1)/2</f>
        <v>348.5</v>
      </c>
      <c r="P204" s="5" t="n">
        <f aca="false">IF(J204=FALSE(),COUNTIFS($J$2:$J$560,FALSE(),$F$2:$F$560,"&lt;"&amp;F204)+(COUNTIFS($J$2:$J$560,FALSE(),$F$2:$F$560,F204)+1)/2,"")</f>
        <v>300.5</v>
      </c>
      <c r="Q204" s="5" t="n">
        <f aca="false">IF(J204=FALSE(),COUNTIFS($J$2:$J$560,FALSE(),$H$2:$H$560,"&lt;"&amp;H204)+(COUNTIFS($J$2:$J$560,FALSE(),$H$2:$H$560,H204)+1)/2,"")</f>
        <v>244</v>
      </c>
      <c r="R204" s="5" t="n">
        <f aca="false">COUNTIF($L$2:$L$560,"&lt;"&amp;L204)+(COUNTIF($L$2:$L$560,L204)+1)/2</f>
        <v>386.5</v>
      </c>
      <c r="S204" s="5" t="n">
        <f aca="false">MATCH(F204,Codetabel!$G$2:$G$12,0)-1</f>
        <v>3</v>
      </c>
      <c r="T204" s="5" t="n">
        <f aca="false">H204-1</f>
        <v>4</v>
      </c>
    </row>
    <row r="205" customFormat="false" ht="15" hidden="false" customHeight="false" outlineLevel="0" collapsed="false">
      <c r="A205" s="9" t="s">
        <v>65</v>
      </c>
      <c r="B205" s="9" t="n">
        <v>284</v>
      </c>
      <c r="C205" s="9" t="s">
        <v>518</v>
      </c>
      <c r="D205" s="9" t="s">
        <v>519</v>
      </c>
      <c r="E205" s="9" t="s">
        <v>440</v>
      </c>
      <c r="F205" s="9" t="n">
        <v>10</v>
      </c>
      <c r="G205" s="9" t="s">
        <v>180</v>
      </c>
      <c r="H205" s="9" t="n">
        <v>7</v>
      </c>
      <c r="I205" s="9" t="n">
        <v>500</v>
      </c>
      <c r="J205" s="11" t="b">
        <f aca="false">FALSE()</f>
        <v>0</v>
      </c>
      <c r="K205" s="9" t="n">
        <v>500</v>
      </c>
      <c r="L205" s="9" t="n">
        <v>7</v>
      </c>
      <c r="M205" s="11" t="b">
        <f aca="false">FALSE()</f>
        <v>0</v>
      </c>
      <c r="N205" s="5" t="n">
        <f aca="false">COUNTIF($F$2:$F$560,"&lt;"&amp;F205)+(COUNTIF($F$2:$F$560,F205)+1)/2</f>
        <v>164</v>
      </c>
      <c r="O205" s="5" t="n">
        <f aca="false">COUNTIF($H$2:$H$560,"&lt;"&amp;H205)+(COUNTIF($H$2:$H$560,H205)+1)/2</f>
        <v>486.5</v>
      </c>
      <c r="P205" s="5" t="n">
        <f aca="false">IF(J205=FALSE(),COUNTIFS($J$2:$J$560,FALSE(),$F$2:$F$560,"&lt;"&amp;F205)+(COUNTIFS($J$2:$J$560,FALSE(),$F$2:$F$560,F205)+1)/2,"")</f>
        <v>161.5</v>
      </c>
      <c r="Q205" s="5" t="n">
        <f aca="false">IF(J205=FALSE(),COUNTIFS($J$2:$J$560,FALSE(),$H$2:$H$560,"&lt;"&amp;H205)+(COUNTIFS($J$2:$J$560,FALSE(),$H$2:$H$560,H205)+1)/2,"")</f>
        <v>325.5</v>
      </c>
      <c r="R205" s="5" t="n">
        <f aca="false">COUNTIF($L$2:$L$560,"&lt;"&amp;L205)+(COUNTIF($L$2:$L$560,L205)+1)/2</f>
        <v>497.5</v>
      </c>
      <c r="S205" s="5" t="n">
        <f aca="false">MATCH(F205,Codetabel!$G$2:$G$12,0)-1</f>
        <v>1</v>
      </c>
      <c r="T205" s="5" t="n">
        <f aca="false">H205-1</f>
        <v>6</v>
      </c>
    </row>
    <row r="206" customFormat="false" ht="15" hidden="false" customHeight="false" outlineLevel="0" collapsed="false">
      <c r="A206" s="9" t="s">
        <v>65</v>
      </c>
      <c r="B206" s="9" t="n">
        <v>285</v>
      </c>
      <c r="C206" s="9" t="s">
        <v>518</v>
      </c>
      <c r="D206" s="9" t="s">
        <v>519</v>
      </c>
      <c r="E206" s="9" t="s">
        <v>441</v>
      </c>
      <c r="F206" s="9" t="n">
        <v>30</v>
      </c>
      <c r="G206" s="9" t="s">
        <v>275</v>
      </c>
      <c r="H206" s="9" t="n">
        <v>9</v>
      </c>
      <c r="I206" s="9" t="n">
        <v>1000</v>
      </c>
      <c r="J206" s="11" t="b">
        <f aca="false">FALSE()</f>
        <v>0</v>
      </c>
      <c r="K206" s="9" t="n">
        <v>1000</v>
      </c>
      <c r="L206" s="9" t="n">
        <v>9</v>
      </c>
      <c r="M206" s="11" t="b">
        <f aca="false">FALSE()</f>
        <v>0</v>
      </c>
      <c r="N206" s="5" t="n">
        <f aca="false">COUNTIF($F$2:$F$560,"&lt;"&amp;F206)+(COUNTIF($F$2:$F$560,F206)+1)/2</f>
        <v>257.5</v>
      </c>
      <c r="O206" s="5" t="n">
        <f aca="false">COUNTIF($H$2:$H$560,"&lt;"&amp;H206)+(COUNTIF($H$2:$H$560,H206)+1)/2</f>
        <v>540</v>
      </c>
      <c r="P206" s="5" t="n">
        <f aca="false">IF(J206=FALSE(),COUNTIFS($J$2:$J$560,FALSE(),$F$2:$F$560,"&lt;"&amp;F206)+(COUNTIFS($J$2:$J$560,FALSE(),$F$2:$F$560,F206)+1)/2,"")</f>
        <v>240</v>
      </c>
      <c r="Q206" s="5" t="n">
        <f aca="false">IF(J206=FALSE(),COUNTIFS($J$2:$J$560,FALSE(),$H$2:$H$560,"&lt;"&amp;H206)+(COUNTIFS($J$2:$J$560,FALSE(),$H$2:$H$560,H206)+1)/2,"")</f>
        <v>364.5</v>
      </c>
      <c r="R206" s="5" t="n">
        <f aca="false">COUNTIF($L$2:$L$560,"&lt;"&amp;L206)+(COUNTIF($L$2:$L$560,L206)+1)/2</f>
        <v>541.5</v>
      </c>
      <c r="S206" s="5" t="n">
        <f aca="false">MATCH(F206,Codetabel!$G$2:$G$12,0)-1</f>
        <v>2</v>
      </c>
      <c r="T206" s="5" t="n">
        <f aca="false">H206-1</f>
        <v>8</v>
      </c>
    </row>
    <row r="207" customFormat="false" ht="15" hidden="false" customHeight="false" outlineLevel="0" collapsed="false">
      <c r="A207" s="9" t="s">
        <v>65</v>
      </c>
      <c r="B207" s="9" t="n">
        <v>287</v>
      </c>
      <c r="C207" s="9" t="s">
        <v>520</v>
      </c>
      <c r="D207" s="9" t="s">
        <v>521</v>
      </c>
      <c r="E207" s="9" t="s">
        <v>440</v>
      </c>
      <c r="F207" s="9" t="n">
        <v>30</v>
      </c>
      <c r="G207" s="9" t="s">
        <v>132</v>
      </c>
      <c r="H207" s="9" t="n">
        <v>5</v>
      </c>
      <c r="I207" s="9" t="n">
        <v>200</v>
      </c>
      <c r="J207" s="11" t="b">
        <f aca="false">FALSE()</f>
        <v>0</v>
      </c>
      <c r="K207" s="9" t="n">
        <v>200</v>
      </c>
      <c r="L207" s="9" t="n">
        <v>5</v>
      </c>
      <c r="M207" s="11" t="b">
        <f aca="false">TRUE()</f>
        <v>1</v>
      </c>
      <c r="N207" s="5" t="n">
        <f aca="false">COUNTIF($F$2:$F$560,"&lt;"&amp;F207)+(COUNTIF($F$2:$F$560,F207)+1)/2</f>
        <v>257.5</v>
      </c>
      <c r="O207" s="5" t="n">
        <f aca="false">COUNTIF($H$2:$H$560,"&lt;"&amp;H207)+(COUNTIF($H$2:$H$560,H207)+1)/2</f>
        <v>348.5</v>
      </c>
      <c r="P207" s="5" t="n">
        <f aca="false">IF(J207=FALSE(),COUNTIFS($J$2:$J$560,FALSE(),$F$2:$F$560,"&lt;"&amp;F207)+(COUNTIFS($J$2:$J$560,FALSE(),$F$2:$F$560,F207)+1)/2,"")</f>
        <v>240</v>
      </c>
      <c r="Q207" s="5" t="n">
        <f aca="false">IF(J207=FALSE(),COUNTIFS($J$2:$J$560,FALSE(),$H$2:$H$560,"&lt;"&amp;H207)+(COUNTIFS($J$2:$J$560,FALSE(),$H$2:$H$560,H207)+1)/2,"")</f>
        <v>244</v>
      </c>
      <c r="R207" s="5" t="n">
        <f aca="false">COUNTIF($L$2:$L$560,"&lt;"&amp;L207)+(COUNTIF($L$2:$L$560,L207)+1)/2</f>
        <v>386.5</v>
      </c>
      <c r="S207" s="5" t="n">
        <f aca="false">MATCH(F207,Codetabel!$G$2:$G$12,0)-1</f>
        <v>2</v>
      </c>
      <c r="T207" s="5" t="n">
        <f aca="false">H207-1</f>
        <v>4</v>
      </c>
    </row>
    <row r="208" customFormat="false" ht="15" hidden="false" customHeight="false" outlineLevel="0" collapsed="false">
      <c r="A208" s="9" t="s">
        <v>65</v>
      </c>
      <c r="B208" s="9" t="n">
        <v>288</v>
      </c>
      <c r="C208" s="9" t="s">
        <v>520</v>
      </c>
      <c r="D208" s="9" t="s">
        <v>521</v>
      </c>
      <c r="E208" s="9" t="s">
        <v>441</v>
      </c>
      <c r="F208" s="9" t="n">
        <v>50</v>
      </c>
      <c r="G208" s="9" t="s">
        <v>180</v>
      </c>
      <c r="H208" s="9" t="n">
        <v>7</v>
      </c>
      <c r="I208" s="9" t="n">
        <v>500</v>
      </c>
      <c r="J208" s="11" t="b">
        <f aca="false">FALSE()</f>
        <v>0</v>
      </c>
      <c r="K208" s="9" t="n">
        <v>500</v>
      </c>
      <c r="L208" s="9" t="n">
        <v>7</v>
      </c>
      <c r="M208" s="11" t="b">
        <f aca="false">FALSE()</f>
        <v>0</v>
      </c>
      <c r="N208" s="5" t="n">
        <f aca="false">COUNTIF($F$2:$F$560,"&lt;"&amp;F208)+(COUNTIF($F$2:$F$560,F208)+1)/2</f>
        <v>343.5</v>
      </c>
      <c r="O208" s="5" t="n">
        <f aca="false">COUNTIF($H$2:$H$560,"&lt;"&amp;H208)+(COUNTIF($H$2:$H$560,H208)+1)/2</f>
        <v>486.5</v>
      </c>
      <c r="P208" s="5" t="n">
        <f aca="false">IF(J208=FALSE(),COUNTIFS($J$2:$J$560,FALSE(),$F$2:$F$560,"&lt;"&amp;F208)+(COUNTIFS($J$2:$J$560,FALSE(),$F$2:$F$560,F208)+1)/2,"")</f>
        <v>300.5</v>
      </c>
      <c r="Q208" s="5" t="n">
        <f aca="false">IF(J208=FALSE(),COUNTIFS($J$2:$J$560,FALSE(),$H$2:$H$560,"&lt;"&amp;H208)+(COUNTIFS($J$2:$J$560,FALSE(),$H$2:$H$560,H208)+1)/2,"")</f>
        <v>325.5</v>
      </c>
      <c r="R208" s="5" t="n">
        <f aca="false">COUNTIF($L$2:$L$560,"&lt;"&amp;L208)+(COUNTIF($L$2:$L$560,L208)+1)/2</f>
        <v>497.5</v>
      </c>
      <c r="S208" s="5" t="n">
        <f aca="false">MATCH(F208,Codetabel!$G$2:$G$12,0)-1</f>
        <v>3</v>
      </c>
      <c r="T208" s="5" t="n">
        <f aca="false">H208-1</f>
        <v>6</v>
      </c>
    </row>
    <row r="209" customFormat="false" ht="15" hidden="false" customHeight="false" outlineLevel="0" collapsed="false">
      <c r="A209" s="9" t="s">
        <v>65</v>
      </c>
      <c r="B209" s="9" t="n">
        <v>290</v>
      </c>
      <c r="C209" s="9" t="s">
        <v>522</v>
      </c>
      <c r="D209" s="9" t="s">
        <v>523</v>
      </c>
      <c r="E209" s="9" t="s">
        <v>440</v>
      </c>
      <c r="F209" s="9" t="n">
        <v>30</v>
      </c>
      <c r="G209" s="9" t="s">
        <v>132</v>
      </c>
      <c r="H209" s="9" t="n">
        <v>5</v>
      </c>
      <c r="I209" s="9" t="n">
        <v>200</v>
      </c>
      <c r="J209" s="11" t="b">
        <f aca="false">FALSE()</f>
        <v>0</v>
      </c>
      <c r="K209" s="9" t="n">
        <v>200</v>
      </c>
      <c r="L209" s="9" t="n">
        <v>5</v>
      </c>
      <c r="M209" s="11" t="b">
        <f aca="false">TRUE()</f>
        <v>1</v>
      </c>
      <c r="N209" s="5" t="n">
        <f aca="false">COUNTIF($F$2:$F$560,"&lt;"&amp;F209)+(COUNTIF($F$2:$F$560,F209)+1)/2</f>
        <v>257.5</v>
      </c>
      <c r="O209" s="5" t="n">
        <f aca="false">COUNTIF($H$2:$H$560,"&lt;"&amp;H209)+(COUNTIF($H$2:$H$560,H209)+1)/2</f>
        <v>348.5</v>
      </c>
      <c r="P209" s="5" t="n">
        <f aca="false">IF(J209=FALSE(),COUNTIFS($J$2:$J$560,FALSE(),$F$2:$F$560,"&lt;"&amp;F209)+(COUNTIFS($J$2:$J$560,FALSE(),$F$2:$F$560,F209)+1)/2,"")</f>
        <v>240</v>
      </c>
      <c r="Q209" s="5" t="n">
        <f aca="false">IF(J209=FALSE(),COUNTIFS($J$2:$J$560,FALSE(),$H$2:$H$560,"&lt;"&amp;H209)+(COUNTIFS($J$2:$J$560,FALSE(),$H$2:$H$560,H209)+1)/2,"")</f>
        <v>244</v>
      </c>
      <c r="R209" s="5" t="n">
        <f aca="false">COUNTIF($L$2:$L$560,"&lt;"&amp;L209)+(COUNTIF($L$2:$L$560,L209)+1)/2</f>
        <v>386.5</v>
      </c>
      <c r="S209" s="5" t="n">
        <f aca="false">MATCH(F209,Codetabel!$G$2:$G$12,0)-1</f>
        <v>2</v>
      </c>
      <c r="T209" s="5" t="n">
        <f aca="false">H209-1</f>
        <v>4</v>
      </c>
    </row>
    <row r="210" customFormat="false" ht="15" hidden="false" customHeight="false" outlineLevel="0" collapsed="false">
      <c r="A210" s="9" t="s">
        <v>65</v>
      </c>
      <c r="B210" s="9" t="n">
        <v>291</v>
      </c>
      <c r="C210" s="9" t="s">
        <v>522</v>
      </c>
      <c r="D210" s="9" t="s">
        <v>523</v>
      </c>
      <c r="E210" s="9" t="s">
        <v>441</v>
      </c>
      <c r="F210" s="9" t="n">
        <v>50</v>
      </c>
      <c r="G210" s="9" t="s">
        <v>180</v>
      </c>
      <c r="H210" s="9" t="n">
        <v>7</v>
      </c>
      <c r="I210" s="9" t="n">
        <v>500</v>
      </c>
      <c r="J210" s="11" t="b">
        <f aca="false">FALSE()</f>
        <v>0</v>
      </c>
      <c r="K210" s="9" t="n">
        <v>500</v>
      </c>
      <c r="L210" s="9" t="n">
        <v>7</v>
      </c>
      <c r="M210" s="11" t="b">
        <f aca="false">FALSE()</f>
        <v>0</v>
      </c>
      <c r="N210" s="5" t="n">
        <f aca="false">COUNTIF($F$2:$F$560,"&lt;"&amp;F210)+(COUNTIF($F$2:$F$560,F210)+1)/2</f>
        <v>343.5</v>
      </c>
      <c r="O210" s="5" t="n">
        <f aca="false">COUNTIF($H$2:$H$560,"&lt;"&amp;H210)+(COUNTIF($H$2:$H$560,H210)+1)/2</f>
        <v>486.5</v>
      </c>
      <c r="P210" s="5" t="n">
        <f aca="false">IF(J210=FALSE(),COUNTIFS($J$2:$J$560,FALSE(),$F$2:$F$560,"&lt;"&amp;F210)+(COUNTIFS($J$2:$J$560,FALSE(),$F$2:$F$560,F210)+1)/2,"")</f>
        <v>300.5</v>
      </c>
      <c r="Q210" s="5" t="n">
        <f aca="false">IF(J210=FALSE(),COUNTIFS($J$2:$J$560,FALSE(),$H$2:$H$560,"&lt;"&amp;H210)+(COUNTIFS($J$2:$J$560,FALSE(),$H$2:$H$560,H210)+1)/2,"")</f>
        <v>325.5</v>
      </c>
      <c r="R210" s="5" t="n">
        <f aca="false">COUNTIF($L$2:$L$560,"&lt;"&amp;L210)+(COUNTIF($L$2:$L$560,L210)+1)/2</f>
        <v>497.5</v>
      </c>
      <c r="S210" s="5" t="n">
        <f aca="false">MATCH(F210,Codetabel!$G$2:$G$12,0)-1</f>
        <v>3</v>
      </c>
      <c r="T210" s="5" t="n">
        <f aca="false">H210-1</f>
        <v>6</v>
      </c>
    </row>
    <row r="211" customFormat="false" ht="15" hidden="false" customHeight="false" outlineLevel="0" collapsed="false">
      <c r="A211" s="9" t="s">
        <v>65</v>
      </c>
      <c r="B211" s="9" t="n">
        <v>293</v>
      </c>
      <c r="C211" s="9" t="s">
        <v>524</v>
      </c>
      <c r="D211" s="9" t="s">
        <v>525</v>
      </c>
      <c r="E211" s="9" t="s">
        <v>526</v>
      </c>
      <c r="F211" s="9" t="n">
        <v>10</v>
      </c>
      <c r="G211" s="9" t="s">
        <v>132</v>
      </c>
      <c r="H211" s="9" t="n">
        <v>5</v>
      </c>
      <c r="I211" s="9" t="n">
        <v>200</v>
      </c>
      <c r="J211" s="11" t="b">
        <f aca="false">FALSE()</f>
        <v>0</v>
      </c>
      <c r="K211" s="9" t="n">
        <v>200</v>
      </c>
      <c r="L211" s="9" t="n">
        <v>5</v>
      </c>
      <c r="M211" s="11" t="b">
        <f aca="false">TRUE()</f>
        <v>1</v>
      </c>
      <c r="N211" s="5" t="n">
        <f aca="false">COUNTIF($F$2:$F$560,"&lt;"&amp;F211)+(COUNTIF($F$2:$F$560,F211)+1)/2</f>
        <v>164</v>
      </c>
      <c r="O211" s="5" t="n">
        <f aca="false">COUNTIF($H$2:$H$560,"&lt;"&amp;H211)+(COUNTIF($H$2:$H$560,H211)+1)/2</f>
        <v>348.5</v>
      </c>
      <c r="P211" s="5" t="n">
        <f aca="false">IF(J211=FALSE(),COUNTIFS($J$2:$J$560,FALSE(),$F$2:$F$560,"&lt;"&amp;F211)+(COUNTIFS($J$2:$J$560,FALSE(),$F$2:$F$560,F211)+1)/2,"")</f>
        <v>161.5</v>
      </c>
      <c r="Q211" s="5" t="n">
        <f aca="false">IF(J211=FALSE(),COUNTIFS($J$2:$J$560,FALSE(),$H$2:$H$560,"&lt;"&amp;H211)+(COUNTIFS($J$2:$J$560,FALSE(),$H$2:$H$560,H211)+1)/2,"")</f>
        <v>244</v>
      </c>
      <c r="R211" s="5" t="n">
        <f aca="false">COUNTIF($L$2:$L$560,"&lt;"&amp;L211)+(COUNTIF($L$2:$L$560,L211)+1)/2</f>
        <v>386.5</v>
      </c>
      <c r="S211" s="5" t="n">
        <f aca="false">MATCH(F211,Codetabel!$G$2:$G$12,0)-1</f>
        <v>1</v>
      </c>
      <c r="T211" s="5" t="n">
        <f aca="false">H211-1</f>
        <v>4</v>
      </c>
    </row>
    <row r="212" customFormat="false" ht="15" hidden="false" customHeight="false" outlineLevel="0" collapsed="false">
      <c r="A212" s="9" t="s">
        <v>65</v>
      </c>
      <c r="B212" s="9" t="n">
        <v>294</v>
      </c>
      <c r="C212" s="9" t="s">
        <v>524</v>
      </c>
      <c r="D212" s="9" t="s">
        <v>525</v>
      </c>
      <c r="E212" s="9" t="s">
        <v>527</v>
      </c>
      <c r="F212" s="9" t="n">
        <v>10</v>
      </c>
      <c r="G212" s="9" t="s">
        <v>199</v>
      </c>
      <c r="H212" s="9" t="n">
        <v>6</v>
      </c>
      <c r="I212" s="9" t="n">
        <v>300</v>
      </c>
      <c r="J212" s="11" t="b">
        <f aca="false">FALSE()</f>
        <v>0</v>
      </c>
      <c r="K212" s="9" t="n">
        <v>300</v>
      </c>
      <c r="L212" s="9" t="n">
        <v>6</v>
      </c>
      <c r="M212" s="11" t="b">
        <f aca="false">TRUE()</f>
        <v>1</v>
      </c>
      <c r="N212" s="5" t="n">
        <f aca="false">COUNTIF($F$2:$F$560,"&lt;"&amp;F212)+(COUNTIF($F$2:$F$560,F212)+1)/2</f>
        <v>164</v>
      </c>
      <c r="O212" s="5" t="n">
        <f aca="false">COUNTIF($H$2:$H$560,"&lt;"&amp;H212)+(COUNTIF($H$2:$H$560,H212)+1)/2</f>
        <v>422.5</v>
      </c>
      <c r="P212" s="5" t="n">
        <f aca="false">IF(J212=FALSE(),COUNTIFS($J$2:$J$560,FALSE(),$F$2:$F$560,"&lt;"&amp;F212)+(COUNTIFS($J$2:$J$560,FALSE(),$F$2:$F$560,F212)+1)/2,"")</f>
        <v>161.5</v>
      </c>
      <c r="Q212" s="5" t="n">
        <f aca="false">IF(J212=FALSE(),COUNTIFS($J$2:$J$560,FALSE(),$H$2:$H$560,"&lt;"&amp;H212)+(COUNTIFS($J$2:$J$560,FALSE(),$H$2:$H$560,H212)+1)/2,"")</f>
        <v>285</v>
      </c>
      <c r="R212" s="5" t="n">
        <f aca="false">COUNTIF($L$2:$L$560,"&lt;"&amp;L212)+(COUNTIF($L$2:$L$560,L212)+1)/2</f>
        <v>447.5</v>
      </c>
      <c r="S212" s="5" t="n">
        <f aca="false">MATCH(F212,Codetabel!$G$2:$G$12,0)-1</f>
        <v>1</v>
      </c>
      <c r="T212" s="5" t="n">
        <f aca="false">H212-1</f>
        <v>5</v>
      </c>
    </row>
    <row r="213" customFormat="false" ht="15" hidden="false" customHeight="false" outlineLevel="0" collapsed="false">
      <c r="A213" s="9" t="s">
        <v>65</v>
      </c>
      <c r="B213" s="9" t="n">
        <v>295</v>
      </c>
      <c r="C213" s="9" t="s">
        <v>524</v>
      </c>
      <c r="D213" s="9" t="s">
        <v>525</v>
      </c>
      <c r="E213" s="9" t="s">
        <v>528</v>
      </c>
      <c r="F213" s="9" t="n">
        <v>30</v>
      </c>
      <c r="G213" s="9" t="s">
        <v>182</v>
      </c>
      <c r="H213" s="9" t="n">
        <v>8</v>
      </c>
      <c r="I213" s="9" t="n">
        <v>700</v>
      </c>
      <c r="J213" s="11" t="b">
        <f aca="false">FALSE()</f>
        <v>0</v>
      </c>
      <c r="K213" s="9" t="n">
        <v>700</v>
      </c>
      <c r="L213" s="9" t="n">
        <v>8</v>
      </c>
      <c r="M213" s="11" t="b">
        <f aca="false">FALSE()</f>
        <v>0</v>
      </c>
      <c r="N213" s="5" t="n">
        <f aca="false">COUNTIF($F$2:$F$560,"&lt;"&amp;F213)+(COUNTIF($F$2:$F$560,F213)+1)/2</f>
        <v>257.5</v>
      </c>
      <c r="O213" s="5" t="n">
        <f aca="false">COUNTIF($H$2:$H$560,"&lt;"&amp;H213)+(COUNTIF($H$2:$H$560,H213)+1)/2</f>
        <v>520.5</v>
      </c>
      <c r="P213" s="5" t="n">
        <f aca="false">IF(J213=FALSE(),COUNTIFS($J$2:$J$560,FALSE(),$F$2:$F$560,"&lt;"&amp;F213)+(COUNTIFS($J$2:$J$560,FALSE(),$F$2:$F$560,F213)+1)/2,"")</f>
        <v>240</v>
      </c>
      <c r="Q213" s="5" t="n">
        <f aca="false">IF(J213=FALSE(),COUNTIFS($J$2:$J$560,FALSE(),$H$2:$H$560,"&lt;"&amp;H213)+(COUNTIFS($J$2:$J$560,FALSE(),$H$2:$H$560,H213)+1)/2,"")</f>
        <v>350.5</v>
      </c>
      <c r="R213" s="5" t="n">
        <f aca="false">COUNTIF($L$2:$L$560,"&lt;"&amp;L213)+(COUNTIF($L$2:$L$560,L213)+1)/2</f>
        <v>525</v>
      </c>
      <c r="S213" s="5" t="n">
        <f aca="false">MATCH(F213,Codetabel!$G$2:$G$12,0)-1</f>
        <v>2</v>
      </c>
      <c r="T213" s="5" t="n">
        <f aca="false">H213-1</f>
        <v>7</v>
      </c>
    </row>
    <row r="214" customFormat="false" ht="15" hidden="false" customHeight="false" outlineLevel="0" collapsed="false">
      <c r="A214" s="9" t="s">
        <v>65</v>
      </c>
      <c r="B214" s="9" t="n">
        <v>297</v>
      </c>
      <c r="C214" s="9" t="s">
        <v>529</v>
      </c>
      <c r="D214" s="9" t="s">
        <v>530</v>
      </c>
      <c r="E214" s="9" t="s">
        <v>440</v>
      </c>
      <c r="F214" s="9" t="n">
        <v>10</v>
      </c>
      <c r="G214" s="9" t="s">
        <v>115</v>
      </c>
      <c r="H214" s="9" t="n">
        <v>4</v>
      </c>
      <c r="I214" s="9" t="n">
        <v>100</v>
      </c>
      <c r="J214" s="11" t="b">
        <f aca="false">FALSE()</f>
        <v>0</v>
      </c>
      <c r="K214" s="9" t="n">
        <v>100</v>
      </c>
      <c r="L214" s="9" t="n">
        <v>4</v>
      </c>
      <c r="M214" s="11" t="b">
        <f aca="false">TRUE()</f>
        <v>1</v>
      </c>
      <c r="N214" s="5" t="n">
        <f aca="false">COUNTIF($F$2:$F$560,"&lt;"&amp;F214)+(COUNTIF($F$2:$F$560,F214)+1)/2</f>
        <v>164</v>
      </c>
      <c r="O214" s="5" t="n">
        <f aca="false">COUNTIF($H$2:$H$560,"&lt;"&amp;H214)+(COUNTIF($H$2:$H$560,H214)+1)/2</f>
        <v>266.5</v>
      </c>
      <c r="P214" s="5" t="n">
        <f aca="false">IF(J214=FALSE(),COUNTIFS($J$2:$J$560,FALSE(),$F$2:$F$560,"&lt;"&amp;F214)+(COUNTIFS($J$2:$J$560,FALSE(),$F$2:$F$560,F214)+1)/2,"")</f>
        <v>161.5</v>
      </c>
      <c r="Q214" s="5" t="n">
        <f aca="false">IF(J214=FALSE(),COUNTIFS($J$2:$J$560,FALSE(),$H$2:$H$560,"&lt;"&amp;H214)+(COUNTIFS($J$2:$J$560,FALSE(),$H$2:$H$560,H214)+1)/2,"")</f>
        <v>193.5</v>
      </c>
      <c r="R214" s="5" t="n">
        <f aca="false">COUNTIF($L$2:$L$560,"&lt;"&amp;L214)+(COUNTIF($L$2:$L$560,L214)+1)/2</f>
        <v>305</v>
      </c>
      <c r="S214" s="5" t="n">
        <f aca="false">MATCH(F214,Codetabel!$G$2:$G$12,0)-1</f>
        <v>1</v>
      </c>
      <c r="T214" s="5" t="n">
        <f aca="false">H214-1</f>
        <v>3</v>
      </c>
    </row>
    <row r="215" customFormat="false" ht="15" hidden="false" customHeight="false" outlineLevel="0" collapsed="false">
      <c r="A215" s="9" t="s">
        <v>65</v>
      </c>
      <c r="B215" s="9" t="n">
        <v>298</v>
      </c>
      <c r="C215" s="9" t="s">
        <v>529</v>
      </c>
      <c r="D215" s="9" t="s">
        <v>530</v>
      </c>
      <c r="E215" s="9" t="s">
        <v>441</v>
      </c>
      <c r="F215" s="9" t="n">
        <v>30</v>
      </c>
      <c r="G215" s="9" t="s">
        <v>199</v>
      </c>
      <c r="H215" s="9" t="n">
        <v>6</v>
      </c>
      <c r="I215" s="9" t="n">
        <v>300</v>
      </c>
      <c r="J215" s="11" t="b">
        <f aca="false">FALSE()</f>
        <v>0</v>
      </c>
      <c r="K215" s="9" t="n">
        <v>300</v>
      </c>
      <c r="L215" s="9" t="n">
        <v>6</v>
      </c>
      <c r="M215" s="11" t="b">
        <f aca="false">TRUE()</f>
        <v>1</v>
      </c>
      <c r="N215" s="5" t="n">
        <f aca="false">COUNTIF($F$2:$F$560,"&lt;"&amp;F215)+(COUNTIF($F$2:$F$560,F215)+1)/2</f>
        <v>257.5</v>
      </c>
      <c r="O215" s="5" t="n">
        <f aca="false">COUNTIF($H$2:$H$560,"&lt;"&amp;H215)+(COUNTIF($H$2:$H$560,H215)+1)/2</f>
        <v>422.5</v>
      </c>
      <c r="P215" s="5" t="n">
        <f aca="false">IF(J215=FALSE(),COUNTIFS($J$2:$J$560,FALSE(),$F$2:$F$560,"&lt;"&amp;F215)+(COUNTIFS($J$2:$J$560,FALSE(),$F$2:$F$560,F215)+1)/2,"")</f>
        <v>240</v>
      </c>
      <c r="Q215" s="5" t="n">
        <f aca="false">IF(J215=FALSE(),COUNTIFS($J$2:$J$560,FALSE(),$H$2:$H$560,"&lt;"&amp;H215)+(COUNTIFS($J$2:$J$560,FALSE(),$H$2:$H$560,H215)+1)/2,"")</f>
        <v>285</v>
      </c>
      <c r="R215" s="5" t="n">
        <f aca="false">COUNTIF($L$2:$L$560,"&lt;"&amp;L215)+(COUNTIF($L$2:$L$560,L215)+1)/2</f>
        <v>447.5</v>
      </c>
      <c r="S215" s="5" t="n">
        <f aca="false">MATCH(F215,Codetabel!$G$2:$G$12,0)-1</f>
        <v>2</v>
      </c>
      <c r="T215" s="5" t="n">
        <f aca="false">H215-1</f>
        <v>5</v>
      </c>
    </row>
    <row r="216" customFormat="false" ht="15" hidden="false" customHeight="false" outlineLevel="0" collapsed="false">
      <c r="A216" s="9" t="s">
        <v>65</v>
      </c>
      <c r="B216" s="9" t="n">
        <v>299</v>
      </c>
      <c r="C216" s="9" t="s">
        <v>531</v>
      </c>
      <c r="D216" s="9" t="s">
        <v>532</v>
      </c>
      <c r="E216" s="9" t="s">
        <v>533</v>
      </c>
      <c r="F216" s="9" t="n">
        <v>50</v>
      </c>
      <c r="G216" s="9" t="s">
        <v>115</v>
      </c>
      <c r="H216" s="9" t="n">
        <v>4</v>
      </c>
      <c r="I216" s="9" t="n">
        <v>100</v>
      </c>
      <c r="J216" s="11" t="b">
        <f aca="false">FALSE()</f>
        <v>0</v>
      </c>
      <c r="K216" s="9" t="n">
        <v>100</v>
      </c>
      <c r="L216" s="9" t="n">
        <v>4</v>
      </c>
      <c r="M216" s="11" t="b">
        <f aca="false">TRUE()</f>
        <v>1</v>
      </c>
      <c r="N216" s="5" t="n">
        <f aca="false">COUNTIF($F$2:$F$560,"&lt;"&amp;F216)+(COUNTIF($F$2:$F$560,F216)+1)/2</f>
        <v>343.5</v>
      </c>
      <c r="O216" s="5" t="n">
        <f aca="false">COUNTIF($H$2:$H$560,"&lt;"&amp;H216)+(COUNTIF($H$2:$H$560,H216)+1)/2</f>
        <v>266.5</v>
      </c>
      <c r="P216" s="5" t="n">
        <f aca="false">IF(J216=FALSE(),COUNTIFS($J$2:$J$560,FALSE(),$F$2:$F$560,"&lt;"&amp;F216)+(COUNTIFS($J$2:$J$560,FALSE(),$F$2:$F$560,F216)+1)/2,"")</f>
        <v>300.5</v>
      </c>
      <c r="Q216" s="5" t="n">
        <f aca="false">IF(J216=FALSE(),COUNTIFS($J$2:$J$560,FALSE(),$H$2:$H$560,"&lt;"&amp;H216)+(COUNTIFS($J$2:$J$560,FALSE(),$H$2:$H$560,H216)+1)/2,"")</f>
        <v>193.5</v>
      </c>
      <c r="R216" s="5" t="n">
        <f aca="false">COUNTIF($L$2:$L$560,"&lt;"&amp;L216)+(COUNTIF($L$2:$L$560,L216)+1)/2</f>
        <v>305</v>
      </c>
      <c r="S216" s="5" t="n">
        <f aca="false">MATCH(F216,Codetabel!$G$2:$G$12,0)-1</f>
        <v>3</v>
      </c>
      <c r="T216" s="5" t="n">
        <f aca="false">H216-1</f>
        <v>3</v>
      </c>
    </row>
    <row r="217" customFormat="false" ht="15" hidden="false" customHeight="false" outlineLevel="0" collapsed="false">
      <c r="A217" s="9" t="s">
        <v>65</v>
      </c>
      <c r="B217" s="9" t="n">
        <v>301</v>
      </c>
      <c r="C217" s="9" t="s">
        <v>534</v>
      </c>
      <c r="D217" s="9" t="s">
        <v>535</v>
      </c>
      <c r="E217" s="9" t="s">
        <v>536</v>
      </c>
      <c r="F217" s="9" t="n">
        <v>10</v>
      </c>
      <c r="G217" s="9" t="s">
        <v>115</v>
      </c>
      <c r="H217" s="9" t="n">
        <v>4</v>
      </c>
      <c r="I217" s="9" t="n">
        <v>100</v>
      </c>
      <c r="J217" s="11" t="b">
        <f aca="false">FALSE()</f>
        <v>0</v>
      </c>
      <c r="K217" s="9" t="n">
        <v>100</v>
      </c>
      <c r="L217" s="9" t="n">
        <v>4</v>
      </c>
      <c r="M217" s="11" t="b">
        <f aca="false">TRUE()</f>
        <v>1</v>
      </c>
      <c r="N217" s="5" t="n">
        <f aca="false">COUNTIF($F$2:$F$560,"&lt;"&amp;F217)+(COUNTIF($F$2:$F$560,F217)+1)/2</f>
        <v>164</v>
      </c>
      <c r="O217" s="5" t="n">
        <f aca="false">COUNTIF($H$2:$H$560,"&lt;"&amp;H217)+(COUNTIF($H$2:$H$560,H217)+1)/2</f>
        <v>266.5</v>
      </c>
      <c r="P217" s="5" t="n">
        <f aca="false">IF(J217=FALSE(),COUNTIFS($J$2:$J$560,FALSE(),$F$2:$F$560,"&lt;"&amp;F217)+(COUNTIFS($J$2:$J$560,FALSE(),$F$2:$F$560,F217)+1)/2,"")</f>
        <v>161.5</v>
      </c>
      <c r="Q217" s="5" t="n">
        <f aca="false">IF(J217=FALSE(),COUNTIFS($J$2:$J$560,FALSE(),$H$2:$H$560,"&lt;"&amp;H217)+(COUNTIFS($J$2:$J$560,FALSE(),$H$2:$H$560,H217)+1)/2,"")</f>
        <v>193.5</v>
      </c>
      <c r="R217" s="5" t="n">
        <f aca="false">COUNTIF($L$2:$L$560,"&lt;"&amp;L217)+(COUNTIF($L$2:$L$560,L217)+1)/2</f>
        <v>305</v>
      </c>
      <c r="S217" s="5" t="n">
        <f aca="false">MATCH(F217,Codetabel!$G$2:$G$12,0)-1</f>
        <v>1</v>
      </c>
      <c r="T217" s="5" t="n">
        <f aca="false">H217-1</f>
        <v>3</v>
      </c>
    </row>
    <row r="218" customFormat="false" ht="15" hidden="false" customHeight="false" outlineLevel="0" collapsed="false">
      <c r="A218" s="9" t="s">
        <v>65</v>
      </c>
      <c r="B218" s="9" t="n">
        <v>302</v>
      </c>
      <c r="C218" s="9" t="s">
        <v>534</v>
      </c>
      <c r="D218" s="9" t="s">
        <v>535</v>
      </c>
      <c r="E218" s="9" t="s">
        <v>537</v>
      </c>
      <c r="F218" s="9" t="n">
        <v>30</v>
      </c>
      <c r="G218" s="9" t="s">
        <v>199</v>
      </c>
      <c r="H218" s="9" t="n">
        <v>6</v>
      </c>
      <c r="I218" s="9" t="n">
        <v>300</v>
      </c>
      <c r="J218" s="11" t="b">
        <f aca="false">FALSE()</f>
        <v>0</v>
      </c>
      <c r="K218" s="9" t="n">
        <v>300</v>
      </c>
      <c r="L218" s="9" t="n">
        <v>6</v>
      </c>
      <c r="M218" s="11" t="b">
        <f aca="false">TRUE()</f>
        <v>1</v>
      </c>
      <c r="N218" s="5" t="n">
        <f aca="false">COUNTIF($F$2:$F$560,"&lt;"&amp;F218)+(COUNTIF($F$2:$F$560,F218)+1)/2</f>
        <v>257.5</v>
      </c>
      <c r="O218" s="5" t="n">
        <f aca="false">COUNTIF($H$2:$H$560,"&lt;"&amp;H218)+(COUNTIF($H$2:$H$560,H218)+1)/2</f>
        <v>422.5</v>
      </c>
      <c r="P218" s="5" t="n">
        <f aca="false">IF(J218=FALSE(),COUNTIFS($J$2:$J$560,FALSE(),$F$2:$F$560,"&lt;"&amp;F218)+(COUNTIFS($J$2:$J$560,FALSE(),$F$2:$F$560,F218)+1)/2,"")</f>
        <v>240</v>
      </c>
      <c r="Q218" s="5" t="n">
        <f aca="false">IF(J218=FALSE(),COUNTIFS($J$2:$J$560,FALSE(),$H$2:$H$560,"&lt;"&amp;H218)+(COUNTIFS($J$2:$J$560,FALSE(),$H$2:$H$560,H218)+1)/2,"")</f>
        <v>285</v>
      </c>
      <c r="R218" s="5" t="n">
        <f aca="false">COUNTIF($L$2:$L$560,"&lt;"&amp;L218)+(COUNTIF($L$2:$L$560,L218)+1)/2</f>
        <v>447.5</v>
      </c>
      <c r="S218" s="5" t="n">
        <f aca="false">MATCH(F218,Codetabel!$G$2:$G$12,0)-1</f>
        <v>2</v>
      </c>
      <c r="T218" s="5" t="n">
        <f aca="false">H218-1</f>
        <v>5</v>
      </c>
    </row>
    <row r="219" customFormat="false" ht="15" hidden="false" customHeight="false" outlineLevel="0" collapsed="false">
      <c r="A219" s="9" t="s">
        <v>65</v>
      </c>
      <c r="B219" s="9" t="n">
        <v>304</v>
      </c>
      <c r="C219" s="9" t="s">
        <v>538</v>
      </c>
      <c r="D219" s="9" t="s">
        <v>539</v>
      </c>
      <c r="E219" s="9" t="s">
        <v>540</v>
      </c>
      <c r="F219" s="9" t="n">
        <v>10</v>
      </c>
      <c r="G219" s="9" t="s">
        <v>115</v>
      </c>
      <c r="H219" s="9" t="n">
        <v>4</v>
      </c>
      <c r="I219" s="9" t="n">
        <v>100</v>
      </c>
      <c r="J219" s="11" t="b">
        <f aca="false">FALSE()</f>
        <v>0</v>
      </c>
      <c r="K219" s="9" t="n">
        <v>100</v>
      </c>
      <c r="L219" s="9" t="n">
        <v>4</v>
      </c>
      <c r="M219" s="11" t="b">
        <f aca="false">TRUE()</f>
        <v>1</v>
      </c>
      <c r="N219" s="5" t="n">
        <f aca="false">COUNTIF($F$2:$F$560,"&lt;"&amp;F219)+(COUNTIF($F$2:$F$560,F219)+1)/2</f>
        <v>164</v>
      </c>
      <c r="O219" s="5" t="n">
        <f aca="false">COUNTIF($H$2:$H$560,"&lt;"&amp;H219)+(COUNTIF($H$2:$H$560,H219)+1)/2</f>
        <v>266.5</v>
      </c>
      <c r="P219" s="5" t="n">
        <f aca="false">IF(J219=FALSE(),COUNTIFS($J$2:$J$560,FALSE(),$F$2:$F$560,"&lt;"&amp;F219)+(COUNTIFS($J$2:$J$560,FALSE(),$F$2:$F$560,F219)+1)/2,"")</f>
        <v>161.5</v>
      </c>
      <c r="Q219" s="5" t="n">
        <f aca="false">IF(J219=FALSE(),COUNTIFS($J$2:$J$560,FALSE(),$H$2:$H$560,"&lt;"&amp;H219)+(COUNTIFS($J$2:$J$560,FALSE(),$H$2:$H$560,H219)+1)/2,"")</f>
        <v>193.5</v>
      </c>
      <c r="R219" s="5" t="n">
        <f aca="false">COUNTIF($L$2:$L$560,"&lt;"&amp;L219)+(COUNTIF($L$2:$L$560,L219)+1)/2</f>
        <v>305</v>
      </c>
      <c r="S219" s="5" t="n">
        <f aca="false">MATCH(F219,Codetabel!$G$2:$G$12,0)-1</f>
        <v>1</v>
      </c>
      <c r="T219" s="5" t="n">
        <f aca="false">H219-1</f>
        <v>3</v>
      </c>
    </row>
    <row r="220" customFormat="false" ht="15" hidden="false" customHeight="false" outlineLevel="0" collapsed="false">
      <c r="A220" s="9" t="s">
        <v>65</v>
      </c>
      <c r="B220" s="9" t="n">
        <v>305</v>
      </c>
      <c r="C220" s="9" t="s">
        <v>538</v>
      </c>
      <c r="D220" s="9" t="s">
        <v>539</v>
      </c>
      <c r="E220" s="9" t="s">
        <v>541</v>
      </c>
      <c r="F220" s="9" t="n">
        <v>30</v>
      </c>
      <c r="G220" s="9" t="s">
        <v>199</v>
      </c>
      <c r="H220" s="9" t="n">
        <v>6</v>
      </c>
      <c r="I220" s="9" t="n">
        <v>300</v>
      </c>
      <c r="J220" s="11" t="b">
        <f aca="false">FALSE()</f>
        <v>0</v>
      </c>
      <c r="K220" s="9" t="n">
        <v>300</v>
      </c>
      <c r="L220" s="9" t="n">
        <v>6</v>
      </c>
      <c r="M220" s="11" t="b">
        <f aca="false">TRUE()</f>
        <v>1</v>
      </c>
      <c r="N220" s="5" t="n">
        <f aca="false">COUNTIF($F$2:$F$560,"&lt;"&amp;F220)+(COUNTIF($F$2:$F$560,F220)+1)/2</f>
        <v>257.5</v>
      </c>
      <c r="O220" s="5" t="n">
        <f aca="false">COUNTIF($H$2:$H$560,"&lt;"&amp;H220)+(COUNTIF($H$2:$H$560,H220)+1)/2</f>
        <v>422.5</v>
      </c>
      <c r="P220" s="5" t="n">
        <f aca="false">IF(J220=FALSE(),COUNTIFS($J$2:$J$560,FALSE(),$F$2:$F$560,"&lt;"&amp;F220)+(COUNTIFS($J$2:$J$560,FALSE(),$F$2:$F$560,F220)+1)/2,"")</f>
        <v>240</v>
      </c>
      <c r="Q220" s="5" t="n">
        <f aca="false">IF(J220=FALSE(),COUNTIFS($J$2:$J$560,FALSE(),$H$2:$H$560,"&lt;"&amp;H220)+(COUNTIFS($J$2:$J$560,FALSE(),$H$2:$H$560,H220)+1)/2,"")</f>
        <v>285</v>
      </c>
      <c r="R220" s="5" t="n">
        <f aca="false">COUNTIF($L$2:$L$560,"&lt;"&amp;L220)+(COUNTIF($L$2:$L$560,L220)+1)/2</f>
        <v>447.5</v>
      </c>
      <c r="S220" s="5" t="n">
        <f aca="false">MATCH(F220,Codetabel!$G$2:$G$12,0)-1</f>
        <v>2</v>
      </c>
      <c r="T220" s="5" t="n">
        <f aca="false">H220-1</f>
        <v>5</v>
      </c>
    </row>
    <row r="221" customFormat="false" ht="15" hidden="false" customHeight="false" outlineLevel="0" collapsed="false">
      <c r="A221" s="9" t="s">
        <v>65</v>
      </c>
      <c r="B221" s="9" t="n">
        <v>307</v>
      </c>
      <c r="C221" s="9" t="s">
        <v>542</v>
      </c>
      <c r="D221" s="9" t="s">
        <v>543</v>
      </c>
      <c r="E221" s="9" t="s">
        <v>544</v>
      </c>
      <c r="F221" s="9" t="n">
        <v>10</v>
      </c>
      <c r="G221" s="9" t="s">
        <v>115</v>
      </c>
      <c r="H221" s="9" t="n">
        <v>4</v>
      </c>
      <c r="I221" s="9" t="n">
        <v>100</v>
      </c>
      <c r="J221" s="11" t="b">
        <f aca="false">FALSE()</f>
        <v>0</v>
      </c>
      <c r="K221" s="9" t="n">
        <v>100</v>
      </c>
      <c r="L221" s="9" t="n">
        <v>4</v>
      </c>
      <c r="M221" s="11" t="b">
        <f aca="false">TRUE()</f>
        <v>1</v>
      </c>
      <c r="N221" s="5" t="n">
        <f aca="false">COUNTIF($F$2:$F$560,"&lt;"&amp;F221)+(COUNTIF($F$2:$F$560,F221)+1)/2</f>
        <v>164</v>
      </c>
      <c r="O221" s="5" t="n">
        <f aca="false">COUNTIF($H$2:$H$560,"&lt;"&amp;H221)+(COUNTIF($H$2:$H$560,H221)+1)/2</f>
        <v>266.5</v>
      </c>
      <c r="P221" s="5" t="n">
        <f aca="false">IF(J221=FALSE(),COUNTIFS($J$2:$J$560,FALSE(),$F$2:$F$560,"&lt;"&amp;F221)+(COUNTIFS($J$2:$J$560,FALSE(),$F$2:$F$560,F221)+1)/2,"")</f>
        <v>161.5</v>
      </c>
      <c r="Q221" s="5" t="n">
        <f aca="false">IF(J221=FALSE(),COUNTIFS($J$2:$J$560,FALSE(),$H$2:$H$560,"&lt;"&amp;H221)+(COUNTIFS($J$2:$J$560,FALSE(),$H$2:$H$560,H221)+1)/2,"")</f>
        <v>193.5</v>
      </c>
      <c r="R221" s="5" t="n">
        <f aca="false">COUNTIF($L$2:$L$560,"&lt;"&amp;L221)+(COUNTIF($L$2:$L$560,L221)+1)/2</f>
        <v>305</v>
      </c>
      <c r="S221" s="5" t="n">
        <f aca="false">MATCH(F221,Codetabel!$G$2:$G$12,0)-1</f>
        <v>1</v>
      </c>
      <c r="T221" s="5" t="n">
        <f aca="false">H221-1</f>
        <v>3</v>
      </c>
    </row>
    <row r="222" customFormat="false" ht="15" hidden="false" customHeight="false" outlineLevel="0" collapsed="false">
      <c r="A222" s="9" t="s">
        <v>65</v>
      </c>
      <c r="B222" s="9" t="n">
        <v>308</v>
      </c>
      <c r="C222" s="9" t="s">
        <v>542</v>
      </c>
      <c r="D222" s="9" t="s">
        <v>543</v>
      </c>
      <c r="E222" s="9" t="s">
        <v>545</v>
      </c>
      <c r="F222" s="9" t="n">
        <v>10</v>
      </c>
      <c r="G222" s="9" t="s">
        <v>126</v>
      </c>
      <c r="H222" s="9" t="n">
        <v>3</v>
      </c>
      <c r="I222" s="9" t="n">
        <v>50</v>
      </c>
      <c r="J222" s="11" t="b">
        <f aca="false">FALSE()</f>
        <v>0</v>
      </c>
      <c r="K222" s="9" t="n">
        <v>50</v>
      </c>
      <c r="L222" s="9" t="n">
        <v>3</v>
      </c>
      <c r="M222" s="11" t="b">
        <f aca="false">TRUE()</f>
        <v>1</v>
      </c>
      <c r="N222" s="5" t="n">
        <f aca="false">COUNTIF($F$2:$F$560,"&lt;"&amp;F222)+(COUNTIF($F$2:$F$560,F222)+1)/2</f>
        <v>164</v>
      </c>
      <c r="O222" s="5" t="n">
        <f aca="false">COUNTIF($H$2:$H$560,"&lt;"&amp;H222)+(COUNTIF($H$2:$H$560,H222)+1)/2</f>
        <v>175.5</v>
      </c>
      <c r="P222" s="5" t="n">
        <f aca="false">IF(J222=FALSE(),COUNTIFS($J$2:$J$560,FALSE(),$F$2:$F$560,"&lt;"&amp;F222)+(COUNTIFS($J$2:$J$560,FALSE(),$F$2:$F$560,F222)+1)/2,"")</f>
        <v>161.5</v>
      </c>
      <c r="Q222" s="5" t="n">
        <f aca="false">IF(J222=FALSE(),COUNTIFS($J$2:$J$560,FALSE(),$H$2:$H$560,"&lt;"&amp;H222)+(COUNTIFS($J$2:$J$560,FALSE(),$H$2:$H$560,H222)+1)/2,"")</f>
        <v>132.5</v>
      </c>
      <c r="R222" s="5" t="n">
        <f aca="false">COUNTIF($L$2:$L$560,"&lt;"&amp;L222)+(COUNTIF($L$2:$L$560,L222)+1)/2</f>
        <v>204</v>
      </c>
      <c r="S222" s="5" t="n">
        <f aca="false">MATCH(F222,Codetabel!$G$2:$G$12,0)-1</f>
        <v>1</v>
      </c>
      <c r="T222" s="5" t="n">
        <f aca="false">H222-1</f>
        <v>2</v>
      </c>
    </row>
    <row r="223" customFormat="false" ht="15" hidden="false" customHeight="false" outlineLevel="0" collapsed="false">
      <c r="A223" s="9" t="s">
        <v>65</v>
      </c>
      <c r="B223" s="9" t="n">
        <v>309</v>
      </c>
      <c r="C223" s="9" t="s">
        <v>542</v>
      </c>
      <c r="D223" s="9" t="s">
        <v>543</v>
      </c>
      <c r="E223" s="9" t="s">
        <v>546</v>
      </c>
      <c r="F223" s="9" t="n">
        <v>10</v>
      </c>
      <c r="G223" s="9" t="s">
        <v>199</v>
      </c>
      <c r="H223" s="9" t="n">
        <v>6</v>
      </c>
      <c r="I223" s="9" t="n">
        <v>300</v>
      </c>
      <c r="J223" s="11" t="b">
        <f aca="false">FALSE()</f>
        <v>0</v>
      </c>
      <c r="K223" s="9" t="n">
        <v>300</v>
      </c>
      <c r="L223" s="9" t="n">
        <v>6</v>
      </c>
      <c r="M223" s="11" t="b">
        <f aca="false">TRUE()</f>
        <v>1</v>
      </c>
      <c r="N223" s="5" t="n">
        <f aca="false">COUNTIF($F$2:$F$560,"&lt;"&amp;F223)+(COUNTIF($F$2:$F$560,F223)+1)/2</f>
        <v>164</v>
      </c>
      <c r="O223" s="5" t="n">
        <f aca="false">COUNTIF($H$2:$H$560,"&lt;"&amp;H223)+(COUNTIF($H$2:$H$560,H223)+1)/2</f>
        <v>422.5</v>
      </c>
      <c r="P223" s="5" t="n">
        <f aca="false">IF(J223=FALSE(),COUNTIFS($J$2:$J$560,FALSE(),$F$2:$F$560,"&lt;"&amp;F223)+(COUNTIFS($J$2:$J$560,FALSE(),$F$2:$F$560,F223)+1)/2,"")</f>
        <v>161.5</v>
      </c>
      <c r="Q223" s="5" t="n">
        <f aca="false">IF(J223=FALSE(),COUNTIFS($J$2:$J$560,FALSE(),$H$2:$H$560,"&lt;"&amp;H223)+(COUNTIFS($J$2:$J$560,FALSE(),$H$2:$H$560,H223)+1)/2,"")</f>
        <v>285</v>
      </c>
      <c r="R223" s="5" t="n">
        <f aca="false">COUNTIF($L$2:$L$560,"&lt;"&amp;L223)+(COUNTIF($L$2:$L$560,L223)+1)/2</f>
        <v>447.5</v>
      </c>
      <c r="S223" s="5" t="n">
        <f aca="false">MATCH(F223,Codetabel!$G$2:$G$12,0)-1</f>
        <v>1</v>
      </c>
      <c r="T223" s="5" t="n">
        <f aca="false">H223-1</f>
        <v>5</v>
      </c>
    </row>
    <row r="224" customFormat="false" ht="15" hidden="false" customHeight="false" outlineLevel="0" collapsed="false">
      <c r="A224" s="9" t="s">
        <v>65</v>
      </c>
      <c r="B224" s="9" t="n">
        <v>310</v>
      </c>
      <c r="C224" s="9" t="s">
        <v>542</v>
      </c>
      <c r="D224" s="9" t="s">
        <v>543</v>
      </c>
      <c r="E224" s="9" t="s">
        <v>547</v>
      </c>
      <c r="F224" s="9" t="n">
        <v>30</v>
      </c>
      <c r="G224" s="9" t="s">
        <v>182</v>
      </c>
      <c r="H224" s="9" t="n">
        <v>8</v>
      </c>
      <c r="I224" s="9" t="n">
        <v>700</v>
      </c>
      <c r="J224" s="11" t="b">
        <f aca="false">FALSE()</f>
        <v>0</v>
      </c>
      <c r="K224" s="9" t="n">
        <v>700</v>
      </c>
      <c r="L224" s="9" t="n">
        <v>8</v>
      </c>
      <c r="M224" s="11" t="b">
        <f aca="false">FALSE()</f>
        <v>0</v>
      </c>
      <c r="N224" s="5" t="n">
        <f aca="false">COUNTIF($F$2:$F$560,"&lt;"&amp;F224)+(COUNTIF($F$2:$F$560,F224)+1)/2</f>
        <v>257.5</v>
      </c>
      <c r="O224" s="5" t="n">
        <f aca="false">COUNTIF($H$2:$H$560,"&lt;"&amp;H224)+(COUNTIF($H$2:$H$560,H224)+1)/2</f>
        <v>520.5</v>
      </c>
      <c r="P224" s="5" t="n">
        <f aca="false">IF(J224=FALSE(),COUNTIFS($J$2:$J$560,FALSE(),$F$2:$F$560,"&lt;"&amp;F224)+(COUNTIFS($J$2:$J$560,FALSE(),$F$2:$F$560,F224)+1)/2,"")</f>
        <v>240</v>
      </c>
      <c r="Q224" s="5" t="n">
        <f aca="false">IF(J224=FALSE(),COUNTIFS($J$2:$J$560,FALSE(),$H$2:$H$560,"&lt;"&amp;H224)+(COUNTIFS($J$2:$J$560,FALSE(),$H$2:$H$560,H224)+1)/2,"")</f>
        <v>350.5</v>
      </c>
      <c r="R224" s="5" t="n">
        <f aca="false">COUNTIF($L$2:$L$560,"&lt;"&amp;L224)+(COUNTIF($L$2:$L$560,L224)+1)/2</f>
        <v>525</v>
      </c>
      <c r="S224" s="5" t="n">
        <f aca="false">MATCH(F224,Codetabel!$G$2:$G$12,0)-1</f>
        <v>2</v>
      </c>
      <c r="T224" s="5" t="n">
        <f aca="false">H224-1</f>
        <v>7</v>
      </c>
    </row>
    <row r="225" customFormat="false" ht="15" hidden="false" customHeight="false" outlineLevel="0" collapsed="false">
      <c r="A225" s="9" t="s">
        <v>65</v>
      </c>
      <c r="B225" s="9" t="n">
        <v>311</v>
      </c>
      <c r="C225" s="9" t="s">
        <v>548</v>
      </c>
      <c r="D225" s="9" t="s">
        <v>549</v>
      </c>
      <c r="E225" s="9" t="s">
        <v>550</v>
      </c>
      <c r="F225" s="9" t="n">
        <v>10</v>
      </c>
      <c r="G225" s="9" t="s">
        <v>126</v>
      </c>
      <c r="H225" s="9" t="n">
        <v>3</v>
      </c>
      <c r="I225" s="9" t="n">
        <v>50</v>
      </c>
      <c r="J225" s="11" t="b">
        <f aca="false">FALSE()</f>
        <v>0</v>
      </c>
      <c r="K225" s="9" t="n">
        <v>50</v>
      </c>
      <c r="L225" s="9" t="n">
        <v>3</v>
      </c>
      <c r="M225" s="11" t="b">
        <f aca="false">TRUE()</f>
        <v>1</v>
      </c>
      <c r="N225" s="5" t="n">
        <f aca="false">COUNTIF($F$2:$F$560,"&lt;"&amp;F225)+(COUNTIF($F$2:$F$560,F225)+1)/2</f>
        <v>164</v>
      </c>
      <c r="O225" s="5" t="n">
        <f aca="false">COUNTIF($H$2:$H$560,"&lt;"&amp;H225)+(COUNTIF($H$2:$H$560,H225)+1)/2</f>
        <v>175.5</v>
      </c>
      <c r="P225" s="5" t="n">
        <f aca="false">IF(J225=FALSE(),COUNTIFS($J$2:$J$560,FALSE(),$F$2:$F$560,"&lt;"&amp;F225)+(COUNTIFS($J$2:$J$560,FALSE(),$F$2:$F$560,F225)+1)/2,"")</f>
        <v>161.5</v>
      </c>
      <c r="Q225" s="5" t="n">
        <f aca="false">IF(J225=FALSE(),COUNTIFS($J$2:$J$560,FALSE(),$H$2:$H$560,"&lt;"&amp;H225)+(COUNTIFS($J$2:$J$560,FALSE(),$H$2:$H$560,H225)+1)/2,"")</f>
        <v>132.5</v>
      </c>
      <c r="R225" s="5" t="n">
        <f aca="false">COUNTIF($L$2:$L$560,"&lt;"&amp;L225)+(COUNTIF($L$2:$L$560,L225)+1)/2</f>
        <v>204</v>
      </c>
      <c r="S225" s="5" t="n">
        <f aca="false">MATCH(F225,Codetabel!$G$2:$G$12,0)-1</f>
        <v>1</v>
      </c>
      <c r="T225" s="5" t="n">
        <f aca="false">H225-1</f>
        <v>2</v>
      </c>
    </row>
    <row r="226" customFormat="false" ht="15" hidden="false" customHeight="false" outlineLevel="0" collapsed="false">
      <c r="A226" s="9" t="s">
        <v>65</v>
      </c>
      <c r="B226" s="9" t="n">
        <v>313</v>
      </c>
      <c r="C226" s="9" t="s">
        <v>551</v>
      </c>
      <c r="D226" s="9" t="s">
        <v>552</v>
      </c>
      <c r="E226" s="9" t="s">
        <v>536</v>
      </c>
      <c r="F226" s="9" t="n">
        <v>300</v>
      </c>
      <c r="G226" s="9" t="s">
        <v>199</v>
      </c>
      <c r="H226" s="9" t="n">
        <v>6</v>
      </c>
      <c r="I226" s="9" t="n">
        <v>300</v>
      </c>
      <c r="J226" s="11" t="b">
        <f aca="false">TRUE()</f>
        <v>1</v>
      </c>
      <c r="K226" s="9" t="n">
        <v>100</v>
      </c>
      <c r="L226" s="9" t="n">
        <v>4</v>
      </c>
      <c r="M226" s="11" t="b">
        <f aca="false">TRUE()</f>
        <v>1</v>
      </c>
      <c r="N226" s="5" t="n">
        <f aca="false">COUNTIF($F$2:$F$560,"&lt;"&amp;F226)+(COUNTIF($F$2:$F$560,F226)+1)/2</f>
        <v>515</v>
      </c>
      <c r="O226" s="5" t="n">
        <f aca="false">COUNTIF($H$2:$H$560,"&lt;"&amp;H226)+(COUNTIF($H$2:$H$560,H226)+1)/2</f>
        <v>422.5</v>
      </c>
      <c r="P226" s="5" t="str">
        <f aca="false">IF(J226=FALSE(),COUNTIFS($J$2:$J$560,FALSE(),$F$2:$F$560,"&lt;"&amp;F226)+(COUNTIFS($J$2:$J$560,FALSE(),$F$2:$F$560,F226)+1)/2,"")</f>
        <v/>
      </c>
      <c r="Q226" s="5" t="str">
        <f aca="false">IF(J226=FALSE(),COUNTIFS($J$2:$J$560,FALSE(),$H$2:$H$560,"&lt;"&amp;H226)+(COUNTIFS($J$2:$J$560,FALSE(),$H$2:$H$560,H226)+1)/2,"")</f>
        <v/>
      </c>
      <c r="R226" s="5" t="n">
        <f aca="false">COUNTIF($L$2:$L$560,"&lt;"&amp;L226)+(COUNTIF($L$2:$L$560,L226)+1)/2</f>
        <v>305</v>
      </c>
      <c r="S226" s="5" t="n">
        <f aca="false">MATCH(F226,Codetabel!$G$2:$G$12,0)-1</f>
        <v>6</v>
      </c>
      <c r="T226" s="5" t="n">
        <f aca="false">H226-1</f>
        <v>5</v>
      </c>
    </row>
    <row r="227" customFormat="false" ht="15" hidden="false" customHeight="false" outlineLevel="0" collapsed="false">
      <c r="A227" s="9" t="s">
        <v>65</v>
      </c>
      <c r="B227" s="9" t="n">
        <v>314</v>
      </c>
      <c r="C227" s="9" t="s">
        <v>551</v>
      </c>
      <c r="D227" s="9" t="s">
        <v>552</v>
      </c>
      <c r="E227" s="9" t="s">
        <v>537</v>
      </c>
      <c r="F227" s="9" t="n">
        <v>500</v>
      </c>
      <c r="G227" s="9" t="s">
        <v>180</v>
      </c>
      <c r="H227" s="9" t="n">
        <v>7</v>
      </c>
      <c r="I227" s="9" t="n">
        <v>500</v>
      </c>
      <c r="J227" s="11" t="b">
        <f aca="false">TRUE()</f>
        <v>1</v>
      </c>
      <c r="K227" s="9" t="n">
        <v>200</v>
      </c>
      <c r="L227" s="9" t="n">
        <v>5</v>
      </c>
      <c r="M227" s="11" t="b">
        <f aca="false">FALSE()</f>
        <v>0</v>
      </c>
      <c r="N227" s="5" t="n">
        <f aca="false">COUNTIF($F$2:$F$560,"&lt;"&amp;F227)+(COUNTIF($F$2:$F$560,F227)+1)/2</f>
        <v>540.5</v>
      </c>
      <c r="O227" s="5" t="n">
        <f aca="false">COUNTIF($H$2:$H$560,"&lt;"&amp;H227)+(COUNTIF($H$2:$H$560,H227)+1)/2</f>
        <v>486.5</v>
      </c>
      <c r="P227" s="5" t="str">
        <f aca="false">IF(J227=FALSE(),COUNTIFS($J$2:$J$560,FALSE(),$F$2:$F$560,"&lt;"&amp;F227)+(COUNTIFS($J$2:$J$560,FALSE(),$F$2:$F$560,F227)+1)/2,"")</f>
        <v/>
      </c>
      <c r="Q227" s="5" t="str">
        <f aca="false">IF(J227=FALSE(),COUNTIFS($J$2:$J$560,FALSE(),$H$2:$H$560,"&lt;"&amp;H227)+(COUNTIFS($J$2:$J$560,FALSE(),$H$2:$H$560,H227)+1)/2,"")</f>
        <v/>
      </c>
      <c r="R227" s="5" t="n">
        <f aca="false">COUNTIF($L$2:$L$560,"&lt;"&amp;L227)+(COUNTIF($L$2:$L$560,L227)+1)/2</f>
        <v>386.5</v>
      </c>
      <c r="S227" s="5" t="n">
        <f aca="false">MATCH(F227,Codetabel!$G$2:$G$12,0)-1</f>
        <v>7</v>
      </c>
      <c r="T227" s="5" t="n">
        <f aca="false">H227-1</f>
        <v>6</v>
      </c>
    </row>
    <row r="228" customFormat="false" ht="15" hidden="false" customHeight="false" outlineLevel="0" collapsed="false">
      <c r="A228" s="9" t="s">
        <v>65</v>
      </c>
      <c r="B228" s="9" t="n">
        <v>316</v>
      </c>
      <c r="C228" s="9" t="s">
        <v>551</v>
      </c>
      <c r="D228" s="9" t="s">
        <v>552</v>
      </c>
      <c r="E228" s="9" t="s">
        <v>553</v>
      </c>
      <c r="F228" s="9" t="n">
        <v>100</v>
      </c>
      <c r="G228" s="9" t="s">
        <v>199</v>
      </c>
      <c r="H228" s="9" t="n">
        <v>6</v>
      </c>
      <c r="I228" s="9" t="n">
        <v>300</v>
      </c>
      <c r="J228" s="11" t="b">
        <f aca="false">FALSE()</f>
        <v>0</v>
      </c>
      <c r="K228" s="9" t="n">
        <v>300</v>
      </c>
      <c r="L228" s="9" t="n">
        <v>6</v>
      </c>
      <c r="M228" s="11" t="b">
        <f aca="false">TRUE()</f>
        <v>1</v>
      </c>
      <c r="N228" s="5" t="n">
        <f aca="false">COUNTIF($F$2:$F$560,"&lt;"&amp;F228)+(COUNTIF($F$2:$F$560,F228)+1)/2</f>
        <v>415.5</v>
      </c>
      <c r="O228" s="5" t="n">
        <f aca="false">COUNTIF($H$2:$H$560,"&lt;"&amp;H228)+(COUNTIF($H$2:$H$560,H228)+1)/2</f>
        <v>422.5</v>
      </c>
      <c r="P228" s="5" t="n">
        <f aca="false">IF(J228=FALSE(),COUNTIFS($J$2:$J$560,FALSE(),$F$2:$F$560,"&lt;"&amp;F228)+(COUNTIFS($J$2:$J$560,FALSE(),$F$2:$F$560,F228)+1)/2,"")</f>
        <v>342.5</v>
      </c>
      <c r="Q228" s="5" t="n">
        <f aca="false">IF(J228=FALSE(),COUNTIFS($J$2:$J$560,FALSE(),$H$2:$H$560,"&lt;"&amp;H228)+(COUNTIFS($J$2:$J$560,FALSE(),$H$2:$H$560,H228)+1)/2,"")</f>
        <v>285</v>
      </c>
      <c r="R228" s="5" t="n">
        <f aca="false">COUNTIF($L$2:$L$560,"&lt;"&amp;L228)+(COUNTIF($L$2:$L$560,L228)+1)/2</f>
        <v>447.5</v>
      </c>
      <c r="S228" s="5" t="n">
        <f aca="false">MATCH(F228,Codetabel!$G$2:$G$12,0)-1</f>
        <v>4</v>
      </c>
      <c r="T228" s="5" t="n">
        <f aca="false">H228-1</f>
        <v>5</v>
      </c>
    </row>
    <row r="229" customFormat="false" ht="15" hidden="false" customHeight="false" outlineLevel="0" collapsed="false">
      <c r="A229" s="9" t="s">
        <v>65</v>
      </c>
      <c r="B229" s="9" t="n">
        <v>317</v>
      </c>
      <c r="C229" s="9" t="s">
        <v>551</v>
      </c>
      <c r="D229" s="9" t="s">
        <v>552</v>
      </c>
      <c r="E229" s="9" t="s">
        <v>554</v>
      </c>
      <c r="F229" s="9" t="n">
        <v>200</v>
      </c>
      <c r="G229" s="9" t="s">
        <v>132</v>
      </c>
      <c r="H229" s="9" t="n">
        <v>5</v>
      </c>
      <c r="I229" s="9" t="n">
        <v>200</v>
      </c>
      <c r="J229" s="11" t="b">
        <f aca="false">TRUE()</f>
        <v>1</v>
      </c>
      <c r="K229" s="9" t="n">
        <v>100</v>
      </c>
      <c r="L229" s="9" t="n">
        <v>4</v>
      </c>
      <c r="M229" s="11" t="b">
        <f aca="false">TRUE()</f>
        <v>1</v>
      </c>
      <c r="N229" s="5" t="n">
        <f aca="false">COUNTIF($F$2:$F$560,"&lt;"&amp;F229)+(COUNTIF($F$2:$F$560,F229)+1)/2</f>
        <v>471.5</v>
      </c>
      <c r="O229" s="5" t="n">
        <f aca="false">COUNTIF($H$2:$H$560,"&lt;"&amp;H229)+(COUNTIF($H$2:$H$560,H229)+1)/2</f>
        <v>348.5</v>
      </c>
      <c r="P229" s="5" t="str">
        <f aca="false">IF(J229=FALSE(),COUNTIFS($J$2:$J$560,FALSE(),$F$2:$F$560,"&lt;"&amp;F229)+(COUNTIFS($J$2:$J$560,FALSE(),$F$2:$F$560,F229)+1)/2,"")</f>
        <v/>
      </c>
      <c r="Q229" s="5" t="str">
        <f aca="false">IF(J229=FALSE(),COUNTIFS($J$2:$J$560,FALSE(),$H$2:$H$560,"&lt;"&amp;H229)+(COUNTIFS($J$2:$J$560,FALSE(),$H$2:$H$560,H229)+1)/2,"")</f>
        <v/>
      </c>
      <c r="R229" s="5" t="n">
        <f aca="false">COUNTIF($L$2:$L$560,"&lt;"&amp;L229)+(COUNTIF($L$2:$L$560,L229)+1)/2</f>
        <v>305</v>
      </c>
      <c r="S229" s="5" t="n">
        <f aca="false">MATCH(F229,Codetabel!$G$2:$G$12,0)-1</f>
        <v>5</v>
      </c>
      <c r="T229" s="5" t="n">
        <f aca="false">H229-1</f>
        <v>4</v>
      </c>
    </row>
    <row r="230" customFormat="false" ht="15" hidden="false" customHeight="false" outlineLevel="0" collapsed="false">
      <c r="A230" s="9" t="s">
        <v>65</v>
      </c>
      <c r="B230" s="9" t="n">
        <v>318</v>
      </c>
      <c r="C230" s="9" t="s">
        <v>551</v>
      </c>
      <c r="D230" s="9" t="s">
        <v>552</v>
      </c>
      <c r="E230" s="9" t="s">
        <v>555</v>
      </c>
      <c r="F230" s="9" t="n">
        <v>50</v>
      </c>
      <c r="G230" s="9" t="s">
        <v>115</v>
      </c>
      <c r="H230" s="9" t="n">
        <v>4</v>
      </c>
      <c r="I230" s="9" t="n">
        <v>100</v>
      </c>
      <c r="J230" s="11" t="b">
        <f aca="false">FALSE()</f>
        <v>0</v>
      </c>
      <c r="K230" s="9" t="n">
        <v>100</v>
      </c>
      <c r="L230" s="9" t="n">
        <v>4</v>
      </c>
      <c r="M230" s="11" t="b">
        <f aca="false">TRUE()</f>
        <v>1</v>
      </c>
      <c r="N230" s="5" t="n">
        <f aca="false">COUNTIF($F$2:$F$560,"&lt;"&amp;F230)+(COUNTIF($F$2:$F$560,F230)+1)/2</f>
        <v>343.5</v>
      </c>
      <c r="O230" s="5" t="n">
        <f aca="false">COUNTIF($H$2:$H$560,"&lt;"&amp;H230)+(COUNTIF($H$2:$H$560,H230)+1)/2</f>
        <v>266.5</v>
      </c>
      <c r="P230" s="5" t="n">
        <f aca="false">IF(J230=FALSE(),COUNTIFS($J$2:$J$560,FALSE(),$F$2:$F$560,"&lt;"&amp;F230)+(COUNTIFS($J$2:$J$560,FALSE(),$F$2:$F$560,F230)+1)/2,"")</f>
        <v>300.5</v>
      </c>
      <c r="Q230" s="5" t="n">
        <f aca="false">IF(J230=FALSE(),COUNTIFS($J$2:$J$560,FALSE(),$H$2:$H$560,"&lt;"&amp;H230)+(COUNTIFS($J$2:$J$560,FALSE(),$H$2:$H$560,H230)+1)/2,"")</f>
        <v>193.5</v>
      </c>
      <c r="R230" s="5" t="n">
        <f aca="false">COUNTIF($L$2:$L$560,"&lt;"&amp;L230)+(COUNTIF($L$2:$L$560,L230)+1)/2</f>
        <v>305</v>
      </c>
      <c r="S230" s="5" t="n">
        <f aca="false">MATCH(F230,Codetabel!$G$2:$G$12,0)-1</f>
        <v>3</v>
      </c>
      <c r="T230" s="5" t="n">
        <f aca="false">H230-1</f>
        <v>3</v>
      </c>
    </row>
    <row r="231" customFormat="false" ht="15" hidden="false" customHeight="false" outlineLevel="0" collapsed="false">
      <c r="A231" s="9" t="s">
        <v>65</v>
      </c>
      <c r="B231" s="9" t="n">
        <v>319</v>
      </c>
      <c r="C231" s="9" t="s">
        <v>551</v>
      </c>
      <c r="D231" s="9" t="s">
        <v>552</v>
      </c>
      <c r="E231" s="9" t="s">
        <v>556</v>
      </c>
      <c r="F231" s="9" t="n">
        <v>100</v>
      </c>
      <c r="G231" s="9" t="s">
        <v>132</v>
      </c>
      <c r="H231" s="9" t="n">
        <v>5</v>
      </c>
      <c r="I231" s="9" t="n">
        <v>200</v>
      </c>
      <c r="J231" s="11" t="b">
        <f aca="false">FALSE()</f>
        <v>0</v>
      </c>
      <c r="K231" s="9" t="n">
        <v>200</v>
      </c>
      <c r="L231" s="9" t="n">
        <v>5</v>
      </c>
      <c r="M231" s="11" t="b">
        <f aca="false">TRUE()</f>
        <v>1</v>
      </c>
      <c r="N231" s="5" t="n">
        <f aca="false">COUNTIF($F$2:$F$560,"&lt;"&amp;F231)+(COUNTIF($F$2:$F$560,F231)+1)/2</f>
        <v>415.5</v>
      </c>
      <c r="O231" s="5" t="n">
        <f aca="false">COUNTIF($H$2:$H$560,"&lt;"&amp;H231)+(COUNTIF($H$2:$H$560,H231)+1)/2</f>
        <v>348.5</v>
      </c>
      <c r="P231" s="5" t="n">
        <f aca="false">IF(J231=FALSE(),COUNTIFS($J$2:$J$560,FALSE(),$F$2:$F$560,"&lt;"&amp;F231)+(COUNTIFS($J$2:$J$560,FALSE(),$F$2:$F$560,F231)+1)/2,"")</f>
        <v>342.5</v>
      </c>
      <c r="Q231" s="5" t="n">
        <f aca="false">IF(J231=FALSE(),COUNTIFS($J$2:$J$560,FALSE(),$H$2:$H$560,"&lt;"&amp;H231)+(COUNTIFS($J$2:$J$560,FALSE(),$H$2:$H$560,H231)+1)/2,"")</f>
        <v>244</v>
      </c>
      <c r="R231" s="5" t="n">
        <f aca="false">COUNTIF($L$2:$L$560,"&lt;"&amp;L231)+(COUNTIF($L$2:$L$560,L231)+1)/2</f>
        <v>386.5</v>
      </c>
      <c r="S231" s="5" t="n">
        <f aca="false">MATCH(F231,Codetabel!$G$2:$G$12,0)-1</f>
        <v>4</v>
      </c>
      <c r="T231" s="5" t="n">
        <f aca="false">H231-1</f>
        <v>4</v>
      </c>
    </row>
    <row r="232" customFormat="false" ht="15" hidden="false" customHeight="false" outlineLevel="0" collapsed="false">
      <c r="A232" s="9" t="s">
        <v>65</v>
      </c>
      <c r="B232" s="9" t="n">
        <v>320</v>
      </c>
      <c r="C232" s="9" t="s">
        <v>551</v>
      </c>
      <c r="D232" s="9" t="s">
        <v>552</v>
      </c>
      <c r="E232" s="9" t="s">
        <v>557</v>
      </c>
      <c r="F232" s="9" t="n">
        <v>200</v>
      </c>
      <c r="G232" s="9" t="s">
        <v>199</v>
      </c>
      <c r="H232" s="9" t="n">
        <v>6</v>
      </c>
      <c r="I232" s="9" t="n">
        <v>300</v>
      </c>
      <c r="J232" s="11" t="b">
        <f aca="false">FALSE()</f>
        <v>0</v>
      </c>
      <c r="K232" s="9" t="n">
        <v>300</v>
      </c>
      <c r="L232" s="9" t="n">
        <v>6</v>
      </c>
      <c r="M232" s="11" t="b">
        <f aca="false">TRUE()</f>
        <v>1</v>
      </c>
      <c r="N232" s="5" t="n">
        <f aca="false">COUNTIF($F$2:$F$560,"&lt;"&amp;F232)+(COUNTIF($F$2:$F$560,F232)+1)/2</f>
        <v>471.5</v>
      </c>
      <c r="O232" s="5" t="n">
        <f aca="false">COUNTIF($H$2:$H$560,"&lt;"&amp;H232)+(COUNTIF($H$2:$H$560,H232)+1)/2</f>
        <v>422.5</v>
      </c>
      <c r="P232" s="5" t="n">
        <f aca="false">IF(J232=FALSE(),COUNTIFS($J$2:$J$560,FALSE(),$F$2:$F$560,"&lt;"&amp;F232)+(COUNTIFS($J$2:$J$560,FALSE(),$F$2:$F$560,F232)+1)/2,"")</f>
        <v>367</v>
      </c>
      <c r="Q232" s="5" t="n">
        <f aca="false">IF(J232=FALSE(),COUNTIFS($J$2:$J$560,FALSE(),$H$2:$H$560,"&lt;"&amp;H232)+(COUNTIFS($J$2:$J$560,FALSE(),$H$2:$H$560,H232)+1)/2,"")</f>
        <v>285</v>
      </c>
      <c r="R232" s="5" t="n">
        <f aca="false">COUNTIF($L$2:$L$560,"&lt;"&amp;L232)+(COUNTIF($L$2:$L$560,L232)+1)/2</f>
        <v>447.5</v>
      </c>
      <c r="S232" s="5" t="n">
        <f aca="false">MATCH(F232,Codetabel!$G$2:$G$12,0)-1</f>
        <v>5</v>
      </c>
      <c r="T232" s="5" t="n">
        <f aca="false">H232-1</f>
        <v>5</v>
      </c>
    </row>
    <row r="233" customFormat="false" ht="15" hidden="false" customHeight="false" outlineLevel="0" collapsed="false">
      <c r="A233" s="9" t="s">
        <v>65</v>
      </c>
      <c r="B233" s="9" t="n">
        <v>324</v>
      </c>
      <c r="C233" s="9" t="s">
        <v>558</v>
      </c>
      <c r="D233" s="9" t="s">
        <v>559</v>
      </c>
      <c r="E233" s="9" t="s">
        <v>460</v>
      </c>
      <c r="F233" s="9" t="n">
        <v>700</v>
      </c>
      <c r="G233" s="9" t="s">
        <v>182</v>
      </c>
      <c r="H233" s="9" t="n">
        <v>8</v>
      </c>
      <c r="I233" s="9" t="n">
        <v>700</v>
      </c>
      <c r="J233" s="11" t="b">
        <f aca="false">TRUE()</f>
        <v>1</v>
      </c>
      <c r="K233" s="9" t="n">
        <v>700</v>
      </c>
      <c r="L233" s="9" t="n">
        <v>8</v>
      </c>
      <c r="M233" s="11" t="b">
        <f aca="false">FALSE()</f>
        <v>0</v>
      </c>
      <c r="N233" s="5" t="n">
        <f aca="false">COUNTIF($F$2:$F$560,"&lt;"&amp;F233)+(COUNTIF($F$2:$F$560,F233)+1)/2</f>
        <v>549.5</v>
      </c>
      <c r="O233" s="5" t="n">
        <f aca="false">COUNTIF($H$2:$H$560,"&lt;"&amp;H233)+(COUNTIF($H$2:$H$560,H233)+1)/2</f>
        <v>520.5</v>
      </c>
      <c r="P233" s="5" t="str">
        <f aca="false">IF(J233=FALSE(),COUNTIFS($J$2:$J$560,FALSE(),$F$2:$F$560,"&lt;"&amp;F233)+(COUNTIFS($J$2:$J$560,FALSE(),$F$2:$F$560,F233)+1)/2,"")</f>
        <v/>
      </c>
      <c r="Q233" s="5" t="str">
        <f aca="false">IF(J233=FALSE(),COUNTIFS($J$2:$J$560,FALSE(),$H$2:$H$560,"&lt;"&amp;H233)+(COUNTIFS($J$2:$J$560,FALSE(),$H$2:$H$560,H233)+1)/2,"")</f>
        <v/>
      </c>
      <c r="R233" s="5" t="n">
        <f aca="false">COUNTIF($L$2:$L$560,"&lt;"&amp;L233)+(COUNTIF($L$2:$L$560,L233)+1)/2</f>
        <v>525</v>
      </c>
      <c r="S233" s="5" t="n">
        <f aca="false">MATCH(F233,Codetabel!$G$2:$G$12,0)-1</f>
        <v>8</v>
      </c>
      <c r="T233" s="5" t="n">
        <f aca="false">H233-1</f>
        <v>7</v>
      </c>
    </row>
    <row r="234" customFormat="false" ht="15" hidden="false" customHeight="false" outlineLevel="0" collapsed="false">
      <c r="A234" s="9" t="s">
        <v>65</v>
      </c>
      <c r="B234" s="9" t="n">
        <v>325</v>
      </c>
      <c r="C234" s="9" t="s">
        <v>558</v>
      </c>
      <c r="D234" s="9" t="s">
        <v>559</v>
      </c>
      <c r="E234" s="9" t="s">
        <v>461</v>
      </c>
      <c r="F234" s="9" t="n">
        <v>1500</v>
      </c>
      <c r="G234" s="9" t="s">
        <v>418</v>
      </c>
      <c r="H234" s="9" t="n">
        <v>10</v>
      </c>
      <c r="I234" s="9" t="n">
        <v>1500</v>
      </c>
      <c r="J234" s="11" t="b">
        <f aca="false">TRUE()</f>
        <v>1</v>
      </c>
      <c r="K234" s="9" t="n">
        <v>1500</v>
      </c>
      <c r="L234" s="9" t="n">
        <v>10</v>
      </c>
      <c r="M234" s="11" t="b">
        <f aca="false">TRUE()</f>
        <v>1</v>
      </c>
      <c r="N234" s="5" t="n">
        <f aca="false">COUNTIF($F$2:$F$560,"&lt;"&amp;F234)+(COUNTIF($F$2:$F$560,F234)+1)/2</f>
        <v>558</v>
      </c>
      <c r="O234" s="5" t="n">
        <f aca="false">COUNTIF($H$2:$H$560,"&lt;"&amp;H234)+(COUNTIF($H$2:$H$560,H234)+1)/2</f>
        <v>553.5</v>
      </c>
      <c r="P234" s="5" t="str">
        <f aca="false">IF(J234=FALSE(),COUNTIFS($J$2:$J$560,FALSE(),$F$2:$F$560,"&lt;"&amp;F234)+(COUNTIFS($J$2:$J$560,FALSE(),$F$2:$F$560,F234)+1)/2,"")</f>
        <v/>
      </c>
      <c r="Q234" s="5" t="str">
        <f aca="false">IF(J234=FALSE(),COUNTIFS($J$2:$J$560,FALSE(),$H$2:$H$560,"&lt;"&amp;H234)+(COUNTIFS($J$2:$J$560,FALSE(),$H$2:$H$560,H234)+1)/2,"")</f>
        <v/>
      </c>
      <c r="R234" s="5" t="n">
        <f aca="false">COUNTIF($L$2:$L$560,"&lt;"&amp;L234)+(COUNTIF($L$2:$L$560,L234)+1)/2</f>
        <v>554</v>
      </c>
      <c r="S234" s="5" t="n">
        <f aca="false">MATCH(F234,Codetabel!$G$2:$G$12,0)-1</f>
        <v>10</v>
      </c>
      <c r="T234" s="5" t="n">
        <f aca="false">H234-1</f>
        <v>9</v>
      </c>
    </row>
    <row r="235" customFormat="false" ht="15" hidden="false" customHeight="false" outlineLevel="0" collapsed="false">
      <c r="A235" s="9" t="s">
        <v>65</v>
      </c>
      <c r="B235" s="9" t="n">
        <v>327</v>
      </c>
      <c r="C235" s="9" t="s">
        <v>560</v>
      </c>
      <c r="D235" s="9" t="s">
        <v>561</v>
      </c>
      <c r="E235" s="9" t="s">
        <v>562</v>
      </c>
      <c r="F235" s="9" t="n">
        <v>30</v>
      </c>
      <c r="G235" s="9" t="s">
        <v>180</v>
      </c>
      <c r="H235" s="9" t="n">
        <v>7</v>
      </c>
      <c r="I235" s="9" t="n">
        <v>500</v>
      </c>
      <c r="J235" s="11" t="b">
        <f aca="false">FALSE()</f>
        <v>0</v>
      </c>
      <c r="K235" s="9" t="n">
        <v>500</v>
      </c>
      <c r="L235" s="9" t="n">
        <v>7</v>
      </c>
      <c r="M235" s="11" t="b">
        <f aca="false">FALSE()</f>
        <v>0</v>
      </c>
      <c r="N235" s="5" t="n">
        <f aca="false">COUNTIF($F$2:$F$560,"&lt;"&amp;F235)+(COUNTIF($F$2:$F$560,F235)+1)/2</f>
        <v>257.5</v>
      </c>
      <c r="O235" s="5" t="n">
        <f aca="false">COUNTIF($H$2:$H$560,"&lt;"&amp;H235)+(COUNTIF($H$2:$H$560,H235)+1)/2</f>
        <v>486.5</v>
      </c>
      <c r="P235" s="5" t="n">
        <f aca="false">IF(J235=FALSE(),COUNTIFS($J$2:$J$560,FALSE(),$F$2:$F$560,"&lt;"&amp;F235)+(COUNTIFS($J$2:$J$560,FALSE(),$F$2:$F$560,F235)+1)/2,"")</f>
        <v>240</v>
      </c>
      <c r="Q235" s="5" t="n">
        <f aca="false">IF(J235=FALSE(),COUNTIFS($J$2:$J$560,FALSE(),$H$2:$H$560,"&lt;"&amp;H235)+(COUNTIFS($J$2:$J$560,FALSE(),$H$2:$H$560,H235)+1)/2,"")</f>
        <v>325.5</v>
      </c>
      <c r="R235" s="5" t="n">
        <f aca="false">COUNTIF($L$2:$L$560,"&lt;"&amp;L235)+(COUNTIF($L$2:$L$560,L235)+1)/2</f>
        <v>497.5</v>
      </c>
      <c r="S235" s="5" t="n">
        <f aca="false">MATCH(F235,Codetabel!$G$2:$G$12,0)-1</f>
        <v>2</v>
      </c>
      <c r="T235" s="5" t="n">
        <f aca="false">H235-1</f>
        <v>6</v>
      </c>
    </row>
    <row r="236" customFormat="false" ht="15" hidden="false" customHeight="false" outlineLevel="0" collapsed="false">
      <c r="A236" s="9" t="s">
        <v>65</v>
      </c>
      <c r="B236" s="9" t="n">
        <v>328</v>
      </c>
      <c r="C236" s="9" t="s">
        <v>560</v>
      </c>
      <c r="D236" s="9" t="s">
        <v>561</v>
      </c>
      <c r="E236" s="9" t="s">
        <v>563</v>
      </c>
      <c r="F236" s="9" t="n">
        <v>50</v>
      </c>
      <c r="G236" s="9" t="s">
        <v>275</v>
      </c>
      <c r="H236" s="9" t="n">
        <v>9</v>
      </c>
      <c r="I236" s="9" t="n">
        <v>1000</v>
      </c>
      <c r="J236" s="11" t="b">
        <f aca="false">FALSE()</f>
        <v>0</v>
      </c>
      <c r="K236" s="9" t="n">
        <v>1000</v>
      </c>
      <c r="L236" s="9" t="n">
        <v>9</v>
      </c>
      <c r="M236" s="11" t="b">
        <f aca="false">FALSE()</f>
        <v>0</v>
      </c>
      <c r="N236" s="5" t="n">
        <f aca="false">COUNTIF($F$2:$F$560,"&lt;"&amp;F236)+(COUNTIF($F$2:$F$560,F236)+1)/2</f>
        <v>343.5</v>
      </c>
      <c r="O236" s="5" t="n">
        <f aca="false">COUNTIF($H$2:$H$560,"&lt;"&amp;H236)+(COUNTIF($H$2:$H$560,H236)+1)/2</f>
        <v>540</v>
      </c>
      <c r="P236" s="5" t="n">
        <f aca="false">IF(J236=FALSE(),COUNTIFS($J$2:$J$560,FALSE(),$F$2:$F$560,"&lt;"&amp;F236)+(COUNTIFS($J$2:$J$560,FALSE(),$F$2:$F$560,F236)+1)/2,"")</f>
        <v>300.5</v>
      </c>
      <c r="Q236" s="5" t="n">
        <f aca="false">IF(J236=FALSE(),COUNTIFS($J$2:$J$560,FALSE(),$H$2:$H$560,"&lt;"&amp;H236)+(COUNTIFS($J$2:$J$560,FALSE(),$H$2:$H$560,H236)+1)/2,"")</f>
        <v>364.5</v>
      </c>
      <c r="R236" s="5" t="n">
        <f aca="false">COUNTIF($L$2:$L$560,"&lt;"&amp;L236)+(COUNTIF($L$2:$L$560,L236)+1)/2</f>
        <v>541.5</v>
      </c>
      <c r="S236" s="5" t="n">
        <f aca="false">MATCH(F236,Codetabel!$G$2:$G$12,0)-1</f>
        <v>3</v>
      </c>
      <c r="T236" s="5" t="n">
        <f aca="false">H236-1</f>
        <v>8</v>
      </c>
    </row>
    <row r="237" customFormat="false" ht="15" hidden="false" customHeight="false" outlineLevel="0" collapsed="false">
      <c r="A237" s="9" t="s">
        <v>65</v>
      </c>
      <c r="B237" s="9" t="n">
        <v>330</v>
      </c>
      <c r="C237" s="9" t="s">
        <v>564</v>
      </c>
      <c r="D237" s="9" t="s">
        <v>455</v>
      </c>
      <c r="E237" s="9" t="s">
        <v>562</v>
      </c>
      <c r="F237" s="9" t="n">
        <v>30</v>
      </c>
      <c r="G237" s="9" t="s">
        <v>199</v>
      </c>
      <c r="H237" s="9" t="n">
        <v>6</v>
      </c>
      <c r="I237" s="9" t="n">
        <v>300</v>
      </c>
      <c r="J237" s="11" t="b">
        <f aca="false">FALSE()</f>
        <v>0</v>
      </c>
      <c r="K237" s="9" t="n">
        <v>300</v>
      </c>
      <c r="L237" s="9" t="n">
        <v>6</v>
      </c>
      <c r="M237" s="11" t="b">
        <f aca="false">TRUE()</f>
        <v>1</v>
      </c>
      <c r="N237" s="5" t="n">
        <f aca="false">COUNTIF($F$2:$F$560,"&lt;"&amp;F237)+(COUNTIF($F$2:$F$560,F237)+1)/2</f>
        <v>257.5</v>
      </c>
      <c r="O237" s="5" t="n">
        <f aca="false">COUNTIF($H$2:$H$560,"&lt;"&amp;H237)+(COUNTIF($H$2:$H$560,H237)+1)/2</f>
        <v>422.5</v>
      </c>
      <c r="P237" s="5" t="n">
        <f aca="false">IF(J237=FALSE(),COUNTIFS($J$2:$J$560,FALSE(),$F$2:$F$560,"&lt;"&amp;F237)+(COUNTIFS($J$2:$J$560,FALSE(),$F$2:$F$560,F237)+1)/2,"")</f>
        <v>240</v>
      </c>
      <c r="Q237" s="5" t="n">
        <f aca="false">IF(J237=FALSE(),COUNTIFS($J$2:$J$560,FALSE(),$H$2:$H$560,"&lt;"&amp;H237)+(COUNTIFS($J$2:$J$560,FALSE(),$H$2:$H$560,H237)+1)/2,"")</f>
        <v>285</v>
      </c>
      <c r="R237" s="5" t="n">
        <f aca="false">COUNTIF($L$2:$L$560,"&lt;"&amp;L237)+(COUNTIF($L$2:$L$560,L237)+1)/2</f>
        <v>447.5</v>
      </c>
      <c r="S237" s="5" t="n">
        <f aca="false">MATCH(F237,Codetabel!$G$2:$G$12,0)-1</f>
        <v>2</v>
      </c>
      <c r="T237" s="5" t="n">
        <f aca="false">H237-1</f>
        <v>5</v>
      </c>
    </row>
    <row r="238" customFormat="false" ht="15" hidden="false" customHeight="false" outlineLevel="0" collapsed="false">
      <c r="A238" s="9" t="s">
        <v>65</v>
      </c>
      <c r="B238" s="9" t="n">
        <v>331</v>
      </c>
      <c r="C238" s="9" t="s">
        <v>564</v>
      </c>
      <c r="D238" s="9" t="s">
        <v>455</v>
      </c>
      <c r="E238" s="9" t="s">
        <v>563</v>
      </c>
      <c r="F238" s="9" t="n">
        <v>50</v>
      </c>
      <c r="G238" s="9" t="s">
        <v>182</v>
      </c>
      <c r="H238" s="9" t="n">
        <v>8</v>
      </c>
      <c r="I238" s="9" t="n">
        <v>700</v>
      </c>
      <c r="J238" s="11" t="b">
        <f aca="false">FALSE()</f>
        <v>0</v>
      </c>
      <c r="K238" s="9" t="n">
        <v>700</v>
      </c>
      <c r="L238" s="9" t="n">
        <v>8</v>
      </c>
      <c r="M238" s="11" t="b">
        <f aca="false">FALSE()</f>
        <v>0</v>
      </c>
      <c r="N238" s="5" t="n">
        <f aca="false">COUNTIF($F$2:$F$560,"&lt;"&amp;F238)+(COUNTIF($F$2:$F$560,F238)+1)/2</f>
        <v>343.5</v>
      </c>
      <c r="O238" s="5" t="n">
        <f aca="false">COUNTIF($H$2:$H$560,"&lt;"&amp;H238)+(COUNTIF($H$2:$H$560,H238)+1)/2</f>
        <v>520.5</v>
      </c>
      <c r="P238" s="5" t="n">
        <f aca="false">IF(J238=FALSE(),COUNTIFS($J$2:$J$560,FALSE(),$F$2:$F$560,"&lt;"&amp;F238)+(COUNTIFS($J$2:$J$560,FALSE(),$F$2:$F$560,F238)+1)/2,"")</f>
        <v>300.5</v>
      </c>
      <c r="Q238" s="5" t="n">
        <f aca="false">IF(J238=FALSE(),COUNTIFS($J$2:$J$560,FALSE(),$H$2:$H$560,"&lt;"&amp;H238)+(COUNTIFS($J$2:$J$560,FALSE(),$H$2:$H$560,H238)+1)/2,"")</f>
        <v>350.5</v>
      </c>
      <c r="R238" s="5" t="n">
        <f aca="false">COUNTIF($L$2:$L$560,"&lt;"&amp;L238)+(COUNTIF($L$2:$L$560,L238)+1)/2</f>
        <v>525</v>
      </c>
      <c r="S238" s="5" t="n">
        <f aca="false">MATCH(F238,Codetabel!$G$2:$G$12,0)-1</f>
        <v>3</v>
      </c>
      <c r="T238" s="5" t="n">
        <f aca="false">H238-1</f>
        <v>7</v>
      </c>
    </row>
    <row r="239" customFormat="false" ht="15" hidden="false" customHeight="false" outlineLevel="0" collapsed="false">
      <c r="A239" s="9" t="s">
        <v>65</v>
      </c>
      <c r="B239" s="9" t="n">
        <v>333</v>
      </c>
      <c r="C239" s="9" t="s">
        <v>565</v>
      </c>
      <c r="D239" s="9" t="s">
        <v>566</v>
      </c>
      <c r="E239" s="9" t="s">
        <v>460</v>
      </c>
      <c r="F239" s="9" t="n">
        <v>100</v>
      </c>
      <c r="G239" s="9" t="s">
        <v>199</v>
      </c>
      <c r="H239" s="9" t="n">
        <v>6</v>
      </c>
      <c r="I239" s="9" t="n">
        <v>300</v>
      </c>
      <c r="J239" s="11" t="b">
        <f aca="false">FALSE()</f>
        <v>0</v>
      </c>
      <c r="K239" s="9" t="n">
        <v>300</v>
      </c>
      <c r="L239" s="9" t="n">
        <v>6</v>
      </c>
      <c r="M239" s="11" t="b">
        <f aca="false">TRUE()</f>
        <v>1</v>
      </c>
      <c r="N239" s="5" t="n">
        <f aca="false">COUNTIF($F$2:$F$560,"&lt;"&amp;F239)+(COUNTIF($F$2:$F$560,F239)+1)/2</f>
        <v>415.5</v>
      </c>
      <c r="O239" s="5" t="n">
        <f aca="false">COUNTIF($H$2:$H$560,"&lt;"&amp;H239)+(COUNTIF($H$2:$H$560,H239)+1)/2</f>
        <v>422.5</v>
      </c>
      <c r="P239" s="5" t="n">
        <f aca="false">IF(J239=FALSE(),COUNTIFS($J$2:$J$560,FALSE(),$F$2:$F$560,"&lt;"&amp;F239)+(COUNTIFS($J$2:$J$560,FALSE(),$F$2:$F$560,F239)+1)/2,"")</f>
        <v>342.5</v>
      </c>
      <c r="Q239" s="5" t="n">
        <f aca="false">IF(J239=FALSE(),COUNTIFS($J$2:$J$560,FALSE(),$H$2:$H$560,"&lt;"&amp;H239)+(COUNTIFS($J$2:$J$560,FALSE(),$H$2:$H$560,H239)+1)/2,"")</f>
        <v>285</v>
      </c>
      <c r="R239" s="5" t="n">
        <f aca="false">COUNTIF($L$2:$L$560,"&lt;"&amp;L239)+(COUNTIF($L$2:$L$560,L239)+1)/2</f>
        <v>447.5</v>
      </c>
      <c r="S239" s="5" t="n">
        <f aca="false">MATCH(F239,Codetabel!$G$2:$G$12,0)-1</f>
        <v>4</v>
      </c>
      <c r="T239" s="5" t="n">
        <f aca="false">H239-1</f>
        <v>5</v>
      </c>
    </row>
    <row r="240" customFormat="false" ht="15" hidden="false" customHeight="false" outlineLevel="0" collapsed="false">
      <c r="A240" s="9" t="s">
        <v>65</v>
      </c>
      <c r="B240" s="9" t="n">
        <v>334</v>
      </c>
      <c r="C240" s="9" t="s">
        <v>565</v>
      </c>
      <c r="D240" s="9" t="s">
        <v>566</v>
      </c>
      <c r="E240" s="9" t="s">
        <v>461</v>
      </c>
      <c r="F240" s="9" t="n">
        <v>200</v>
      </c>
      <c r="G240" s="9" t="s">
        <v>182</v>
      </c>
      <c r="H240" s="9" t="n">
        <v>8</v>
      </c>
      <c r="I240" s="9" t="n">
        <v>700</v>
      </c>
      <c r="J240" s="11" t="b">
        <f aca="false">FALSE()</f>
        <v>0</v>
      </c>
      <c r="K240" s="9" t="n">
        <v>700</v>
      </c>
      <c r="L240" s="9" t="n">
        <v>8</v>
      </c>
      <c r="M240" s="11" t="b">
        <f aca="false">FALSE()</f>
        <v>0</v>
      </c>
      <c r="N240" s="5" t="n">
        <f aca="false">COUNTIF($F$2:$F$560,"&lt;"&amp;F240)+(COUNTIF($F$2:$F$560,F240)+1)/2</f>
        <v>471.5</v>
      </c>
      <c r="O240" s="5" t="n">
        <f aca="false">COUNTIF($H$2:$H$560,"&lt;"&amp;H240)+(COUNTIF($H$2:$H$560,H240)+1)/2</f>
        <v>520.5</v>
      </c>
      <c r="P240" s="5" t="n">
        <f aca="false">IF(J240=FALSE(),COUNTIFS($J$2:$J$560,FALSE(),$F$2:$F$560,"&lt;"&amp;F240)+(COUNTIFS($J$2:$J$560,FALSE(),$F$2:$F$560,F240)+1)/2,"")</f>
        <v>367</v>
      </c>
      <c r="Q240" s="5" t="n">
        <f aca="false">IF(J240=FALSE(),COUNTIFS($J$2:$J$560,FALSE(),$H$2:$H$560,"&lt;"&amp;H240)+(COUNTIFS($J$2:$J$560,FALSE(),$H$2:$H$560,H240)+1)/2,"")</f>
        <v>350.5</v>
      </c>
      <c r="R240" s="5" t="n">
        <f aca="false">COUNTIF($L$2:$L$560,"&lt;"&amp;L240)+(COUNTIF($L$2:$L$560,L240)+1)/2</f>
        <v>525</v>
      </c>
      <c r="S240" s="5" t="n">
        <f aca="false">MATCH(F240,Codetabel!$G$2:$G$12,0)-1</f>
        <v>5</v>
      </c>
      <c r="T240" s="5" t="n">
        <f aca="false">H240-1</f>
        <v>7</v>
      </c>
    </row>
    <row r="241" customFormat="false" ht="15" hidden="false" customHeight="false" outlineLevel="0" collapsed="false">
      <c r="A241" s="9" t="s">
        <v>65</v>
      </c>
      <c r="B241" s="9" t="n">
        <v>336</v>
      </c>
      <c r="C241" s="9" t="s">
        <v>565</v>
      </c>
      <c r="D241" s="9" t="s">
        <v>566</v>
      </c>
      <c r="E241" s="9" t="s">
        <v>562</v>
      </c>
      <c r="F241" s="9" t="n">
        <v>50</v>
      </c>
      <c r="G241" s="9" t="s">
        <v>180</v>
      </c>
      <c r="H241" s="9" t="n">
        <v>7</v>
      </c>
      <c r="I241" s="9" t="n">
        <v>500</v>
      </c>
      <c r="J241" s="11" t="b">
        <f aca="false">FALSE()</f>
        <v>0</v>
      </c>
      <c r="K241" s="9" t="n">
        <v>500</v>
      </c>
      <c r="L241" s="9" t="n">
        <v>7</v>
      </c>
      <c r="M241" s="11" t="b">
        <f aca="false">FALSE()</f>
        <v>0</v>
      </c>
      <c r="N241" s="5" t="n">
        <f aca="false">COUNTIF($F$2:$F$560,"&lt;"&amp;F241)+(COUNTIF($F$2:$F$560,F241)+1)/2</f>
        <v>343.5</v>
      </c>
      <c r="O241" s="5" t="n">
        <f aca="false">COUNTIF($H$2:$H$560,"&lt;"&amp;H241)+(COUNTIF($H$2:$H$560,H241)+1)/2</f>
        <v>486.5</v>
      </c>
      <c r="P241" s="5" t="n">
        <f aca="false">IF(J241=FALSE(),COUNTIFS($J$2:$J$560,FALSE(),$F$2:$F$560,"&lt;"&amp;F241)+(COUNTIFS($J$2:$J$560,FALSE(),$F$2:$F$560,F241)+1)/2,"")</f>
        <v>300.5</v>
      </c>
      <c r="Q241" s="5" t="n">
        <f aca="false">IF(J241=FALSE(),COUNTIFS($J$2:$J$560,FALSE(),$H$2:$H$560,"&lt;"&amp;H241)+(COUNTIFS($J$2:$J$560,FALSE(),$H$2:$H$560,H241)+1)/2,"")</f>
        <v>325.5</v>
      </c>
      <c r="R241" s="5" t="n">
        <f aca="false">COUNTIF($L$2:$L$560,"&lt;"&amp;L241)+(COUNTIF($L$2:$L$560,L241)+1)/2</f>
        <v>497.5</v>
      </c>
      <c r="S241" s="5" t="n">
        <f aca="false">MATCH(F241,Codetabel!$G$2:$G$12,0)-1</f>
        <v>3</v>
      </c>
      <c r="T241" s="5" t="n">
        <f aca="false">H241-1</f>
        <v>6</v>
      </c>
    </row>
    <row r="242" customFormat="false" ht="15" hidden="false" customHeight="false" outlineLevel="0" collapsed="false">
      <c r="A242" s="9" t="s">
        <v>65</v>
      </c>
      <c r="B242" s="9" t="n">
        <v>337</v>
      </c>
      <c r="C242" s="9" t="s">
        <v>565</v>
      </c>
      <c r="D242" s="9" t="s">
        <v>566</v>
      </c>
      <c r="E242" s="9" t="s">
        <v>563</v>
      </c>
      <c r="F242" s="9" t="n">
        <v>200</v>
      </c>
      <c r="G242" s="9" t="s">
        <v>275</v>
      </c>
      <c r="H242" s="9" t="n">
        <v>9</v>
      </c>
      <c r="I242" s="9" t="n">
        <v>1000</v>
      </c>
      <c r="J242" s="11" t="b">
        <f aca="false">FALSE()</f>
        <v>0</v>
      </c>
      <c r="K242" s="9" t="n">
        <v>1000</v>
      </c>
      <c r="L242" s="9" t="n">
        <v>9</v>
      </c>
      <c r="M242" s="11" t="b">
        <f aca="false">FALSE()</f>
        <v>0</v>
      </c>
      <c r="N242" s="5" t="n">
        <f aca="false">COUNTIF($F$2:$F$560,"&lt;"&amp;F242)+(COUNTIF($F$2:$F$560,F242)+1)/2</f>
        <v>471.5</v>
      </c>
      <c r="O242" s="5" t="n">
        <f aca="false">COUNTIF($H$2:$H$560,"&lt;"&amp;H242)+(COUNTIF($H$2:$H$560,H242)+1)/2</f>
        <v>540</v>
      </c>
      <c r="P242" s="5" t="n">
        <f aca="false">IF(J242=FALSE(),COUNTIFS($J$2:$J$560,FALSE(),$F$2:$F$560,"&lt;"&amp;F242)+(COUNTIFS($J$2:$J$560,FALSE(),$F$2:$F$560,F242)+1)/2,"")</f>
        <v>367</v>
      </c>
      <c r="Q242" s="5" t="n">
        <f aca="false">IF(J242=FALSE(),COUNTIFS($J$2:$J$560,FALSE(),$H$2:$H$560,"&lt;"&amp;H242)+(COUNTIFS($J$2:$J$560,FALSE(),$H$2:$H$560,H242)+1)/2,"")</f>
        <v>364.5</v>
      </c>
      <c r="R242" s="5" t="n">
        <f aca="false">COUNTIF($L$2:$L$560,"&lt;"&amp;L242)+(COUNTIF($L$2:$L$560,L242)+1)/2</f>
        <v>541.5</v>
      </c>
      <c r="S242" s="5" t="n">
        <f aca="false">MATCH(F242,Codetabel!$G$2:$G$12,0)-1</f>
        <v>5</v>
      </c>
      <c r="T242" s="5" t="n">
        <f aca="false">H242-1</f>
        <v>8</v>
      </c>
    </row>
    <row r="243" customFormat="false" ht="15" hidden="false" customHeight="false" outlineLevel="0" collapsed="false">
      <c r="A243" s="9" t="s">
        <v>65</v>
      </c>
      <c r="B243" s="9" t="n">
        <v>339</v>
      </c>
      <c r="C243" s="9" t="s">
        <v>567</v>
      </c>
      <c r="D243" s="9" t="s">
        <v>568</v>
      </c>
      <c r="E243" s="9" t="s">
        <v>569</v>
      </c>
      <c r="F243" s="9" t="n">
        <v>100</v>
      </c>
      <c r="G243" s="9" t="s">
        <v>199</v>
      </c>
      <c r="H243" s="9" t="n">
        <v>6</v>
      </c>
      <c r="I243" s="9" t="n">
        <v>300</v>
      </c>
      <c r="J243" s="11" t="b">
        <f aca="false">FALSE()</f>
        <v>0</v>
      </c>
      <c r="K243" s="9" t="n">
        <v>300</v>
      </c>
      <c r="L243" s="9" t="n">
        <v>6</v>
      </c>
      <c r="M243" s="11" t="b">
        <f aca="false">TRUE()</f>
        <v>1</v>
      </c>
      <c r="N243" s="5" t="n">
        <f aca="false">COUNTIF($F$2:$F$560,"&lt;"&amp;F243)+(COUNTIF($F$2:$F$560,F243)+1)/2</f>
        <v>415.5</v>
      </c>
      <c r="O243" s="5" t="n">
        <f aca="false">COUNTIF($H$2:$H$560,"&lt;"&amp;H243)+(COUNTIF($H$2:$H$560,H243)+1)/2</f>
        <v>422.5</v>
      </c>
      <c r="P243" s="5" t="n">
        <f aca="false">IF(J243=FALSE(),COUNTIFS($J$2:$J$560,FALSE(),$F$2:$F$560,"&lt;"&amp;F243)+(COUNTIFS($J$2:$J$560,FALSE(),$F$2:$F$560,F243)+1)/2,"")</f>
        <v>342.5</v>
      </c>
      <c r="Q243" s="5" t="n">
        <f aca="false">IF(J243=FALSE(),COUNTIFS($J$2:$J$560,FALSE(),$H$2:$H$560,"&lt;"&amp;H243)+(COUNTIFS($J$2:$J$560,FALSE(),$H$2:$H$560,H243)+1)/2,"")</f>
        <v>285</v>
      </c>
      <c r="R243" s="5" t="n">
        <f aca="false">COUNTIF($L$2:$L$560,"&lt;"&amp;L243)+(COUNTIF($L$2:$L$560,L243)+1)/2</f>
        <v>447.5</v>
      </c>
      <c r="S243" s="5" t="n">
        <f aca="false">MATCH(F243,Codetabel!$G$2:$G$12,0)-1</f>
        <v>4</v>
      </c>
      <c r="T243" s="5" t="n">
        <f aca="false">H243-1</f>
        <v>5</v>
      </c>
    </row>
    <row r="244" customFormat="false" ht="15" hidden="false" customHeight="false" outlineLevel="0" collapsed="false">
      <c r="A244" s="9" t="s">
        <v>65</v>
      </c>
      <c r="B244" s="9" t="n">
        <v>340</v>
      </c>
      <c r="C244" s="9" t="s">
        <v>567</v>
      </c>
      <c r="D244" s="9" t="s">
        <v>568</v>
      </c>
      <c r="E244" s="9" t="s">
        <v>570</v>
      </c>
      <c r="F244" s="9" t="n">
        <v>200</v>
      </c>
      <c r="G244" s="9" t="s">
        <v>180</v>
      </c>
      <c r="H244" s="9" t="n">
        <v>7</v>
      </c>
      <c r="I244" s="9" t="n">
        <v>500</v>
      </c>
      <c r="J244" s="11" t="b">
        <f aca="false">FALSE()</f>
        <v>0</v>
      </c>
      <c r="K244" s="9" t="n">
        <v>500</v>
      </c>
      <c r="L244" s="9" t="n">
        <v>7</v>
      </c>
      <c r="M244" s="11" t="b">
        <f aca="false">FALSE()</f>
        <v>0</v>
      </c>
      <c r="N244" s="5" t="n">
        <f aca="false">COUNTIF($F$2:$F$560,"&lt;"&amp;F244)+(COUNTIF($F$2:$F$560,F244)+1)/2</f>
        <v>471.5</v>
      </c>
      <c r="O244" s="5" t="n">
        <f aca="false">COUNTIF($H$2:$H$560,"&lt;"&amp;H244)+(COUNTIF($H$2:$H$560,H244)+1)/2</f>
        <v>486.5</v>
      </c>
      <c r="P244" s="5" t="n">
        <f aca="false">IF(J244=FALSE(),COUNTIFS($J$2:$J$560,FALSE(),$F$2:$F$560,"&lt;"&amp;F244)+(COUNTIFS($J$2:$J$560,FALSE(),$F$2:$F$560,F244)+1)/2,"")</f>
        <v>367</v>
      </c>
      <c r="Q244" s="5" t="n">
        <f aca="false">IF(J244=FALSE(),COUNTIFS($J$2:$J$560,FALSE(),$H$2:$H$560,"&lt;"&amp;H244)+(COUNTIFS($J$2:$J$560,FALSE(),$H$2:$H$560,H244)+1)/2,"")</f>
        <v>325.5</v>
      </c>
      <c r="R244" s="5" t="n">
        <f aca="false">COUNTIF($L$2:$L$560,"&lt;"&amp;L244)+(COUNTIF($L$2:$L$560,L244)+1)/2</f>
        <v>497.5</v>
      </c>
      <c r="S244" s="5" t="n">
        <f aca="false">MATCH(F244,Codetabel!$G$2:$G$12,0)-1</f>
        <v>5</v>
      </c>
      <c r="T244" s="5" t="n">
        <f aca="false">H244-1</f>
        <v>6</v>
      </c>
    </row>
    <row r="245" customFormat="false" ht="15" hidden="false" customHeight="false" outlineLevel="0" collapsed="false">
      <c r="A245" s="9" t="s">
        <v>65</v>
      </c>
      <c r="B245" s="9" t="n">
        <v>342</v>
      </c>
      <c r="C245" s="9" t="s">
        <v>571</v>
      </c>
      <c r="D245" s="9" t="s">
        <v>572</v>
      </c>
      <c r="E245" s="9" t="s">
        <v>569</v>
      </c>
      <c r="F245" s="9" t="n">
        <v>100</v>
      </c>
      <c r="G245" s="9" t="s">
        <v>199</v>
      </c>
      <c r="H245" s="9" t="n">
        <v>6</v>
      </c>
      <c r="I245" s="9" t="n">
        <v>300</v>
      </c>
      <c r="J245" s="11" t="b">
        <f aca="false">FALSE()</f>
        <v>0</v>
      </c>
      <c r="K245" s="9" t="n">
        <v>300</v>
      </c>
      <c r="L245" s="9" t="n">
        <v>6</v>
      </c>
      <c r="M245" s="11" t="b">
        <f aca="false">TRUE()</f>
        <v>1</v>
      </c>
      <c r="N245" s="5" t="n">
        <f aca="false">COUNTIF($F$2:$F$560,"&lt;"&amp;F245)+(COUNTIF($F$2:$F$560,F245)+1)/2</f>
        <v>415.5</v>
      </c>
      <c r="O245" s="5" t="n">
        <f aca="false">COUNTIF($H$2:$H$560,"&lt;"&amp;H245)+(COUNTIF($H$2:$H$560,H245)+1)/2</f>
        <v>422.5</v>
      </c>
      <c r="P245" s="5" t="n">
        <f aca="false">IF(J245=FALSE(),COUNTIFS($J$2:$J$560,FALSE(),$F$2:$F$560,"&lt;"&amp;F245)+(COUNTIFS($J$2:$J$560,FALSE(),$F$2:$F$560,F245)+1)/2,"")</f>
        <v>342.5</v>
      </c>
      <c r="Q245" s="5" t="n">
        <f aca="false">IF(J245=FALSE(),COUNTIFS($J$2:$J$560,FALSE(),$H$2:$H$560,"&lt;"&amp;H245)+(COUNTIFS($J$2:$J$560,FALSE(),$H$2:$H$560,H245)+1)/2,"")</f>
        <v>285</v>
      </c>
      <c r="R245" s="5" t="n">
        <f aca="false">COUNTIF($L$2:$L$560,"&lt;"&amp;L245)+(COUNTIF($L$2:$L$560,L245)+1)/2</f>
        <v>447.5</v>
      </c>
      <c r="S245" s="5" t="n">
        <f aca="false">MATCH(F245,Codetabel!$G$2:$G$12,0)-1</f>
        <v>4</v>
      </c>
      <c r="T245" s="5" t="n">
        <f aca="false">H245-1</f>
        <v>5</v>
      </c>
    </row>
    <row r="246" customFormat="false" ht="15" hidden="false" customHeight="false" outlineLevel="0" collapsed="false">
      <c r="A246" s="9" t="s">
        <v>65</v>
      </c>
      <c r="B246" s="9" t="n">
        <v>343</v>
      </c>
      <c r="C246" s="9" t="s">
        <v>571</v>
      </c>
      <c r="D246" s="9" t="s">
        <v>572</v>
      </c>
      <c r="E246" s="9" t="s">
        <v>570</v>
      </c>
      <c r="F246" s="9" t="n">
        <v>200</v>
      </c>
      <c r="G246" s="9" t="s">
        <v>180</v>
      </c>
      <c r="H246" s="9" t="n">
        <v>7</v>
      </c>
      <c r="I246" s="9" t="n">
        <v>500</v>
      </c>
      <c r="J246" s="11" t="b">
        <f aca="false">FALSE()</f>
        <v>0</v>
      </c>
      <c r="K246" s="9" t="n">
        <v>500</v>
      </c>
      <c r="L246" s="9" t="n">
        <v>7</v>
      </c>
      <c r="M246" s="11" t="b">
        <f aca="false">FALSE()</f>
        <v>0</v>
      </c>
      <c r="N246" s="5" t="n">
        <f aca="false">COUNTIF($F$2:$F$560,"&lt;"&amp;F246)+(COUNTIF($F$2:$F$560,F246)+1)/2</f>
        <v>471.5</v>
      </c>
      <c r="O246" s="5" t="n">
        <f aca="false">COUNTIF($H$2:$H$560,"&lt;"&amp;H246)+(COUNTIF($H$2:$H$560,H246)+1)/2</f>
        <v>486.5</v>
      </c>
      <c r="P246" s="5" t="n">
        <f aca="false">IF(J246=FALSE(),COUNTIFS($J$2:$J$560,FALSE(),$F$2:$F$560,"&lt;"&amp;F246)+(COUNTIFS($J$2:$J$560,FALSE(),$F$2:$F$560,F246)+1)/2,"")</f>
        <v>367</v>
      </c>
      <c r="Q246" s="5" t="n">
        <f aca="false">IF(J246=FALSE(),COUNTIFS($J$2:$J$560,FALSE(),$H$2:$H$560,"&lt;"&amp;H246)+(COUNTIFS($J$2:$J$560,FALSE(),$H$2:$H$560,H246)+1)/2,"")</f>
        <v>325.5</v>
      </c>
      <c r="R246" s="5" t="n">
        <f aca="false">COUNTIF($L$2:$L$560,"&lt;"&amp;L246)+(COUNTIF($L$2:$L$560,L246)+1)/2</f>
        <v>497.5</v>
      </c>
      <c r="S246" s="5" t="n">
        <f aca="false">MATCH(F246,Codetabel!$G$2:$G$12,0)-1</f>
        <v>5</v>
      </c>
      <c r="T246" s="5" t="n">
        <f aca="false">H246-1</f>
        <v>6</v>
      </c>
    </row>
    <row r="247" customFormat="false" ht="15" hidden="false" customHeight="false" outlineLevel="0" collapsed="false">
      <c r="A247" s="9" t="s">
        <v>65</v>
      </c>
      <c r="B247" s="9" t="n">
        <v>347</v>
      </c>
      <c r="C247" s="9" t="s">
        <v>573</v>
      </c>
      <c r="D247" s="9" t="s">
        <v>574</v>
      </c>
      <c r="E247" s="9" t="s">
        <v>575</v>
      </c>
      <c r="F247" s="9" t="n">
        <v>30</v>
      </c>
      <c r="G247" s="9" t="s">
        <v>115</v>
      </c>
      <c r="H247" s="9" t="n">
        <v>4</v>
      </c>
      <c r="I247" s="9" t="n">
        <v>100</v>
      </c>
      <c r="J247" s="11" t="b">
        <f aca="false">FALSE()</f>
        <v>0</v>
      </c>
      <c r="K247" s="9" t="n">
        <v>100</v>
      </c>
      <c r="L247" s="9" t="n">
        <v>4</v>
      </c>
      <c r="M247" s="11" t="b">
        <f aca="false">TRUE()</f>
        <v>1</v>
      </c>
      <c r="N247" s="5" t="n">
        <f aca="false">COUNTIF($F$2:$F$560,"&lt;"&amp;F247)+(COUNTIF($F$2:$F$560,F247)+1)/2</f>
        <v>257.5</v>
      </c>
      <c r="O247" s="5" t="n">
        <f aca="false">COUNTIF($H$2:$H$560,"&lt;"&amp;H247)+(COUNTIF($H$2:$H$560,H247)+1)/2</f>
        <v>266.5</v>
      </c>
      <c r="P247" s="5" t="n">
        <f aca="false">IF(J247=FALSE(),COUNTIFS($J$2:$J$560,FALSE(),$F$2:$F$560,"&lt;"&amp;F247)+(COUNTIFS($J$2:$J$560,FALSE(),$F$2:$F$560,F247)+1)/2,"")</f>
        <v>240</v>
      </c>
      <c r="Q247" s="5" t="n">
        <f aca="false">IF(J247=FALSE(),COUNTIFS($J$2:$J$560,FALSE(),$H$2:$H$560,"&lt;"&amp;H247)+(COUNTIFS($J$2:$J$560,FALSE(),$H$2:$H$560,H247)+1)/2,"")</f>
        <v>193.5</v>
      </c>
      <c r="R247" s="5" t="n">
        <f aca="false">COUNTIF($L$2:$L$560,"&lt;"&amp;L247)+(COUNTIF($L$2:$L$560,L247)+1)/2</f>
        <v>305</v>
      </c>
      <c r="S247" s="5" t="n">
        <f aca="false">MATCH(F247,Codetabel!$G$2:$G$12,0)-1</f>
        <v>2</v>
      </c>
      <c r="T247" s="5" t="n">
        <f aca="false">H247-1</f>
        <v>3</v>
      </c>
    </row>
    <row r="248" customFormat="false" ht="15" hidden="false" customHeight="false" outlineLevel="0" collapsed="false">
      <c r="A248" s="9" t="s">
        <v>65</v>
      </c>
      <c r="B248" s="9" t="n">
        <v>348</v>
      </c>
      <c r="C248" s="9" t="s">
        <v>573</v>
      </c>
      <c r="D248" s="9" t="s">
        <v>574</v>
      </c>
      <c r="E248" s="9" t="s">
        <v>576</v>
      </c>
      <c r="F248" s="9" t="n">
        <v>30</v>
      </c>
      <c r="G248" s="9" t="s">
        <v>126</v>
      </c>
      <c r="H248" s="9" t="n">
        <v>3</v>
      </c>
      <c r="I248" s="9" t="n">
        <v>50</v>
      </c>
      <c r="J248" s="11" t="b">
        <f aca="false">FALSE()</f>
        <v>0</v>
      </c>
      <c r="K248" s="9" t="n">
        <v>50</v>
      </c>
      <c r="L248" s="9" t="n">
        <v>3</v>
      </c>
      <c r="M248" s="11" t="b">
        <f aca="false">TRUE()</f>
        <v>1</v>
      </c>
      <c r="N248" s="5" t="n">
        <f aca="false">COUNTIF($F$2:$F$560,"&lt;"&amp;F248)+(COUNTIF($F$2:$F$560,F248)+1)/2</f>
        <v>257.5</v>
      </c>
      <c r="O248" s="5" t="n">
        <f aca="false">COUNTIF($H$2:$H$560,"&lt;"&amp;H248)+(COUNTIF($H$2:$H$560,H248)+1)/2</f>
        <v>175.5</v>
      </c>
      <c r="P248" s="5" t="n">
        <f aca="false">IF(J248=FALSE(),COUNTIFS($J$2:$J$560,FALSE(),$F$2:$F$560,"&lt;"&amp;F248)+(COUNTIFS($J$2:$J$560,FALSE(),$F$2:$F$560,F248)+1)/2,"")</f>
        <v>240</v>
      </c>
      <c r="Q248" s="5" t="n">
        <f aca="false">IF(J248=FALSE(),COUNTIFS($J$2:$J$560,FALSE(),$H$2:$H$560,"&lt;"&amp;H248)+(COUNTIFS($J$2:$J$560,FALSE(),$H$2:$H$560,H248)+1)/2,"")</f>
        <v>132.5</v>
      </c>
      <c r="R248" s="5" t="n">
        <f aca="false">COUNTIF($L$2:$L$560,"&lt;"&amp;L248)+(COUNTIF($L$2:$L$560,L248)+1)/2</f>
        <v>204</v>
      </c>
      <c r="S248" s="5" t="n">
        <f aca="false">MATCH(F248,Codetabel!$G$2:$G$12,0)-1</f>
        <v>2</v>
      </c>
      <c r="T248" s="5" t="n">
        <f aca="false">H248-1</f>
        <v>2</v>
      </c>
    </row>
    <row r="249" customFormat="false" ht="15" hidden="false" customHeight="false" outlineLevel="0" collapsed="false">
      <c r="A249" s="9" t="s">
        <v>65</v>
      </c>
      <c r="B249" s="9" t="n">
        <v>349</v>
      </c>
      <c r="C249" s="9" t="s">
        <v>573</v>
      </c>
      <c r="D249" s="9" t="s">
        <v>574</v>
      </c>
      <c r="E249" s="9" t="s">
        <v>577</v>
      </c>
      <c r="F249" s="9" t="n">
        <v>30</v>
      </c>
      <c r="G249" s="9" t="s">
        <v>132</v>
      </c>
      <c r="H249" s="9" t="n">
        <v>5</v>
      </c>
      <c r="I249" s="9" t="n">
        <v>200</v>
      </c>
      <c r="J249" s="11" t="b">
        <f aca="false">FALSE()</f>
        <v>0</v>
      </c>
      <c r="K249" s="9" t="n">
        <v>200</v>
      </c>
      <c r="L249" s="9" t="n">
        <v>5</v>
      </c>
      <c r="M249" s="11" t="b">
        <f aca="false">TRUE()</f>
        <v>1</v>
      </c>
      <c r="N249" s="5" t="n">
        <f aca="false">COUNTIF($F$2:$F$560,"&lt;"&amp;F249)+(COUNTIF($F$2:$F$560,F249)+1)/2</f>
        <v>257.5</v>
      </c>
      <c r="O249" s="5" t="n">
        <f aca="false">COUNTIF($H$2:$H$560,"&lt;"&amp;H249)+(COUNTIF($H$2:$H$560,H249)+1)/2</f>
        <v>348.5</v>
      </c>
      <c r="P249" s="5" t="n">
        <f aca="false">IF(J249=FALSE(),COUNTIFS($J$2:$J$560,FALSE(),$F$2:$F$560,"&lt;"&amp;F249)+(COUNTIFS($J$2:$J$560,FALSE(),$F$2:$F$560,F249)+1)/2,"")</f>
        <v>240</v>
      </c>
      <c r="Q249" s="5" t="n">
        <f aca="false">IF(J249=FALSE(),COUNTIFS($J$2:$J$560,FALSE(),$H$2:$H$560,"&lt;"&amp;H249)+(COUNTIFS($J$2:$J$560,FALSE(),$H$2:$H$560,H249)+1)/2,"")</f>
        <v>244</v>
      </c>
      <c r="R249" s="5" t="n">
        <f aca="false">COUNTIF($L$2:$L$560,"&lt;"&amp;L249)+(COUNTIF($L$2:$L$560,L249)+1)/2</f>
        <v>386.5</v>
      </c>
      <c r="S249" s="5" t="n">
        <f aca="false">MATCH(F249,Codetabel!$G$2:$G$12,0)-1</f>
        <v>2</v>
      </c>
      <c r="T249" s="5" t="n">
        <f aca="false">H249-1</f>
        <v>4</v>
      </c>
    </row>
    <row r="250" customFormat="false" ht="15" hidden="false" customHeight="false" outlineLevel="0" collapsed="false">
      <c r="A250" s="9" t="s">
        <v>65</v>
      </c>
      <c r="B250" s="9" t="n">
        <v>350</v>
      </c>
      <c r="C250" s="9" t="s">
        <v>573</v>
      </c>
      <c r="D250" s="9" t="s">
        <v>574</v>
      </c>
      <c r="E250" s="9" t="s">
        <v>578</v>
      </c>
      <c r="F250" s="9" t="n">
        <v>50</v>
      </c>
      <c r="G250" s="9" t="s">
        <v>199</v>
      </c>
      <c r="H250" s="9" t="n">
        <v>6</v>
      </c>
      <c r="I250" s="9" t="n">
        <v>300</v>
      </c>
      <c r="J250" s="11" t="b">
        <f aca="false">FALSE()</f>
        <v>0</v>
      </c>
      <c r="K250" s="9" t="n">
        <v>300</v>
      </c>
      <c r="L250" s="9" t="n">
        <v>6</v>
      </c>
      <c r="M250" s="11" t="b">
        <f aca="false">TRUE()</f>
        <v>1</v>
      </c>
      <c r="N250" s="5" t="n">
        <f aca="false">COUNTIF($F$2:$F$560,"&lt;"&amp;F250)+(COUNTIF($F$2:$F$560,F250)+1)/2</f>
        <v>343.5</v>
      </c>
      <c r="O250" s="5" t="n">
        <f aca="false">COUNTIF($H$2:$H$560,"&lt;"&amp;H250)+(COUNTIF($H$2:$H$560,H250)+1)/2</f>
        <v>422.5</v>
      </c>
      <c r="P250" s="5" t="n">
        <f aca="false">IF(J250=FALSE(),COUNTIFS($J$2:$J$560,FALSE(),$F$2:$F$560,"&lt;"&amp;F250)+(COUNTIFS($J$2:$J$560,FALSE(),$F$2:$F$560,F250)+1)/2,"")</f>
        <v>300.5</v>
      </c>
      <c r="Q250" s="5" t="n">
        <f aca="false">IF(J250=FALSE(),COUNTIFS($J$2:$J$560,FALSE(),$H$2:$H$560,"&lt;"&amp;H250)+(COUNTIFS($J$2:$J$560,FALSE(),$H$2:$H$560,H250)+1)/2,"")</f>
        <v>285</v>
      </c>
      <c r="R250" s="5" t="n">
        <f aca="false">COUNTIF($L$2:$L$560,"&lt;"&amp;L250)+(COUNTIF($L$2:$L$560,L250)+1)/2</f>
        <v>447.5</v>
      </c>
      <c r="S250" s="5" t="n">
        <f aca="false">MATCH(F250,Codetabel!$G$2:$G$12,0)-1</f>
        <v>3</v>
      </c>
      <c r="T250" s="5" t="n">
        <f aca="false">H250-1</f>
        <v>5</v>
      </c>
    </row>
    <row r="251" customFormat="false" ht="15" hidden="false" customHeight="false" outlineLevel="0" collapsed="false">
      <c r="A251" s="9" t="s">
        <v>65</v>
      </c>
      <c r="B251" s="9" t="n">
        <v>352</v>
      </c>
      <c r="C251" s="9" t="s">
        <v>579</v>
      </c>
      <c r="D251" s="9" t="s">
        <v>580</v>
      </c>
      <c r="E251" s="9" t="s">
        <v>562</v>
      </c>
      <c r="F251" s="9" t="n">
        <v>30</v>
      </c>
      <c r="G251" s="9" t="s">
        <v>199</v>
      </c>
      <c r="H251" s="9" t="n">
        <v>6</v>
      </c>
      <c r="I251" s="9" t="n">
        <v>300</v>
      </c>
      <c r="J251" s="11" t="b">
        <f aca="false">FALSE()</f>
        <v>0</v>
      </c>
      <c r="K251" s="9" t="n">
        <v>300</v>
      </c>
      <c r="L251" s="9" t="n">
        <v>6</v>
      </c>
      <c r="M251" s="11" t="b">
        <f aca="false">TRUE()</f>
        <v>1</v>
      </c>
      <c r="N251" s="5" t="n">
        <f aca="false">COUNTIF($F$2:$F$560,"&lt;"&amp;F251)+(COUNTIF($F$2:$F$560,F251)+1)/2</f>
        <v>257.5</v>
      </c>
      <c r="O251" s="5" t="n">
        <f aca="false">COUNTIF($H$2:$H$560,"&lt;"&amp;H251)+(COUNTIF($H$2:$H$560,H251)+1)/2</f>
        <v>422.5</v>
      </c>
      <c r="P251" s="5" t="n">
        <f aca="false">IF(J251=FALSE(),COUNTIFS($J$2:$J$560,FALSE(),$F$2:$F$560,"&lt;"&amp;F251)+(COUNTIFS($J$2:$J$560,FALSE(),$F$2:$F$560,F251)+1)/2,"")</f>
        <v>240</v>
      </c>
      <c r="Q251" s="5" t="n">
        <f aca="false">IF(J251=FALSE(),COUNTIFS($J$2:$J$560,FALSE(),$H$2:$H$560,"&lt;"&amp;H251)+(COUNTIFS($J$2:$J$560,FALSE(),$H$2:$H$560,H251)+1)/2,"")</f>
        <v>285</v>
      </c>
      <c r="R251" s="5" t="n">
        <f aca="false">COUNTIF($L$2:$L$560,"&lt;"&amp;L251)+(COUNTIF($L$2:$L$560,L251)+1)/2</f>
        <v>447.5</v>
      </c>
      <c r="S251" s="5" t="n">
        <f aca="false">MATCH(F251,Codetabel!$G$2:$G$12,0)-1</f>
        <v>2</v>
      </c>
      <c r="T251" s="5" t="n">
        <f aca="false">H251-1</f>
        <v>5</v>
      </c>
    </row>
    <row r="252" customFormat="false" ht="15" hidden="false" customHeight="false" outlineLevel="0" collapsed="false">
      <c r="A252" s="9" t="s">
        <v>65</v>
      </c>
      <c r="B252" s="9" t="n">
        <v>353</v>
      </c>
      <c r="C252" s="9" t="s">
        <v>579</v>
      </c>
      <c r="D252" s="9" t="s">
        <v>580</v>
      </c>
      <c r="E252" s="9" t="s">
        <v>563</v>
      </c>
      <c r="F252" s="9" t="n">
        <v>50</v>
      </c>
      <c r="G252" s="9" t="s">
        <v>180</v>
      </c>
      <c r="H252" s="9" t="n">
        <v>7</v>
      </c>
      <c r="I252" s="9" t="n">
        <v>500</v>
      </c>
      <c r="J252" s="11" t="b">
        <f aca="false">FALSE()</f>
        <v>0</v>
      </c>
      <c r="K252" s="9" t="n">
        <v>500</v>
      </c>
      <c r="L252" s="9" t="n">
        <v>7</v>
      </c>
      <c r="M252" s="11" t="b">
        <f aca="false">FALSE()</f>
        <v>0</v>
      </c>
      <c r="N252" s="5" t="n">
        <f aca="false">COUNTIF($F$2:$F$560,"&lt;"&amp;F252)+(COUNTIF($F$2:$F$560,F252)+1)/2</f>
        <v>343.5</v>
      </c>
      <c r="O252" s="5" t="n">
        <f aca="false">COUNTIF($H$2:$H$560,"&lt;"&amp;H252)+(COUNTIF($H$2:$H$560,H252)+1)/2</f>
        <v>486.5</v>
      </c>
      <c r="P252" s="5" t="n">
        <f aca="false">IF(J252=FALSE(),COUNTIFS($J$2:$J$560,FALSE(),$F$2:$F$560,"&lt;"&amp;F252)+(COUNTIFS($J$2:$J$560,FALSE(),$F$2:$F$560,F252)+1)/2,"")</f>
        <v>300.5</v>
      </c>
      <c r="Q252" s="5" t="n">
        <f aca="false">IF(J252=FALSE(),COUNTIFS($J$2:$J$560,FALSE(),$H$2:$H$560,"&lt;"&amp;H252)+(COUNTIFS($J$2:$J$560,FALSE(),$H$2:$H$560,H252)+1)/2,"")</f>
        <v>325.5</v>
      </c>
      <c r="R252" s="5" t="n">
        <f aca="false">COUNTIF($L$2:$L$560,"&lt;"&amp;L252)+(COUNTIF($L$2:$L$560,L252)+1)/2</f>
        <v>497.5</v>
      </c>
      <c r="S252" s="5" t="n">
        <f aca="false">MATCH(F252,Codetabel!$G$2:$G$12,0)-1</f>
        <v>3</v>
      </c>
      <c r="T252" s="5" t="n">
        <f aca="false">H252-1</f>
        <v>6</v>
      </c>
    </row>
    <row r="253" customFormat="false" ht="15" hidden="false" customHeight="false" outlineLevel="0" collapsed="false">
      <c r="A253" s="9" t="s">
        <v>65</v>
      </c>
      <c r="B253" s="9" t="n">
        <v>354</v>
      </c>
      <c r="C253" s="9" t="s">
        <v>581</v>
      </c>
      <c r="D253" s="9" t="s">
        <v>582</v>
      </c>
      <c r="E253" s="9" t="s">
        <v>583</v>
      </c>
      <c r="F253" s="9" t="n">
        <v>30</v>
      </c>
      <c r="G253" s="9" t="s">
        <v>132</v>
      </c>
      <c r="H253" s="9" t="n">
        <v>5</v>
      </c>
      <c r="I253" s="9" t="n">
        <v>200</v>
      </c>
      <c r="J253" s="11" t="b">
        <f aca="false">FALSE()</f>
        <v>0</v>
      </c>
      <c r="K253" s="9" t="n">
        <v>200</v>
      </c>
      <c r="L253" s="9" t="n">
        <v>5</v>
      </c>
      <c r="M253" s="11" t="b">
        <f aca="false">TRUE()</f>
        <v>1</v>
      </c>
      <c r="N253" s="5" t="n">
        <f aca="false">COUNTIF($F$2:$F$560,"&lt;"&amp;F253)+(COUNTIF($F$2:$F$560,F253)+1)/2</f>
        <v>257.5</v>
      </c>
      <c r="O253" s="5" t="n">
        <f aca="false">COUNTIF($H$2:$H$560,"&lt;"&amp;H253)+(COUNTIF($H$2:$H$560,H253)+1)/2</f>
        <v>348.5</v>
      </c>
      <c r="P253" s="5" t="n">
        <f aca="false">IF(J253=FALSE(),COUNTIFS($J$2:$J$560,FALSE(),$F$2:$F$560,"&lt;"&amp;F253)+(COUNTIFS($J$2:$J$560,FALSE(),$F$2:$F$560,F253)+1)/2,"")</f>
        <v>240</v>
      </c>
      <c r="Q253" s="5" t="n">
        <f aca="false">IF(J253=FALSE(),COUNTIFS($J$2:$J$560,FALSE(),$H$2:$H$560,"&lt;"&amp;H253)+(COUNTIFS($J$2:$J$560,FALSE(),$H$2:$H$560,H253)+1)/2,"")</f>
        <v>244</v>
      </c>
      <c r="R253" s="5" t="n">
        <f aca="false">COUNTIF($L$2:$L$560,"&lt;"&amp;L253)+(COUNTIF($L$2:$L$560,L253)+1)/2</f>
        <v>386.5</v>
      </c>
      <c r="S253" s="5" t="n">
        <f aca="false">MATCH(F253,Codetabel!$G$2:$G$12,0)-1</f>
        <v>2</v>
      </c>
      <c r="T253" s="5" t="n">
        <f aca="false">H253-1</f>
        <v>4</v>
      </c>
    </row>
    <row r="254" customFormat="false" ht="15" hidden="false" customHeight="false" outlineLevel="0" collapsed="false">
      <c r="A254" s="9" t="s">
        <v>65</v>
      </c>
      <c r="B254" s="9" t="n">
        <v>355</v>
      </c>
      <c r="C254" s="9" t="s">
        <v>584</v>
      </c>
      <c r="D254" s="9" t="s">
        <v>585</v>
      </c>
      <c r="E254" s="9" t="s">
        <v>586</v>
      </c>
      <c r="F254" s="9" t="n">
        <v>10</v>
      </c>
      <c r="G254" s="9" t="s">
        <v>132</v>
      </c>
      <c r="H254" s="9" t="n">
        <v>5</v>
      </c>
      <c r="I254" s="9" t="n">
        <v>200</v>
      </c>
      <c r="J254" s="11" t="b">
        <f aca="false">FALSE()</f>
        <v>0</v>
      </c>
      <c r="K254" s="9" t="n">
        <v>200</v>
      </c>
      <c r="L254" s="9" t="n">
        <v>5</v>
      </c>
      <c r="M254" s="11" t="b">
        <f aca="false">TRUE()</f>
        <v>1</v>
      </c>
      <c r="N254" s="5" t="n">
        <f aca="false">COUNTIF($F$2:$F$560,"&lt;"&amp;F254)+(COUNTIF($F$2:$F$560,F254)+1)/2</f>
        <v>164</v>
      </c>
      <c r="O254" s="5" t="n">
        <f aca="false">COUNTIF($H$2:$H$560,"&lt;"&amp;H254)+(COUNTIF($H$2:$H$560,H254)+1)/2</f>
        <v>348.5</v>
      </c>
      <c r="P254" s="5" t="n">
        <f aca="false">IF(J254=FALSE(),COUNTIFS($J$2:$J$560,FALSE(),$F$2:$F$560,"&lt;"&amp;F254)+(COUNTIFS($J$2:$J$560,FALSE(),$F$2:$F$560,F254)+1)/2,"")</f>
        <v>161.5</v>
      </c>
      <c r="Q254" s="5" t="n">
        <f aca="false">IF(J254=FALSE(),COUNTIFS($J$2:$J$560,FALSE(),$H$2:$H$560,"&lt;"&amp;H254)+(COUNTIFS($J$2:$J$560,FALSE(),$H$2:$H$560,H254)+1)/2,"")</f>
        <v>244</v>
      </c>
      <c r="R254" s="5" t="n">
        <f aca="false">COUNTIF($L$2:$L$560,"&lt;"&amp;L254)+(COUNTIF($L$2:$L$560,L254)+1)/2</f>
        <v>386.5</v>
      </c>
      <c r="S254" s="5" t="n">
        <f aca="false">MATCH(F254,Codetabel!$G$2:$G$12,0)-1</f>
        <v>1</v>
      </c>
      <c r="T254" s="5" t="n">
        <f aca="false">H254-1</f>
        <v>4</v>
      </c>
    </row>
    <row r="255" customFormat="false" ht="15" hidden="false" customHeight="false" outlineLevel="0" collapsed="false">
      <c r="A255" s="9" t="s">
        <v>65</v>
      </c>
      <c r="B255" s="9" t="n">
        <v>356</v>
      </c>
      <c r="C255" s="9" t="s">
        <v>584</v>
      </c>
      <c r="D255" s="9" t="s">
        <v>585</v>
      </c>
      <c r="E255" s="9" t="s">
        <v>587</v>
      </c>
      <c r="F255" s="9" t="n">
        <v>50</v>
      </c>
      <c r="G255" s="9" t="s">
        <v>115</v>
      </c>
      <c r="H255" s="9" t="n">
        <v>4</v>
      </c>
      <c r="I255" s="9" t="n">
        <v>100</v>
      </c>
      <c r="J255" s="11" t="b">
        <f aca="false">FALSE()</f>
        <v>0</v>
      </c>
      <c r="K255" s="9" t="n">
        <v>100</v>
      </c>
      <c r="L255" s="9" t="n">
        <v>4</v>
      </c>
      <c r="M255" s="11" t="b">
        <f aca="false">TRUE()</f>
        <v>1</v>
      </c>
      <c r="N255" s="5" t="n">
        <f aca="false">COUNTIF($F$2:$F$560,"&lt;"&amp;F255)+(COUNTIF($F$2:$F$560,F255)+1)/2</f>
        <v>343.5</v>
      </c>
      <c r="O255" s="5" t="n">
        <f aca="false">COUNTIF($H$2:$H$560,"&lt;"&amp;H255)+(COUNTIF($H$2:$H$560,H255)+1)/2</f>
        <v>266.5</v>
      </c>
      <c r="P255" s="5" t="n">
        <f aca="false">IF(J255=FALSE(),COUNTIFS($J$2:$J$560,FALSE(),$F$2:$F$560,"&lt;"&amp;F255)+(COUNTIFS($J$2:$J$560,FALSE(),$F$2:$F$560,F255)+1)/2,"")</f>
        <v>300.5</v>
      </c>
      <c r="Q255" s="5" t="n">
        <f aca="false">IF(J255=FALSE(),COUNTIFS($J$2:$J$560,FALSE(),$H$2:$H$560,"&lt;"&amp;H255)+(COUNTIFS($J$2:$J$560,FALSE(),$H$2:$H$560,H255)+1)/2,"")</f>
        <v>193.5</v>
      </c>
      <c r="R255" s="5" t="n">
        <f aca="false">COUNTIF($L$2:$L$560,"&lt;"&amp;L255)+(COUNTIF($L$2:$L$560,L255)+1)/2</f>
        <v>305</v>
      </c>
      <c r="S255" s="5" t="n">
        <f aca="false">MATCH(F255,Codetabel!$G$2:$G$12,0)-1</f>
        <v>3</v>
      </c>
      <c r="T255" s="5" t="n">
        <f aca="false">H255-1</f>
        <v>3</v>
      </c>
    </row>
    <row r="256" customFormat="false" ht="15" hidden="false" customHeight="false" outlineLevel="0" collapsed="false">
      <c r="A256" s="9" t="s">
        <v>65</v>
      </c>
      <c r="B256" s="9" t="n">
        <v>357</v>
      </c>
      <c r="C256" s="9" t="s">
        <v>584</v>
      </c>
      <c r="D256" s="9" t="s">
        <v>585</v>
      </c>
      <c r="E256" s="9" t="s">
        <v>588</v>
      </c>
      <c r="F256" s="9" t="n">
        <v>30</v>
      </c>
      <c r="G256" s="9" t="s">
        <v>126</v>
      </c>
      <c r="H256" s="9" t="n">
        <v>3</v>
      </c>
      <c r="I256" s="9" t="n">
        <v>50</v>
      </c>
      <c r="J256" s="11" t="b">
        <f aca="false">FALSE()</f>
        <v>0</v>
      </c>
      <c r="K256" s="9" t="n">
        <v>50</v>
      </c>
      <c r="L256" s="9" t="n">
        <v>3</v>
      </c>
      <c r="M256" s="11" t="b">
        <f aca="false">TRUE()</f>
        <v>1</v>
      </c>
      <c r="N256" s="5" t="n">
        <f aca="false">COUNTIF($F$2:$F$560,"&lt;"&amp;F256)+(COUNTIF($F$2:$F$560,F256)+1)/2</f>
        <v>257.5</v>
      </c>
      <c r="O256" s="5" t="n">
        <f aca="false">COUNTIF($H$2:$H$560,"&lt;"&amp;H256)+(COUNTIF($H$2:$H$560,H256)+1)/2</f>
        <v>175.5</v>
      </c>
      <c r="P256" s="5" t="n">
        <f aca="false">IF(J256=FALSE(),COUNTIFS($J$2:$J$560,FALSE(),$F$2:$F$560,"&lt;"&amp;F256)+(COUNTIFS($J$2:$J$560,FALSE(),$F$2:$F$560,F256)+1)/2,"")</f>
        <v>240</v>
      </c>
      <c r="Q256" s="5" t="n">
        <f aca="false">IF(J256=FALSE(),COUNTIFS($J$2:$J$560,FALSE(),$H$2:$H$560,"&lt;"&amp;H256)+(COUNTIFS($J$2:$J$560,FALSE(),$H$2:$H$560,H256)+1)/2,"")</f>
        <v>132.5</v>
      </c>
      <c r="R256" s="5" t="n">
        <f aca="false">COUNTIF($L$2:$L$560,"&lt;"&amp;L256)+(COUNTIF($L$2:$L$560,L256)+1)/2</f>
        <v>204</v>
      </c>
      <c r="S256" s="5" t="n">
        <f aca="false">MATCH(F256,Codetabel!$G$2:$G$12,0)-1</f>
        <v>2</v>
      </c>
      <c r="T256" s="5" t="n">
        <f aca="false">H256-1</f>
        <v>2</v>
      </c>
    </row>
    <row r="257" customFormat="false" ht="15" hidden="false" customHeight="false" outlineLevel="0" collapsed="false">
      <c r="A257" s="9" t="s">
        <v>65</v>
      </c>
      <c r="B257" s="9" t="n">
        <v>359</v>
      </c>
      <c r="C257" s="9" t="s">
        <v>589</v>
      </c>
      <c r="D257" s="9" t="s">
        <v>590</v>
      </c>
      <c r="E257" s="9" t="s">
        <v>185</v>
      </c>
      <c r="F257" s="9" t="n">
        <v>50</v>
      </c>
      <c r="G257" s="9" t="s">
        <v>115</v>
      </c>
      <c r="H257" s="9" t="n">
        <v>4</v>
      </c>
      <c r="I257" s="9" t="n">
        <v>100</v>
      </c>
      <c r="J257" s="11" t="b">
        <f aca="false">FALSE()</f>
        <v>0</v>
      </c>
      <c r="K257" s="9" t="n">
        <v>100</v>
      </c>
      <c r="L257" s="9" t="n">
        <v>4</v>
      </c>
      <c r="M257" s="11" t="b">
        <f aca="false">TRUE()</f>
        <v>1</v>
      </c>
      <c r="N257" s="5" t="n">
        <f aca="false">COUNTIF($F$2:$F$560,"&lt;"&amp;F257)+(COUNTIF($F$2:$F$560,F257)+1)/2</f>
        <v>343.5</v>
      </c>
      <c r="O257" s="5" t="n">
        <f aca="false">COUNTIF($H$2:$H$560,"&lt;"&amp;H257)+(COUNTIF($H$2:$H$560,H257)+1)/2</f>
        <v>266.5</v>
      </c>
      <c r="P257" s="5" t="n">
        <f aca="false">IF(J257=FALSE(),COUNTIFS($J$2:$J$560,FALSE(),$F$2:$F$560,"&lt;"&amp;F257)+(COUNTIFS($J$2:$J$560,FALSE(),$F$2:$F$560,F257)+1)/2,"")</f>
        <v>300.5</v>
      </c>
      <c r="Q257" s="5" t="n">
        <f aca="false">IF(J257=FALSE(),COUNTIFS($J$2:$J$560,FALSE(),$H$2:$H$560,"&lt;"&amp;H257)+(COUNTIFS($J$2:$J$560,FALSE(),$H$2:$H$560,H257)+1)/2,"")</f>
        <v>193.5</v>
      </c>
      <c r="R257" s="5" t="n">
        <f aca="false">COUNTIF($L$2:$L$560,"&lt;"&amp;L257)+(COUNTIF($L$2:$L$560,L257)+1)/2</f>
        <v>305</v>
      </c>
      <c r="S257" s="5" t="n">
        <f aca="false">MATCH(F257,Codetabel!$G$2:$G$12,0)-1</f>
        <v>3</v>
      </c>
      <c r="T257" s="5" t="n">
        <f aca="false">H257-1</f>
        <v>3</v>
      </c>
    </row>
    <row r="258" customFormat="false" ht="15" hidden="false" customHeight="false" outlineLevel="0" collapsed="false">
      <c r="A258" s="9" t="s">
        <v>65</v>
      </c>
      <c r="B258" s="9" t="n">
        <v>360</v>
      </c>
      <c r="C258" s="9" t="s">
        <v>589</v>
      </c>
      <c r="D258" s="9" t="s">
        <v>590</v>
      </c>
      <c r="E258" s="9" t="s">
        <v>591</v>
      </c>
      <c r="F258" s="9" t="n">
        <v>30</v>
      </c>
      <c r="G258" s="9" t="s">
        <v>132</v>
      </c>
      <c r="H258" s="9" t="n">
        <v>5</v>
      </c>
      <c r="I258" s="9" t="n">
        <v>200</v>
      </c>
      <c r="J258" s="11" t="b">
        <f aca="false">FALSE()</f>
        <v>0</v>
      </c>
      <c r="K258" s="9" t="n">
        <v>200</v>
      </c>
      <c r="L258" s="9" t="n">
        <v>5</v>
      </c>
      <c r="M258" s="11" t="b">
        <f aca="false">TRUE()</f>
        <v>1</v>
      </c>
      <c r="N258" s="5" t="n">
        <f aca="false">COUNTIF($F$2:$F$560,"&lt;"&amp;F258)+(COUNTIF($F$2:$F$560,F258)+1)/2</f>
        <v>257.5</v>
      </c>
      <c r="O258" s="5" t="n">
        <f aca="false">COUNTIF($H$2:$H$560,"&lt;"&amp;H258)+(COUNTIF($H$2:$H$560,H258)+1)/2</f>
        <v>348.5</v>
      </c>
      <c r="P258" s="5" t="n">
        <f aca="false">IF(J258=FALSE(),COUNTIFS($J$2:$J$560,FALSE(),$F$2:$F$560,"&lt;"&amp;F258)+(COUNTIFS($J$2:$J$560,FALSE(),$F$2:$F$560,F258)+1)/2,"")</f>
        <v>240</v>
      </c>
      <c r="Q258" s="5" t="n">
        <f aca="false">IF(J258=FALSE(),COUNTIFS($J$2:$J$560,FALSE(),$H$2:$H$560,"&lt;"&amp;H258)+(COUNTIFS($J$2:$J$560,FALSE(),$H$2:$H$560,H258)+1)/2,"")</f>
        <v>244</v>
      </c>
      <c r="R258" s="5" t="n">
        <f aca="false">COUNTIF($L$2:$L$560,"&lt;"&amp;L258)+(COUNTIF($L$2:$L$560,L258)+1)/2</f>
        <v>386.5</v>
      </c>
      <c r="S258" s="5" t="n">
        <f aca="false">MATCH(F258,Codetabel!$G$2:$G$12,0)-1</f>
        <v>2</v>
      </c>
      <c r="T258" s="5" t="n">
        <f aca="false">H258-1</f>
        <v>4</v>
      </c>
    </row>
    <row r="259" customFormat="false" ht="15" hidden="false" customHeight="false" outlineLevel="0" collapsed="false">
      <c r="A259" s="9" t="s">
        <v>65</v>
      </c>
      <c r="B259" s="9" t="n">
        <v>361</v>
      </c>
      <c r="C259" s="9" t="s">
        <v>589</v>
      </c>
      <c r="D259" s="9" t="s">
        <v>590</v>
      </c>
      <c r="E259" s="9" t="s">
        <v>592</v>
      </c>
      <c r="F259" s="9" t="n">
        <v>30</v>
      </c>
      <c r="G259" s="9" t="s">
        <v>115</v>
      </c>
      <c r="H259" s="9" t="n">
        <v>4</v>
      </c>
      <c r="I259" s="9" t="n">
        <v>100</v>
      </c>
      <c r="J259" s="11" t="b">
        <f aca="false">FALSE()</f>
        <v>0</v>
      </c>
      <c r="K259" s="9" t="n">
        <v>100</v>
      </c>
      <c r="L259" s="9" t="n">
        <v>4</v>
      </c>
      <c r="M259" s="11" t="b">
        <f aca="false">TRUE()</f>
        <v>1</v>
      </c>
      <c r="N259" s="5" t="n">
        <f aca="false">COUNTIF($F$2:$F$560,"&lt;"&amp;F259)+(COUNTIF($F$2:$F$560,F259)+1)/2</f>
        <v>257.5</v>
      </c>
      <c r="O259" s="5" t="n">
        <f aca="false">COUNTIF($H$2:$H$560,"&lt;"&amp;H259)+(COUNTIF($H$2:$H$560,H259)+1)/2</f>
        <v>266.5</v>
      </c>
      <c r="P259" s="5" t="n">
        <f aca="false">IF(J259=FALSE(),COUNTIFS($J$2:$J$560,FALSE(),$F$2:$F$560,"&lt;"&amp;F259)+(COUNTIFS($J$2:$J$560,FALSE(),$F$2:$F$560,F259)+1)/2,"")</f>
        <v>240</v>
      </c>
      <c r="Q259" s="5" t="n">
        <f aca="false">IF(J259=FALSE(),COUNTIFS($J$2:$J$560,FALSE(),$H$2:$H$560,"&lt;"&amp;H259)+(COUNTIFS($J$2:$J$560,FALSE(),$H$2:$H$560,H259)+1)/2,"")</f>
        <v>193.5</v>
      </c>
      <c r="R259" s="5" t="n">
        <f aca="false">COUNTIF($L$2:$L$560,"&lt;"&amp;L259)+(COUNTIF($L$2:$L$560,L259)+1)/2</f>
        <v>305</v>
      </c>
      <c r="S259" s="5" t="n">
        <f aca="false">MATCH(F259,Codetabel!$G$2:$G$12,0)-1</f>
        <v>2</v>
      </c>
      <c r="T259" s="5" t="n">
        <f aca="false">H259-1</f>
        <v>3</v>
      </c>
    </row>
    <row r="260" customFormat="false" ht="15" hidden="false" customHeight="false" outlineLevel="0" collapsed="false">
      <c r="A260" s="9" t="s">
        <v>65</v>
      </c>
      <c r="B260" s="9" t="n">
        <v>362</v>
      </c>
      <c r="C260" s="9" t="s">
        <v>589</v>
      </c>
      <c r="D260" s="9" t="s">
        <v>590</v>
      </c>
      <c r="E260" s="9" t="s">
        <v>593</v>
      </c>
      <c r="F260" s="9" t="n">
        <v>100</v>
      </c>
      <c r="G260" s="9" t="s">
        <v>115</v>
      </c>
      <c r="H260" s="9" t="n">
        <v>4</v>
      </c>
      <c r="I260" s="9" t="n">
        <v>100</v>
      </c>
      <c r="J260" s="11" t="b">
        <f aca="false">TRUE()</f>
        <v>1</v>
      </c>
      <c r="K260" s="9" t="n">
        <v>100</v>
      </c>
      <c r="L260" s="9" t="n">
        <v>4</v>
      </c>
      <c r="M260" s="11" t="b">
        <f aca="false">TRUE()</f>
        <v>1</v>
      </c>
      <c r="N260" s="5" t="n">
        <f aca="false">COUNTIF($F$2:$F$560,"&lt;"&amp;F260)+(COUNTIF($F$2:$F$560,F260)+1)/2</f>
        <v>415.5</v>
      </c>
      <c r="O260" s="5" t="n">
        <f aca="false">COUNTIF($H$2:$H$560,"&lt;"&amp;H260)+(COUNTIF($H$2:$H$560,H260)+1)/2</f>
        <v>266.5</v>
      </c>
      <c r="P260" s="5" t="str">
        <f aca="false">IF(J260=FALSE(),COUNTIFS($J$2:$J$560,FALSE(),$F$2:$F$560,"&lt;"&amp;F260)+(COUNTIFS($J$2:$J$560,FALSE(),$F$2:$F$560,F260)+1)/2,"")</f>
        <v/>
      </c>
      <c r="Q260" s="5" t="str">
        <f aca="false">IF(J260=FALSE(),COUNTIFS($J$2:$J$560,FALSE(),$H$2:$H$560,"&lt;"&amp;H260)+(COUNTIFS($J$2:$J$560,FALSE(),$H$2:$H$560,H260)+1)/2,"")</f>
        <v/>
      </c>
      <c r="R260" s="5" t="n">
        <f aca="false">COUNTIF($L$2:$L$560,"&lt;"&amp;L260)+(COUNTIF($L$2:$L$560,L260)+1)/2</f>
        <v>305</v>
      </c>
      <c r="S260" s="5" t="n">
        <f aca="false">MATCH(F260,Codetabel!$G$2:$G$12,0)-1</f>
        <v>4</v>
      </c>
      <c r="T260" s="5" t="n">
        <f aca="false">H260-1</f>
        <v>3</v>
      </c>
    </row>
    <row r="261" customFormat="false" ht="15" hidden="false" customHeight="false" outlineLevel="0" collapsed="false">
      <c r="A261" s="9" t="s">
        <v>65</v>
      </c>
      <c r="B261" s="9" t="n">
        <v>363</v>
      </c>
      <c r="C261" s="9" t="s">
        <v>589</v>
      </c>
      <c r="D261" s="9" t="s">
        <v>590</v>
      </c>
      <c r="E261" s="9" t="s">
        <v>594</v>
      </c>
      <c r="F261" s="9" t="n">
        <v>50</v>
      </c>
      <c r="G261" s="9" t="s">
        <v>115</v>
      </c>
      <c r="H261" s="9" t="n">
        <v>4</v>
      </c>
      <c r="I261" s="9" t="n">
        <v>100</v>
      </c>
      <c r="J261" s="11" t="b">
        <f aca="false">FALSE()</f>
        <v>0</v>
      </c>
      <c r="K261" s="9" t="n">
        <v>100</v>
      </c>
      <c r="L261" s="9" t="n">
        <v>4</v>
      </c>
      <c r="M261" s="11" t="b">
        <f aca="false">TRUE()</f>
        <v>1</v>
      </c>
      <c r="N261" s="5" t="n">
        <f aca="false">COUNTIF($F$2:$F$560,"&lt;"&amp;F261)+(COUNTIF($F$2:$F$560,F261)+1)/2</f>
        <v>343.5</v>
      </c>
      <c r="O261" s="5" t="n">
        <f aca="false">COUNTIF($H$2:$H$560,"&lt;"&amp;H261)+(COUNTIF($H$2:$H$560,H261)+1)/2</f>
        <v>266.5</v>
      </c>
      <c r="P261" s="5" t="n">
        <f aca="false">IF(J261=FALSE(),COUNTIFS($J$2:$J$560,FALSE(),$F$2:$F$560,"&lt;"&amp;F261)+(COUNTIFS($J$2:$J$560,FALSE(),$F$2:$F$560,F261)+1)/2,"")</f>
        <v>300.5</v>
      </c>
      <c r="Q261" s="5" t="n">
        <f aca="false">IF(J261=FALSE(),COUNTIFS($J$2:$J$560,FALSE(),$H$2:$H$560,"&lt;"&amp;H261)+(COUNTIFS($J$2:$J$560,FALSE(),$H$2:$H$560,H261)+1)/2,"")</f>
        <v>193.5</v>
      </c>
      <c r="R261" s="5" t="n">
        <f aca="false">COUNTIF($L$2:$L$560,"&lt;"&amp;L261)+(COUNTIF($L$2:$L$560,L261)+1)/2</f>
        <v>305</v>
      </c>
      <c r="S261" s="5" t="n">
        <f aca="false">MATCH(F261,Codetabel!$G$2:$G$12,0)-1</f>
        <v>3</v>
      </c>
      <c r="T261" s="5" t="n">
        <f aca="false">H261-1</f>
        <v>3</v>
      </c>
    </row>
    <row r="262" customFormat="false" ht="15" hidden="false" customHeight="false" outlineLevel="0" collapsed="false">
      <c r="A262" s="9" t="s">
        <v>65</v>
      </c>
      <c r="B262" s="9" t="n">
        <v>364</v>
      </c>
      <c r="C262" s="9" t="s">
        <v>589</v>
      </c>
      <c r="D262" s="9" t="s">
        <v>590</v>
      </c>
      <c r="E262" s="9" t="s">
        <v>595</v>
      </c>
      <c r="F262" s="9" t="n">
        <v>100</v>
      </c>
      <c r="G262" s="9" t="s">
        <v>115</v>
      </c>
      <c r="H262" s="9" t="n">
        <v>4</v>
      </c>
      <c r="I262" s="9" t="n">
        <v>100</v>
      </c>
      <c r="J262" s="11" t="b">
        <f aca="false">TRUE()</f>
        <v>1</v>
      </c>
      <c r="K262" s="9" t="n">
        <v>100</v>
      </c>
      <c r="L262" s="9" t="n">
        <v>4</v>
      </c>
      <c r="M262" s="11" t="b">
        <f aca="false">TRUE()</f>
        <v>1</v>
      </c>
      <c r="N262" s="5" t="n">
        <f aca="false">COUNTIF($F$2:$F$560,"&lt;"&amp;F262)+(COUNTIF($F$2:$F$560,F262)+1)/2</f>
        <v>415.5</v>
      </c>
      <c r="O262" s="5" t="n">
        <f aca="false">COUNTIF($H$2:$H$560,"&lt;"&amp;H262)+(COUNTIF($H$2:$H$560,H262)+1)/2</f>
        <v>266.5</v>
      </c>
      <c r="P262" s="5" t="str">
        <f aca="false">IF(J262=FALSE(),COUNTIFS($J$2:$J$560,FALSE(),$F$2:$F$560,"&lt;"&amp;F262)+(COUNTIFS($J$2:$J$560,FALSE(),$F$2:$F$560,F262)+1)/2,"")</f>
        <v/>
      </c>
      <c r="Q262" s="5" t="str">
        <f aca="false">IF(J262=FALSE(),COUNTIFS($J$2:$J$560,FALSE(),$H$2:$H$560,"&lt;"&amp;H262)+(COUNTIFS($J$2:$J$560,FALSE(),$H$2:$H$560,H262)+1)/2,"")</f>
        <v/>
      </c>
      <c r="R262" s="5" t="n">
        <f aca="false">COUNTIF($L$2:$L$560,"&lt;"&amp;L262)+(COUNTIF($L$2:$L$560,L262)+1)/2</f>
        <v>305</v>
      </c>
      <c r="S262" s="5" t="n">
        <f aca="false">MATCH(F262,Codetabel!$G$2:$G$12,0)-1</f>
        <v>4</v>
      </c>
      <c r="T262" s="5" t="n">
        <f aca="false">H262-1</f>
        <v>3</v>
      </c>
    </row>
    <row r="263" customFormat="false" ht="15" hidden="false" customHeight="false" outlineLevel="0" collapsed="false">
      <c r="A263" s="9" t="s">
        <v>65</v>
      </c>
      <c r="B263" s="9" t="n">
        <v>365</v>
      </c>
      <c r="C263" s="9" t="s">
        <v>589</v>
      </c>
      <c r="D263" s="9" t="s">
        <v>590</v>
      </c>
      <c r="E263" s="9" t="s">
        <v>596</v>
      </c>
      <c r="F263" s="9" t="n">
        <v>100</v>
      </c>
      <c r="G263" s="9" t="s">
        <v>115</v>
      </c>
      <c r="H263" s="9" t="n">
        <v>4</v>
      </c>
      <c r="I263" s="9" t="n">
        <v>100</v>
      </c>
      <c r="J263" s="11" t="b">
        <f aca="false">TRUE()</f>
        <v>1</v>
      </c>
      <c r="K263" s="9" t="n">
        <v>100</v>
      </c>
      <c r="L263" s="9" t="n">
        <v>4</v>
      </c>
      <c r="M263" s="11" t="b">
        <f aca="false">TRUE()</f>
        <v>1</v>
      </c>
      <c r="N263" s="5" t="n">
        <f aca="false">COUNTIF($F$2:$F$560,"&lt;"&amp;F263)+(COUNTIF($F$2:$F$560,F263)+1)/2</f>
        <v>415.5</v>
      </c>
      <c r="O263" s="5" t="n">
        <f aca="false">COUNTIF($H$2:$H$560,"&lt;"&amp;H263)+(COUNTIF($H$2:$H$560,H263)+1)/2</f>
        <v>266.5</v>
      </c>
      <c r="P263" s="5" t="str">
        <f aca="false">IF(J263=FALSE(),COUNTIFS($J$2:$J$560,FALSE(),$F$2:$F$560,"&lt;"&amp;F263)+(COUNTIFS($J$2:$J$560,FALSE(),$F$2:$F$560,F263)+1)/2,"")</f>
        <v/>
      </c>
      <c r="Q263" s="5" t="str">
        <f aca="false">IF(J263=FALSE(),COUNTIFS($J$2:$J$560,FALSE(),$H$2:$H$560,"&lt;"&amp;H263)+(COUNTIFS($J$2:$J$560,FALSE(),$H$2:$H$560,H263)+1)/2,"")</f>
        <v/>
      </c>
      <c r="R263" s="5" t="n">
        <f aca="false">COUNTIF($L$2:$L$560,"&lt;"&amp;L263)+(COUNTIF($L$2:$L$560,L263)+1)/2</f>
        <v>305</v>
      </c>
      <c r="S263" s="5" t="n">
        <f aca="false">MATCH(F263,Codetabel!$G$2:$G$12,0)-1</f>
        <v>4</v>
      </c>
      <c r="T263" s="5" t="n">
        <f aca="false">H263-1</f>
        <v>3</v>
      </c>
    </row>
    <row r="264" customFormat="false" ht="15" hidden="false" customHeight="false" outlineLevel="0" collapsed="false">
      <c r="A264" s="9" t="s">
        <v>65</v>
      </c>
      <c r="B264" s="9" t="n">
        <v>366</v>
      </c>
      <c r="C264" s="9" t="s">
        <v>589</v>
      </c>
      <c r="D264" s="9" t="s">
        <v>590</v>
      </c>
      <c r="E264" s="9" t="s">
        <v>597</v>
      </c>
      <c r="F264" s="9" t="n">
        <v>30</v>
      </c>
      <c r="G264" s="9" t="s">
        <v>115</v>
      </c>
      <c r="H264" s="9" t="n">
        <v>4</v>
      </c>
      <c r="I264" s="9" t="n">
        <v>100</v>
      </c>
      <c r="J264" s="11" t="b">
        <f aca="false">FALSE()</f>
        <v>0</v>
      </c>
      <c r="K264" s="9" t="n">
        <v>100</v>
      </c>
      <c r="L264" s="9" t="n">
        <v>4</v>
      </c>
      <c r="M264" s="11" t="b">
        <f aca="false">TRUE()</f>
        <v>1</v>
      </c>
      <c r="N264" s="5" t="n">
        <f aca="false">COUNTIF($F$2:$F$560,"&lt;"&amp;F264)+(COUNTIF($F$2:$F$560,F264)+1)/2</f>
        <v>257.5</v>
      </c>
      <c r="O264" s="5" t="n">
        <f aca="false">COUNTIF($H$2:$H$560,"&lt;"&amp;H264)+(COUNTIF($H$2:$H$560,H264)+1)/2</f>
        <v>266.5</v>
      </c>
      <c r="P264" s="5" t="n">
        <f aca="false">IF(J264=FALSE(),COUNTIFS($J$2:$J$560,FALSE(),$F$2:$F$560,"&lt;"&amp;F264)+(COUNTIFS($J$2:$J$560,FALSE(),$F$2:$F$560,F264)+1)/2,"")</f>
        <v>240</v>
      </c>
      <c r="Q264" s="5" t="n">
        <f aca="false">IF(J264=FALSE(),COUNTIFS($J$2:$J$560,FALSE(),$H$2:$H$560,"&lt;"&amp;H264)+(COUNTIFS($J$2:$J$560,FALSE(),$H$2:$H$560,H264)+1)/2,"")</f>
        <v>193.5</v>
      </c>
      <c r="R264" s="5" t="n">
        <f aca="false">COUNTIF($L$2:$L$560,"&lt;"&amp;L264)+(COUNTIF($L$2:$L$560,L264)+1)/2</f>
        <v>305</v>
      </c>
      <c r="S264" s="5" t="n">
        <f aca="false">MATCH(F264,Codetabel!$G$2:$G$12,0)-1</f>
        <v>2</v>
      </c>
      <c r="T264" s="5" t="n">
        <f aca="false">H264-1</f>
        <v>3</v>
      </c>
    </row>
    <row r="265" customFormat="false" ht="15" hidden="false" customHeight="false" outlineLevel="0" collapsed="false">
      <c r="A265" s="9" t="s">
        <v>65</v>
      </c>
      <c r="B265" s="9" t="n">
        <v>367</v>
      </c>
      <c r="C265" s="9" t="s">
        <v>589</v>
      </c>
      <c r="D265" s="9" t="s">
        <v>590</v>
      </c>
      <c r="E265" s="9" t="s">
        <v>598</v>
      </c>
      <c r="F265" s="9" t="n">
        <v>50</v>
      </c>
      <c r="G265" s="9" t="s">
        <v>115</v>
      </c>
      <c r="H265" s="9" t="n">
        <v>4</v>
      </c>
      <c r="I265" s="9" t="n">
        <v>100</v>
      </c>
      <c r="J265" s="11" t="b">
        <f aca="false">FALSE()</f>
        <v>0</v>
      </c>
      <c r="K265" s="9" t="n">
        <v>100</v>
      </c>
      <c r="L265" s="9" t="n">
        <v>4</v>
      </c>
      <c r="M265" s="11" t="b">
        <f aca="false">TRUE()</f>
        <v>1</v>
      </c>
      <c r="N265" s="5" t="n">
        <f aca="false">COUNTIF($F$2:$F$560,"&lt;"&amp;F265)+(COUNTIF($F$2:$F$560,F265)+1)/2</f>
        <v>343.5</v>
      </c>
      <c r="O265" s="5" t="n">
        <f aca="false">COUNTIF($H$2:$H$560,"&lt;"&amp;H265)+(COUNTIF($H$2:$H$560,H265)+1)/2</f>
        <v>266.5</v>
      </c>
      <c r="P265" s="5" t="n">
        <f aca="false">IF(J265=FALSE(),COUNTIFS($J$2:$J$560,FALSE(),$F$2:$F$560,"&lt;"&amp;F265)+(COUNTIFS($J$2:$J$560,FALSE(),$F$2:$F$560,F265)+1)/2,"")</f>
        <v>300.5</v>
      </c>
      <c r="Q265" s="5" t="n">
        <f aca="false">IF(J265=FALSE(),COUNTIFS($J$2:$J$560,FALSE(),$H$2:$H$560,"&lt;"&amp;H265)+(COUNTIFS($J$2:$J$560,FALSE(),$H$2:$H$560,H265)+1)/2,"")</f>
        <v>193.5</v>
      </c>
      <c r="R265" s="5" t="n">
        <f aca="false">COUNTIF($L$2:$L$560,"&lt;"&amp;L265)+(COUNTIF($L$2:$L$560,L265)+1)/2</f>
        <v>305</v>
      </c>
      <c r="S265" s="5" t="n">
        <f aca="false">MATCH(F265,Codetabel!$G$2:$G$12,0)-1</f>
        <v>3</v>
      </c>
      <c r="T265" s="5" t="n">
        <f aca="false">H265-1</f>
        <v>3</v>
      </c>
    </row>
    <row r="266" customFormat="false" ht="15" hidden="false" customHeight="false" outlineLevel="0" collapsed="false">
      <c r="A266" s="9" t="s">
        <v>65</v>
      </c>
      <c r="B266" s="9" t="n">
        <v>368</v>
      </c>
      <c r="C266" s="9" t="s">
        <v>589</v>
      </c>
      <c r="D266" s="9" t="s">
        <v>590</v>
      </c>
      <c r="E266" s="9" t="s">
        <v>599</v>
      </c>
      <c r="F266" s="9" t="n">
        <v>50</v>
      </c>
      <c r="G266" s="9" t="s">
        <v>115</v>
      </c>
      <c r="H266" s="9" t="n">
        <v>4</v>
      </c>
      <c r="I266" s="9" t="n">
        <v>100</v>
      </c>
      <c r="J266" s="11" t="b">
        <f aca="false">FALSE()</f>
        <v>0</v>
      </c>
      <c r="K266" s="9" t="n">
        <v>100</v>
      </c>
      <c r="L266" s="9" t="n">
        <v>4</v>
      </c>
      <c r="M266" s="11" t="b">
        <f aca="false">TRUE()</f>
        <v>1</v>
      </c>
      <c r="N266" s="5" t="n">
        <f aca="false">COUNTIF($F$2:$F$560,"&lt;"&amp;F266)+(COUNTIF($F$2:$F$560,F266)+1)/2</f>
        <v>343.5</v>
      </c>
      <c r="O266" s="5" t="n">
        <f aca="false">COUNTIF($H$2:$H$560,"&lt;"&amp;H266)+(COUNTIF($H$2:$H$560,H266)+1)/2</f>
        <v>266.5</v>
      </c>
      <c r="P266" s="5" t="n">
        <f aca="false">IF(J266=FALSE(),COUNTIFS($J$2:$J$560,FALSE(),$F$2:$F$560,"&lt;"&amp;F266)+(COUNTIFS($J$2:$J$560,FALSE(),$F$2:$F$560,F266)+1)/2,"")</f>
        <v>300.5</v>
      </c>
      <c r="Q266" s="5" t="n">
        <f aca="false">IF(J266=FALSE(),COUNTIFS($J$2:$J$560,FALSE(),$H$2:$H$560,"&lt;"&amp;H266)+(COUNTIFS($J$2:$J$560,FALSE(),$H$2:$H$560,H266)+1)/2,"")</f>
        <v>193.5</v>
      </c>
      <c r="R266" s="5" t="n">
        <f aca="false">COUNTIF($L$2:$L$560,"&lt;"&amp;L266)+(COUNTIF($L$2:$L$560,L266)+1)/2</f>
        <v>305</v>
      </c>
      <c r="S266" s="5" t="n">
        <f aca="false">MATCH(F266,Codetabel!$G$2:$G$12,0)-1</f>
        <v>3</v>
      </c>
      <c r="T266" s="5" t="n">
        <f aca="false">H266-1</f>
        <v>3</v>
      </c>
    </row>
    <row r="267" customFormat="false" ht="15" hidden="false" customHeight="false" outlineLevel="0" collapsed="false">
      <c r="A267" s="9" t="s">
        <v>65</v>
      </c>
      <c r="B267" s="9" t="n">
        <v>369</v>
      </c>
      <c r="C267" s="9" t="s">
        <v>589</v>
      </c>
      <c r="D267" s="9" t="s">
        <v>590</v>
      </c>
      <c r="E267" s="9" t="s">
        <v>600</v>
      </c>
      <c r="F267" s="9" t="n">
        <v>100</v>
      </c>
      <c r="G267" s="9" t="s">
        <v>115</v>
      </c>
      <c r="H267" s="9" t="n">
        <v>4</v>
      </c>
      <c r="I267" s="9" t="n">
        <v>100</v>
      </c>
      <c r="J267" s="11" t="b">
        <f aca="false">TRUE()</f>
        <v>1</v>
      </c>
      <c r="K267" s="9" t="n">
        <v>100</v>
      </c>
      <c r="L267" s="9" t="n">
        <v>4</v>
      </c>
      <c r="M267" s="11" t="b">
        <f aca="false">TRUE()</f>
        <v>1</v>
      </c>
      <c r="N267" s="5" t="n">
        <f aca="false">COUNTIF($F$2:$F$560,"&lt;"&amp;F267)+(COUNTIF($F$2:$F$560,F267)+1)/2</f>
        <v>415.5</v>
      </c>
      <c r="O267" s="5" t="n">
        <f aca="false">COUNTIF($H$2:$H$560,"&lt;"&amp;H267)+(COUNTIF($H$2:$H$560,H267)+1)/2</f>
        <v>266.5</v>
      </c>
      <c r="P267" s="5" t="str">
        <f aca="false">IF(J267=FALSE(),COUNTIFS($J$2:$J$560,FALSE(),$F$2:$F$560,"&lt;"&amp;F267)+(COUNTIFS($J$2:$J$560,FALSE(),$F$2:$F$560,F267)+1)/2,"")</f>
        <v/>
      </c>
      <c r="Q267" s="5" t="str">
        <f aca="false">IF(J267=FALSE(),COUNTIFS($J$2:$J$560,FALSE(),$H$2:$H$560,"&lt;"&amp;H267)+(COUNTIFS($J$2:$J$560,FALSE(),$H$2:$H$560,H267)+1)/2,"")</f>
        <v/>
      </c>
      <c r="R267" s="5" t="n">
        <f aca="false">COUNTIF($L$2:$L$560,"&lt;"&amp;L267)+(COUNTIF($L$2:$L$560,L267)+1)/2</f>
        <v>305</v>
      </c>
      <c r="S267" s="5" t="n">
        <f aca="false">MATCH(F267,Codetabel!$G$2:$G$12,0)-1</f>
        <v>4</v>
      </c>
      <c r="T267" s="5" t="n">
        <f aca="false">H267-1</f>
        <v>3</v>
      </c>
    </row>
    <row r="268" customFormat="false" ht="15" hidden="false" customHeight="false" outlineLevel="0" collapsed="false">
      <c r="A268" s="9" t="s">
        <v>65</v>
      </c>
      <c r="B268" s="9" t="n">
        <v>370</v>
      </c>
      <c r="C268" s="9" t="s">
        <v>589</v>
      </c>
      <c r="D268" s="9" t="s">
        <v>590</v>
      </c>
      <c r="E268" s="9" t="s">
        <v>601</v>
      </c>
      <c r="F268" s="9" t="n">
        <v>30</v>
      </c>
      <c r="G268" s="9" t="s">
        <v>115</v>
      </c>
      <c r="H268" s="9" t="n">
        <v>4</v>
      </c>
      <c r="I268" s="9" t="n">
        <v>100</v>
      </c>
      <c r="J268" s="11" t="b">
        <f aca="false">FALSE()</f>
        <v>0</v>
      </c>
      <c r="K268" s="9" t="n">
        <v>100</v>
      </c>
      <c r="L268" s="9" t="n">
        <v>4</v>
      </c>
      <c r="M268" s="11" t="b">
        <f aca="false">TRUE()</f>
        <v>1</v>
      </c>
      <c r="N268" s="5" t="n">
        <f aca="false">COUNTIF($F$2:$F$560,"&lt;"&amp;F268)+(COUNTIF($F$2:$F$560,F268)+1)/2</f>
        <v>257.5</v>
      </c>
      <c r="O268" s="5" t="n">
        <f aca="false">COUNTIF($H$2:$H$560,"&lt;"&amp;H268)+(COUNTIF($H$2:$H$560,H268)+1)/2</f>
        <v>266.5</v>
      </c>
      <c r="P268" s="5" t="n">
        <f aca="false">IF(J268=FALSE(),COUNTIFS($J$2:$J$560,FALSE(),$F$2:$F$560,"&lt;"&amp;F268)+(COUNTIFS($J$2:$J$560,FALSE(),$F$2:$F$560,F268)+1)/2,"")</f>
        <v>240</v>
      </c>
      <c r="Q268" s="5" t="n">
        <f aca="false">IF(J268=FALSE(),COUNTIFS($J$2:$J$560,FALSE(),$H$2:$H$560,"&lt;"&amp;H268)+(COUNTIFS($J$2:$J$560,FALSE(),$H$2:$H$560,H268)+1)/2,"")</f>
        <v>193.5</v>
      </c>
      <c r="R268" s="5" t="n">
        <f aca="false">COUNTIF($L$2:$L$560,"&lt;"&amp;L268)+(COUNTIF($L$2:$L$560,L268)+1)/2</f>
        <v>305</v>
      </c>
      <c r="S268" s="5" t="n">
        <f aca="false">MATCH(F268,Codetabel!$G$2:$G$12,0)-1</f>
        <v>2</v>
      </c>
      <c r="T268" s="5" t="n">
        <f aca="false">H268-1</f>
        <v>3</v>
      </c>
    </row>
    <row r="269" customFormat="false" ht="15" hidden="false" customHeight="false" outlineLevel="0" collapsed="false">
      <c r="A269" s="9" t="s">
        <v>65</v>
      </c>
      <c r="B269" s="9" t="n">
        <v>371</v>
      </c>
      <c r="C269" s="9" t="s">
        <v>602</v>
      </c>
      <c r="D269" s="9" t="s">
        <v>603</v>
      </c>
      <c r="E269" s="9" t="s">
        <v>604</v>
      </c>
      <c r="F269" s="9" t="n">
        <v>10</v>
      </c>
      <c r="G269" s="9" t="s">
        <v>115</v>
      </c>
      <c r="H269" s="9" t="n">
        <v>4</v>
      </c>
      <c r="I269" s="9" t="n">
        <v>100</v>
      </c>
      <c r="J269" s="11" t="b">
        <f aca="false">FALSE()</f>
        <v>0</v>
      </c>
      <c r="K269" s="9" t="n">
        <v>100</v>
      </c>
      <c r="L269" s="9" t="n">
        <v>4</v>
      </c>
      <c r="M269" s="11" t="b">
        <f aca="false">TRUE()</f>
        <v>1</v>
      </c>
      <c r="N269" s="5" t="n">
        <f aca="false">COUNTIF($F$2:$F$560,"&lt;"&amp;F269)+(COUNTIF($F$2:$F$560,F269)+1)/2</f>
        <v>164</v>
      </c>
      <c r="O269" s="5" t="n">
        <f aca="false">COUNTIF($H$2:$H$560,"&lt;"&amp;H269)+(COUNTIF($H$2:$H$560,H269)+1)/2</f>
        <v>266.5</v>
      </c>
      <c r="P269" s="5" t="n">
        <f aca="false">IF(J269=FALSE(),COUNTIFS($J$2:$J$560,FALSE(),$F$2:$F$560,"&lt;"&amp;F269)+(COUNTIFS($J$2:$J$560,FALSE(),$F$2:$F$560,F269)+1)/2,"")</f>
        <v>161.5</v>
      </c>
      <c r="Q269" s="5" t="n">
        <f aca="false">IF(J269=FALSE(),COUNTIFS($J$2:$J$560,FALSE(),$H$2:$H$560,"&lt;"&amp;H269)+(COUNTIFS($J$2:$J$560,FALSE(),$H$2:$H$560,H269)+1)/2,"")</f>
        <v>193.5</v>
      </c>
      <c r="R269" s="5" t="n">
        <f aca="false">COUNTIF($L$2:$L$560,"&lt;"&amp;L269)+(COUNTIF($L$2:$L$560,L269)+1)/2</f>
        <v>305</v>
      </c>
      <c r="S269" s="5" t="n">
        <f aca="false">MATCH(F269,Codetabel!$G$2:$G$12,0)-1</f>
        <v>1</v>
      </c>
      <c r="T269" s="5" t="n">
        <f aca="false">H269-1</f>
        <v>3</v>
      </c>
    </row>
    <row r="270" customFormat="false" ht="15" hidden="false" customHeight="false" outlineLevel="0" collapsed="false">
      <c r="A270" s="9" t="s">
        <v>65</v>
      </c>
      <c r="B270" s="9" t="n">
        <v>372</v>
      </c>
      <c r="C270" s="9" t="s">
        <v>602</v>
      </c>
      <c r="D270" s="9" t="s">
        <v>603</v>
      </c>
      <c r="E270" s="9" t="s">
        <v>605</v>
      </c>
      <c r="F270" s="9" t="n">
        <v>10</v>
      </c>
      <c r="G270" s="9" t="s">
        <v>126</v>
      </c>
      <c r="H270" s="9" t="n">
        <v>3</v>
      </c>
      <c r="I270" s="9" t="n">
        <v>50</v>
      </c>
      <c r="J270" s="11" t="b">
        <f aca="false">FALSE()</f>
        <v>0</v>
      </c>
      <c r="K270" s="9" t="n">
        <v>50</v>
      </c>
      <c r="L270" s="9" t="n">
        <v>3</v>
      </c>
      <c r="M270" s="11" t="b">
        <f aca="false">TRUE()</f>
        <v>1</v>
      </c>
      <c r="N270" s="5" t="n">
        <f aca="false">COUNTIF($F$2:$F$560,"&lt;"&amp;F270)+(COUNTIF($F$2:$F$560,F270)+1)/2</f>
        <v>164</v>
      </c>
      <c r="O270" s="5" t="n">
        <f aca="false">COUNTIF($H$2:$H$560,"&lt;"&amp;H270)+(COUNTIF($H$2:$H$560,H270)+1)/2</f>
        <v>175.5</v>
      </c>
      <c r="P270" s="5" t="n">
        <f aca="false">IF(J270=FALSE(),COUNTIFS($J$2:$J$560,FALSE(),$F$2:$F$560,"&lt;"&amp;F270)+(COUNTIFS($J$2:$J$560,FALSE(),$F$2:$F$560,F270)+1)/2,"")</f>
        <v>161.5</v>
      </c>
      <c r="Q270" s="5" t="n">
        <f aca="false">IF(J270=FALSE(),COUNTIFS($J$2:$J$560,FALSE(),$H$2:$H$560,"&lt;"&amp;H270)+(COUNTIFS($J$2:$J$560,FALSE(),$H$2:$H$560,H270)+1)/2,"")</f>
        <v>132.5</v>
      </c>
      <c r="R270" s="5" t="n">
        <f aca="false">COUNTIF($L$2:$L$560,"&lt;"&amp;L270)+(COUNTIF($L$2:$L$560,L270)+1)/2</f>
        <v>204</v>
      </c>
      <c r="S270" s="5" t="n">
        <f aca="false">MATCH(F270,Codetabel!$G$2:$G$12,0)-1</f>
        <v>1</v>
      </c>
      <c r="T270" s="5" t="n">
        <f aca="false">H270-1</f>
        <v>2</v>
      </c>
    </row>
    <row r="271" customFormat="false" ht="15" hidden="false" customHeight="false" outlineLevel="0" collapsed="false">
      <c r="A271" s="9" t="s">
        <v>65</v>
      </c>
      <c r="B271" s="9" t="n">
        <v>374</v>
      </c>
      <c r="C271" s="9" t="s">
        <v>606</v>
      </c>
      <c r="D271" s="9" t="s">
        <v>607</v>
      </c>
      <c r="E271" s="9" t="s">
        <v>562</v>
      </c>
      <c r="F271" s="9" t="n">
        <v>30</v>
      </c>
      <c r="G271" s="9" t="s">
        <v>132</v>
      </c>
      <c r="H271" s="9" t="n">
        <v>5</v>
      </c>
      <c r="I271" s="9" t="n">
        <v>200</v>
      </c>
      <c r="J271" s="11" t="b">
        <f aca="false">FALSE()</f>
        <v>0</v>
      </c>
      <c r="K271" s="9" t="n">
        <v>200</v>
      </c>
      <c r="L271" s="9" t="n">
        <v>5</v>
      </c>
      <c r="M271" s="11" t="b">
        <f aca="false">TRUE()</f>
        <v>1</v>
      </c>
      <c r="N271" s="5" t="n">
        <f aca="false">COUNTIF($F$2:$F$560,"&lt;"&amp;F271)+(COUNTIF($F$2:$F$560,F271)+1)/2</f>
        <v>257.5</v>
      </c>
      <c r="O271" s="5" t="n">
        <f aca="false">COUNTIF($H$2:$H$560,"&lt;"&amp;H271)+(COUNTIF($H$2:$H$560,H271)+1)/2</f>
        <v>348.5</v>
      </c>
      <c r="P271" s="5" t="n">
        <f aca="false">IF(J271=FALSE(),COUNTIFS($J$2:$J$560,FALSE(),$F$2:$F$560,"&lt;"&amp;F271)+(COUNTIFS($J$2:$J$560,FALSE(),$F$2:$F$560,F271)+1)/2,"")</f>
        <v>240</v>
      </c>
      <c r="Q271" s="5" t="n">
        <f aca="false">IF(J271=FALSE(),COUNTIFS($J$2:$J$560,FALSE(),$H$2:$H$560,"&lt;"&amp;H271)+(COUNTIFS($J$2:$J$560,FALSE(),$H$2:$H$560,H271)+1)/2,"")</f>
        <v>244</v>
      </c>
      <c r="R271" s="5" t="n">
        <f aca="false">COUNTIF($L$2:$L$560,"&lt;"&amp;L271)+(COUNTIF($L$2:$L$560,L271)+1)/2</f>
        <v>386.5</v>
      </c>
      <c r="S271" s="5" t="n">
        <f aca="false">MATCH(F271,Codetabel!$G$2:$G$12,0)-1</f>
        <v>2</v>
      </c>
      <c r="T271" s="5" t="n">
        <f aca="false">H271-1</f>
        <v>4</v>
      </c>
    </row>
    <row r="272" customFormat="false" ht="15" hidden="false" customHeight="false" outlineLevel="0" collapsed="false">
      <c r="A272" s="9" t="s">
        <v>65</v>
      </c>
      <c r="B272" s="9" t="n">
        <v>375</v>
      </c>
      <c r="C272" s="9" t="s">
        <v>606</v>
      </c>
      <c r="D272" s="9" t="s">
        <v>607</v>
      </c>
      <c r="E272" s="9" t="s">
        <v>563</v>
      </c>
      <c r="F272" s="9" t="n">
        <v>50</v>
      </c>
      <c r="G272" s="9" t="s">
        <v>180</v>
      </c>
      <c r="H272" s="9" t="n">
        <v>7</v>
      </c>
      <c r="I272" s="9" t="n">
        <v>500</v>
      </c>
      <c r="J272" s="11" t="b">
        <f aca="false">FALSE()</f>
        <v>0</v>
      </c>
      <c r="K272" s="9" t="n">
        <v>500</v>
      </c>
      <c r="L272" s="9" t="n">
        <v>7</v>
      </c>
      <c r="M272" s="11" t="b">
        <f aca="false">FALSE()</f>
        <v>0</v>
      </c>
      <c r="N272" s="5" t="n">
        <f aca="false">COUNTIF($F$2:$F$560,"&lt;"&amp;F272)+(COUNTIF($F$2:$F$560,F272)+1)/2</f>
        <v>343.5</v>
      </c>
      <c r="O272" s="5" t="n">
        <f aca="false">COUNTIF($H$2:$H$560,"&lt;"&amp;H272)+(COUNTIF($H$2:$H$560,H272)+1)/2</f>
        <v>486.5</v>
      </c>
      <c r="P272" s="5" t="n">
        <f aca="false">IF(J272=FALSE(),COUNTIFS($J$2:$J$560,FALSE(),$F$2:$F$560,"&lt;"&amp;F272)+(COUNTIFS($J$2:$J$560,FALSE(),$F$2:$F$560,F272)+1)/2,"")</f>
        <v>300.5</v>
      </c>
      <c r="Q272" s="5" t="n">
        <f aca="false">IF(J272=FALSE(),COUNTIFS($J$2:$J$560,FALSE(),$H$2:$H$560,"&lt;"&amp;H272)+(COUNTIFS($J$2:$J$560,FALSE(),$H$2:$H$560,H272)+1)/2,"")</f>
        <v>325.5</v>
      </c>
      <c r="R272" s="5" t="n">
        <f aca="false">COUNTIF($L$2:$L$560,"&lt;"&amp;L272)+(COUNTIF($L$2:$L$560,L272)+1)/2</f>
        <v>497.5</v>
      </c>
      <c r="S272" s="5" t="n">
        <f aca="false">MATCH(F272,Codetabel!$G$2:$G$12,0)-1</f>
        <v>3</v>
      </c>
      <c r="T272" s="5" t="n">
        <f aca="false">H272-1</f>
        <v>6</v>
      </c>
    </row>
    <row r="273" customFormat="false" ht="15" hidden="false" customHeight="false" outlineLevel="0" collapsed="false">
      <c r="A273" s="9" t="s">
        <v>65</v>
      </c>
      <c r="B273" s="9" t="n">
        <v>376</v>
      </c>
      <c r="C273" s="9" t="s">
        <v>606</v>
      </c>
      <c r="D273" s="9" t="s">
        <v>607</v>
      </c>
      <c r="E273" s="9" t="s">
        <v>608</v>
      </c>
      <c r="F273" s="9" t="n">
        <v>30</v>
      </c>
      <c r="G273" s="9" t="s">
        <v>115</v>
      </c>
      <c r="H273" s="9" t="n">
        <v>4</v>
      </c>
      <c r="I273" s="9" t="n">
        <v>100</v>
      </c>
      <c r="J273" s="11" t="b">
        <f aca="false">FALSE()</f>
        <v>0</v>
      </c>
      <c r="K273" s="9" t="n">
        <v>100</v>
      </c>
      <c r="L273" s="9" t="n">
        <v>4</v>
      </c>
      <c r="M273" s="11" t="b">
        <f aca="false">TRUE()</f>
        <v>1</v>
      </c>
      <c r="N273" s="5" t="n">
        <f aca="false">COUNTIF($F$2:$F$560,"&lt;"&amp;F273)+(COUNTIF($F$2:$F$560,F273)+1)/2</f>
        <v>257.5</v>
      </c>
      <c r="O273" s="5" t="n">
        <f aca="false">COUNTIF($H$2:$H$560,"&lt;"&amp;H273)+(COUNTIF($H$2:$H$560,H273)+1)/2</f>
        <v>266.5</v>
      </c>
      <c r="P273" s="5" t="n">
        <f aca="false">IF(J273=FALSE(),COUNTIFS($J$2:$J$560,FALSE(),$F$2:$F$560,"&lt;"&amp;F273)+(COUNTIFS($J$2:$J$560,FALSE(),$F$2:$F$560,F273)+1)/2,"")</f>
        <v>240</v>
      </c>
      <c r="Q273" s="5" t="n">
        <f aca="false">IF(J273=FALSE(),COUNTIFS($J$2:$J$560,FALSE(),$H$2:$H$560,"&lt;"&amp;H273)+(COUNTIFS($J$2:$J$560,FALSE(),$H$2:$H$560,H273)+1)/2,"")</f>
        <v>193.5</v>
      </c>
      <c r="R273" s="5" t="n">
        <f aca="false">COUNTIF($L$2:$L$560,"&lt;"&amp;L273)+(COUNTIF($L$2:$L$560,L273)+1)/2</f>
        <v>305</v>
      </c>
      <c r="S273" s="5" t="n">
        <f aca="false">MATCH(F273,Codetabel!$G$2:$G$12,0)-1</f>
        <v>2</v>
      </c>
      <c r="T273" s="5" t="n">
        <f aca="false">H273-1</f>
        <v>3</v>
      </c>
    </row>
    <row r="274" customFormat="false" ht="15" hidden="false" customHeight="false" outlineLevel="0" collapsed="false">
      <c r="A274" s="9" t="s">
        <v>65</v>
      </c>
      <c r="B274" s="9" t="n">
        <v>377</v>
      </c>
      <c r="C274" s="9" t="s">
        <v>606</v>
      </c>
      <c r="D274" s="9" t="s">
        <v>607</v>
      </c>
      <c r="E274" s="9" t="s">
        <v>609</v>
      </c>
      <c r="F274" s="9" t="n">
        <v>30</v>
      </c>
      <c r="G274" s="9" t="s">
        <v>126</v>
      </c>
      <c r="H274" s="9" t="n">
        <v>3</v>
      </c>
      <c r="I274" s="9" t="n">
        <v>50</v>
      </c>
      <c r="J274" s="11" t="b">
        <f aca="false">FALSE()</f>
        <v>0</v>
      </c>
      <c r="K274" s="9" t="n">
        <v>50</v>
      </c>
      <c r="L274" s="9" t="n">
        <v>3</v>
      </c>
      <c r="M274" s="11" t="b">
        <f aca="false">TRUE()</f>
        <v>1</v>
      </c>
      <c r="N274" s="5" t="n">
        <f aca="false">COUNTIF($F$2:$F$560,"&lt;"&amp;F274)+(COUNTIF($F$2:$F$560,F274)+1)/2</f>
        <v>257.5</v>
      </c>
      <c r="O274" s="5" t="n">
        <f aca="false">COUNTIF($H$2:$H$560,"&lt;"&amp;H274)+(COUNTIF($H$2:$H$560,H274)+1)/2</f>
        <v>175.5</v>
      </c>
      <c r="P274" s="5" t="n">
        <f aca="false">IF(J274=FALSE(),COUNTIFS($J$2:$J$560,FALSE(),$F$2:$F$560,"&lt;"&amp;F274)+(COUNTIFS($J$2:$J$560,FALSE(),$F$2:$F$560,F274)+1)/2,"")</f>
        <v>240</v>
      </c>
      <c r="Q274" s="5" t="n">
        <f aca="false">IF(J274=FALSE(),COUNTIFS($J$2:$J$560,FALSE(),$H$2:$H$560,"&lt;"&amp;H274)+(COUNTIFS($J$2:$J$560,FALSE(),$H$2:$H$560,H274)+1)/2,"")</f>
        <v>132.5</v>
      </c>
      <c r="R274" s="5" t="n">
        <f aca="false">COUNTIF($L$2:$L$560,"&lt;"&amp;L274)+(COUNTIF($L$2:$L$560,L274)+1)/2</f>
        <v>204</v>
      </c>
      <c r="S274" s="5" t="n">
        <f aca="false">MATCH(F274,Codetabel!$G$2:$G$12,0)-1</f>
        <v>2</v>
      </c>
      <c r="T274" s="5" t="n">
        <f aca="false">H274-1</f>
        <v>2</v>
      </c>
    </row>
    <row r="275" customFormat="false" ht="15" hidden="false" customHeight="false" outlineLevel="0" collapsed="false">
      <c r="A275" s="9" t="s">
        <v>65</v>
      </c>
      <c r="B275" s="9" t="n">
        <v>381</v>
      </c>
      <c r="C275" s="9" t="s">
        <v>610</v>
      </c>
      <c r="D275" s="9" t="s">
        <v>611</v>
      </c>
      <c r="E275" s="9" t="s">
        <v>562</v>
      </c>
      <c r="F275" s="9" t="n">
        <v>30</v>
      </c>
      <c r="G275" s="9" t="s">
        <v>115</v>
      </c>
      <c r="H275" s="9" t="n">
        <v>4</v>
      </c>
      <c r="I275" s="9" t="n">
        <v>100</v>
      </c>
      <c r="J275" s="11" t="b">
        <f aca="false">FALSE()</f>
        <v>0</v>
      </c>
      <c r="K275" s="9" t="n">
        <v>100</v>
      </c>
      <c r="L275" s="9" t="n">
        <v>4</v>
      </c>
      <c r="M275" s="11" t="b">
        <f aca="false">TRUE()</f>
        <v>1</v>
      </c>
      <c r="N275" s="5" t="n">
        <f aca="false">COUNTIF($F$2:$F$560,"&lt;"&amp;F275)+(COUNTIF($F$2:$F$560,F275)+1)/2</f>
        <v>257.5</v>
      </c>
      <c r="O275" s="5" t="n">
        <f aca="false">COUNTIF($H$2:$H$560,"&lt;"&amp;H275)+(COUNTIF($H$2:$H$560,H275)+1)/2</f>
        <v>266.5</v>
      </c>
      <c r="P275" s="5" t="n">
        <f aca="false">IF(J275=FALSE(),COUNTIFS($J$2:$J$560,FALSE(),$F$2:$F$560,"&lt;"&amp;F275)+(COUNTIFS($J$2:$J$560,FALSE(),$F$2:$F$560,F275)+1)/2,"")</f>
        <v>240</v>
      </c>
      <c r="Q275" s="5" t="n">
        <f aca="false">IF(J275=FALSE(),COUNTIFS($J$2:$J$560,FALSE(),$H$2:$H$560,"&lt;"&amp;H275)+(COUNTIFS($J$2:$J$560,FALSE(),$H$2:$H$560,H275)+1)/2,"")</f>
        <v>193.5</v>
      </c>
      <c r="R275" s="5" t="n">
        <f aca="false">COUNTIF($L$2:$L$560,"&lt;"&amp;L275)+(COUNTIF($L$2:$L$560,L275)+1)/2</f>
        <v>305</v>
      </c>
      <c r="S275" s="5" t="n">
        <f aca="false">MATCH(F275,Codetabel!$G$2:$G$12,0)-1</f>
        <v>2</v>
      </c>
      <c r="T275" s="5" t="n">
        <f aca="false">H275-1</f>
        <v>3</v>
      </c>
    </row>
    <row r="276" customFormat="false" ht="15" hidden="false" customHeight="false" outlineLevel="0" collapsed="false">
      <c r="A276" s="9" t="s">
        <v>65</v>
      </c>
      <c r="B276" s="9" t="n">
        <v>382</v>
      </c>
      <c r="C276" s="9" t="s">
        <v>610</v>
      </c>
      <c r="D276" s="9" t="s">
        <v>611</v>
      </c>
      <c r="E276" s="9" t="s">
        <v>563</v>
      </c>
      <c r="F276" s="9" t="n">
        <v>50</v>
      </c>
      <c r="G276" s="9" t="s">
        <v>132</v>
      </c>
      <c r="H276" s="9" t="n">
        <v>5</v>
      </c>
      <c r="I276" s="9" t="n">
        <v>200</v>
      </c>
      <c r="J276" s="11" t="b">
        <f aca="false">FALSE()</f>
        <v>0</v>
      </c>
      <c r="K276" s="9" t="n">
        <v>200</v>
      </c>
      <c r="L276" s="9" t="n">
        <v>5</v>
      </c>
      <c r="M276" s="11" t="b">
        <f aca="false">TRUE()</f>
        <v>1</v>
      </c>
      <c r="N276" s="5" t="n">
        <f aca="false">COUNTIF($F$2:$F$560,"&lt;"&amp;F276)+(COUNTIF($F$2:$F$560,F276)+1)/2</f>
        <v>343.5</v>
      </c>
      <c r="O276" s="5" t="n">
        <f aca="false">COUNTIF($H$2:$H$560,"&lt;"&amp;H276)+(COUNTIF($H$2:$H$560,H276)+1)/2</f>
        <v>348.5</v>
      </c>
      <c r="P276" s="5" t="n">
        <f aca="false">IF(J276=FALSE(),COUNTIFS($J$2:$J$560,FALSE(),$F$2:$F$560,"&lt;"&amp;F276)+(COUNTIFS($J$2:$J$560,FALSE(),$F$2:$F$560,F276)+1)/2,"")</f>
        <v>300.5</v>
      </c>
      <c r="Q276" s="5" t="n">
        <f aca="false">IF(J276=FALSE(),COUNTIFS($J$2:$J$560,FALSE(),$H$2:$H$560,"&lt;"&amp;H276)+(COUNTIFS($J$2:$J$560,FALSE(),$H$2:$H$560,H276)+1)/2,"")</f>
        <v>244</v>
      </c>
      <c r="R276" s="5" t="n">
        <f aca="false">COUNTIF($L$2:$L$560,"&lt;"&amp;L276)+(COUNTIF($L$2:$L$560,L276)+1)/2</f>
        <v>386.5</v>
      </c>
      <c r="S276" s="5" t="n">
        <f aca="false">MATCH(F276,Codetabel!$G$2:$G$12,0)-1</f>
        <v>3</v>
      </c>
      <c r="T276" s="5" t="n">
        <f aca="false">H276-1</f>
        <v>4</v>
      </c>
    </row>
    <row r="277" customFormat="false" ht="15" hidden="false" customHeight="false" outlineLevel="0" collapsed="false">
      <c r="A277" s="9" t="s">
        <v>65</v>
      </c>
      <c r="B277" s="9" t="n">
        <v>383</v>
      </c>
      <c r="C277" s="9" t="s">
        <v>610</v>
      </c>
      <c r="D277" s="9" t="s">
        <v>612</v>
      </c>
      <c r="E277" s="9" t="s">
        <v>613</v>
      </c>
      <c r="F277" s="9" t="n">
        <v>50</v>
      </c>
      <c r="G277" s="9" t="s">
        <v>199</v>
      </c>
      <c r="H277" s="9" t="n">
        <v>6</v>
      </c>
      <c r="I277" s="9" t="n">
        <v>300</v>
      </c>
      <c r="J277" s="11" t="b">
        <f aca="false">FALSE()</f>
        <v>0</v>
      </c>
      <c r="K277" s="9" t="n">
        <v>300</v>
      </c>
      <c r="L277" s="9" t="n">
        <v>6</v>
      </c>
      <c r="M277" s="11" t="b">
        <f aca="false">TRUE()</f>
        <v>1</v>
      </c>
      <c r="N277" s="5" t="n">
        <f aca="false">COUNTIF($F$2:$F$560,"&lt;"&amp;F277)+(COUNTIF($F$2:$F$560,F277)+1)/2</f>
        <v>343.5</v>
      </c>
      <c r="O277" s="5" t="n">
        <f aca="false">COUNTIF($H$2:$H$560,"&lt;"&amp;H277)+(COUNTIF($H$2:$H$560,H277)+1)/2</f>
        <v>422.5</v>
      </c>
      <c r="P277" s="5" t="n">
        <f aca="false">IF(J277=FALSE(),COUNTIFS($J$2:$J$560,FALSE(),$F$2:$F$560,"&lt;"&amp;F277)+(COUNTIFS($J$2:$J$560,FALSE(),$F$2:$F$560,F277)+1)/2,"")</f>
        <v>300.5</v>
      </c>
      <c r="Q277" s="5" t="n">
        <f aca="false">IF(J277=FALSE(),COUNTIFS($J$2:$J$560,FALSE(),$H$2:$H$560,"&lt;"&amp;H277)+(COUNTIFS($J$2:$J$560,FALSE(),$H$2:$H$560,H277)+1)/2,"")</f>
        <v>285</v>
      </c>
      <c r="R277" s="5" t="n">
        <f aca="false">COUNTIF($L$2:$L$560,"&lt;"&amp;L277)+(COUNTIF($L$2:$L$560,L277)+1)/2</f>
        <v>447.5</v>
      </c>
      <c r="S277" s="5" t="n">
        <f aca="false">MATCH(F277,Codetabel!$G$2:$G$12,0)-1</f>
        <v>3</v>
      </c>
      <c r="T277" s="5" t="n">
        <f aca="false">H277-1</f>
        <v>5</v>
      </c>
    </row>
    <row r="278" customFormat="false" ht="15" hidden="false" customHeight="false" outlineLevel="0" collapsed="false">
      <c r="A278" s="9" t="s">
        <v>65</v>
      </c>
      <c r="B278" s="9" t="n">
        <v>386</v>
      </c>
      <c r="C278" s="9" t="s">
        <v>614</v>
      </c>
      <c r="D278" s="9" t="s">
        <v>615</v>
      </c>
      <c r="E278" s="9" t="s">
        <v>616</v>
      </c>
      <c r="F278" s="9" t="n">
        <v>30</v>
      </c>
      <c r="G278" s="9" t="s">
        <v>107</v>
      </c>
      <c r="H278" s="9" t="n">
        <v>2</v>
      </c>
      <c r="I278" s="9" t="n">
        <v>30</v>
      </c>
      <c r="J278" s="11" t="b">
        <f aca="false">TRUE()</f>
        <v>1</v>
      </c>
      <c r="K278" s="9" t="n">
        <v>30</v>
      </c>
      <c r="L278" s="9" t="n">
        <v>2</v>
      </c>
      <c r="M278" s="11" t="b">
        <f aca="false">TRUE()</f>
        <v>1</v>
      </c>
      <c r="N278" s="5" t="n">
        <f aca="false">COUNTIF($F$2:$F$560,"&lt;"&amp;F278)+(COUNTIF($F$2:$F$560,F278)+1)/2</f>
        <v>257.5</v>
      </c>
      <c r="O278" s="5" t="n">
        <f aca="false">COUNTIF($H$2:$H$560,"&lt;"&amp;H278)+(COUNTIF($H$2:$H$560,H278)+1)/2</f>
        <v>89</v>
      </c>
      <c r="P278" s="5" t="str">
        <f aca="false">IF(J278=FALSE(),COUNTIFS($J$2:$J$560,FALSE(),$F$2:$F$560,"&lt;"&amp;F278)+(COUNTIFS($J$2:$J$560,FALSE(),$F$2:$F$560,F278)+1)/2,"")</f>
        <v/>
      </c>
      <c r="Q278" s="5" t="str">
        <f aca="false">IF(J278=FALSE(),COUNTIFS($J$2:$J$560,FALSE(),$H$2:$H$560,"&lt;"&amp;H278)+(COUNTIFS($J$2:$J$560,FALSE(),$H$2:$H$560,H278)+1)/2,"")</f>
        <v/>
      </c>
      <c r="R278" s="5" t="n">
        <f aca="false">COUNTIF($L$2:$L$560,"&lt;"&amp;L278)+(COUNTIF($L$2:$L$560,L278)+1)/2</f>
        <v>101.5</v>
      </c>
      <c r="S278" s="5" t="n">
        <f aca="false">MATCH(F278,Codetabel!$G$2:$G$12,0)-1</f>
        <v>2</v>
      </c>
      <c r="T278" s="5" t="n">
        <f aca="false">H278-1</f>
        <v>1</v>
      </c>
    </row>
    <row r="279" customFormat="false" ht="15" hidden="false" customHeight="false" outlineLevel="0" collapsed="false">
      <c r="A279" s="9" t="s">
        <v>65</v>
      </c>
      <c r="B279" s="9" t="n">
        <v>389</v>
      </c>
      <c r="C279" s="9" t="s">
        <v>617</v>
      </c>
      <c r="D279" s="9" t="s">
        <v>618</v>
      </c>
      <c r="E279" s="9" t="s">
        <v>619</v>
      </c>
      <c r="F279" s="9" t="n">
        <v>200</v>
      </c>
      <c r="G279" s="9" t="s">
        <v>132</v>
      </c>
      <c r="H279" s="9" t="n">
        <v>5</v>
      </c>
      <c r="I279" s="9" t="n">
        <v>200</v>
      </c>
      <c r="J279" s="11" t="b">
        <f aca="false">TRUE()</f>
        <v>1</v>
      </c>
      <c r="K279" s="9" t="n">
        <v>50</v>
      </c>
      <c r="L279" s="9" t="n">
        <v>3</v>
      </c>
      <c r="M279" s="11" t="b">
        <f aca="false">TRUE()</f>
        <v>1</v>
      </c>
      <c r="N279" s="5" t="n">
        <f aca="false">COUNTIF($F$2:$F$560,"&lt;"&amp;F279)+(COUNTIF($F$2:$F$560,F279)+1)/2</f>
        <v>471.5</v>
      </c>
      <c r="O279" s="5" t="n">
        <f aca="false">COUNTIF($H$2:$H$560,"&lt;"&amp;H279)+(COUNTIF($H$2:$H$560,H279)+1)/2</f>
        <v>348.5</v>
      </c>
      <c r="P279" s="5" t="str">
        <f aca="false">IF(J279=FALSE(),COUNTIFS($J$2:$J$560,FALSE(),$F$2:$F$560,"&lt;"&amp;F279)+(COUNTIFS($J$2:$J$560,FALSE(),$F$2:$F$560,F279)+1)/2,"")</f>
        <v/>
      </c>
      <c r="Q279" s="5" t="str">
        <f aca="false">IF(J279=FALSE(),COUNTIFS($J$2:$J$560,FALSE(),$H$2:$H$560,"&lt;"&amp;H279)+(COUNTIFS($J$2:$J$560,FALSE(),$H$2:$H$560,H279)+1)/2,"")</f>
        <v/>
      </c>
      <c r="R279" s="5" t="n">
        <f aca="false">COUNTIF($L$2:$L$560,"&lt;"&amp;L279)+(COUNTIF($L$2:$L$560,L279)+1)/2</f>
        <v>204</v>
      </c>
      <c r="S279" s="5" t="n">
        <f aca="false">MATCH(F279,Codetabel!$G$2:$G$12,0)-1</f>
        <v>5</v>
      </c>
      <c r="T279" s="5" t="n">
        <f aca="false">H279-1</f>
        <v>4</v>
      </c>
    </row>
    <row r="280" customFormat="false" ht="15" hidden="false" customHeight="false" outlineLevel="0" collapsed="false">
      <c r="A280" s="9" t="s">
        <v>65</v>
      </c>
      <c r="B280" s="9" t="n">
        <v>390</v>
      </c>
      <c r="C280" s="9" t="s">
        <v>620</v>
      </c>
      <c r="D280" s="9" t="s">
        <v>621</v>
      </c>
      <c r="E280" s="9" t="s">
        <v>622</v>
      </c>
      <c r="F280" s="9" t="n">
        <v>200</v>
      </c>
      <c r="G280" s="9" t="s">
        <v>132</v>
      </c>
      <c r="H280" s="9" t="n">
        <v>5</v>
      </c>
      <c r="I280" s="9" t="n">
        <v>200</v>
      </c>
      <c r="J280" s="11" t="b">
        <f aca="false">TRUE()</f>
        <v>1</v>
      </c>
      <c r="K280" s="9" t="n">
        <v>50</v>
      </c>
      <c r="L280" s="9" t="n">
        <v>3</v>
      </c>
      <c r="M280" s="11" t="b">
        <f aca="false">TRUE()</f>
        <v>1</v>
      </c>
      <c r="N280" s="5" t="n">
        <f aca="false">COUNTIF($F$2:$F$560,"&lt;"&amp;F280)+(COUNTIF($F$2:$F$560,F280)+1)/2</f>
        <v>471.5</v>
      </c>
      <c r="O280" s="5" t="n">
        <f aca="false">COUNTIF($H$2:$H$560,"&lt;"&amp;H280)+(COUNTIF($H$2:$H$560,H280)+1)/2</f>
        <v>348.5</v>
      </c>
      <c r="P280" s="5" t="str">
        <f aca="false">IF(J280=FALSE(),COUNTIFS($J$2:$J$560,FALSE(),$F$2:$F$560,"&lt;"&amp;F280)+(COUNTIFS($J$2:$J$560,FALSE(),$F$2:$F$560,F280)+1)/2,"")</f>
        <v/>
      </c>
      <c r="Q280" s="5" t="str">
        <f aca="false">IF(J280=FALSE(),COUNTIFS($J$2:$J$560,FALSE(),$H$2:$H$560,"&lt;"&amp;H280)+(COUNTIFS($J$2:$J$560,FALSE(),$H$2:$H$560,H280)+1)/2,"")</f>
        <v/>
      </c>
      <c r="R280" s="5" t="n">
        <f aca="false">COUNTIF($L$2:$L$560,"&lt;"&amp;L280)+(COUNTIF($L$2:$L$560,L280)+1)/2</f>
        <v>204</v>
      </c>
      <c r="S280" s="5" t="n">
        <f aca="false">MATCH(F280,Codetabel!$G$2:$G$12,0)-1</f>
        <v>5</v>
      </c>
      <c r="T280" s="5" t="n">
        <f aca="false">H280-1</f>
        <v>4</v>
      </c>
    </row>
    <row r="281" customFormat="false" ht="15" hidden="false" customHeight="false" outlineLevel="0" collapsed="false">
      <c r="A281" s="9" t="s">
        <v>65</v>
      </c>
      <c r="B281" s="9" t="n">
        <v>391</v>
      </c>
      <c r="C281" s="9" t="s">
        <v>623</v>
      </c>
      <c r="D281" s="9" t="s">
        <v>564</v>
      </c>
      <c r="E281" s="9" t="s">
        <v>624</v>
      </c>
      <c r="F281" s="9" t="n">
        <v>100</v>
      </c>
      <c r="G281" s="9" t="s">
        <v>132</v>
      </c>
      <c r="H281" s="9" t="n">
        <v>5</v>
      </c>
      <c r="I281" s="9" t="n">
        <v>200</v>
      </c>
      <c r="J281" s="11" t="b">
        <f aca="false">FALSE()</f>
        <v>0</v>
      </c>
      <c r="K281" s="9" t="n">
        <v>200</v>
      </c>
      <c r="L281" s="9" t="n">
        <v>5</v>
      </c>
      <c r="M281" s="11" t="b">
        <f aca="false">TRUE()</f>
        <v>1</v>
      </c>
      <c r="N281" s="5" t="n">
        <f aca="false">COUNTIF($F$2:$F$560,"&lt;"&amp;F281)+(COUNTIF($F$2:$F$560,F281)+1)/2</f>
        <v>415.5</v>
      </c>
      <c r="O281" s="5" t="n">
        <f aca="false">COUNTIF($H$2:$H$560,"&lt;"&amp;H281)+(COUNTIF($H$2:$H$560,H281)+1)/2</f>
        <v>348.5</v>
      </c>
      <c r="P281" s="5" t="n">
        <f aca="false">IF(J281=FALSE(),COUNTIFS($J$2:$J$560,FALSE(),$F$2:$F$560,"&lt;"&amp;F281)+(COUNTIFS($J$2:$J$560,FALSE(),$F$2:$F$560,F281)+1)/2,"")</f>
        <v>342.5</v>
      </c>
      <c r="Q281" s="5" t="n">
        <f aca="false">IF(J281=FALSE(),COUNTIFS($J$2:$J$560,FALSE(),$H$2:$H$560,"&lt;"&amp;H281)+(COUNTIFS($J$2:$J$560,FALSE(),$H$2:$H$560,H281)+1)/2,"")</f>
        <v>244</v>
      </c>
      <c r="R281" s="5" t="n">
        <f aca="false">COUNTIF($L$2:$L$560,"&lt;"&amp;L281)+(COUNTIF($L$2:$L$560,L281)+1)/2</f>
        <v>386.5</v>
      </c>
      <c r="S281" s="5" t="n">
        <f aca="false">MATCH(F281,Codetabel!$G$2:$G$12,0)-1</f>
        <v>4</v>
      </c>
      <c r="T281" s="5" t="n">
        <f aca="false">H281-1</f>
        <v>4</v>
      </c>
    </row>
    <row r="282" customFormat="false" ht="15" hidden="false" customHeight="false" outlineLevel="0" collapsed="false">
      <c r="A282" s="9" t="s">
        <v>65</v>
      </c>
      <c r="B282" s="9" t="n">
        <v>392</v>
      </c>
      <c r="C282" s="9" t="s">
        <v>625</v>
      </c>
      <c r="D282" s="9" t="s">
        <v>560</v>
      </c>
      <c r="E282" s="9" t="s">
        <v>626</v>
      </c>
      <c r="F282" s="9" t="n">
        <v>100</v>
      </c>
      <c r="G282" s="9" t="s">
        <v>115</v>
      </c>
      <c r="H282" s="9" t="n">
        <v>4</v>
      </c>
      <c r="I282" s="9" t="n">
        <v>100</v>
      </c>
      <c r="J282" s="11" t="b">
        <f aca="false">TRUE()</f>
        <v>1</v>
      </c>
      <c r="K282" s="9" t="n">
        <v>100</v>
      </c>
      <c r="L282" s="9" t="n">
        <v>4</v>
      </c>
      <c r="M282" s="11" t="b">
        <f aca="false">TRUE()</f>
        <v>1</v>
      </c>
      <c r="N282" s="5" t="n">
        <f aca="false">COUNTIF($F$2:$F$560,"&lt;"&amp;F282)+(COUNTIF($F$2:$F$560,F282)+1)/2</f>
        <v>415.5</v>
      </c>
      <c r="O282" s="5" t="n">
        <f aca="false">COUNTIF($H$2:$H$560,"&lt;"&amp;H282)+(COUNTIF($H$2:$H$560,H282)+1)/2</f>
        <v>266.5</v>
      </c>
      <c r="P282" s="5" t="str">
        <f aca="false">IF(J282=FALSE(),COUNTIFS($J$2:$J$560,FALSE(),$F$2:$F$560,"&lt;"&amp;F282)+(COUNTIFS($J$2:$J$560,FALSE(),$F$2:$F$560,F282)+1)/2,"")</f>
        <v/>
      </c>
      <c r="Q282" s="5" t="str">
        <f aca="false">IF(J282=FALSE(),COUNTIFS($J$2:$J$560,FALSE(),$H$2:$H$560,"&lt;"&amp;H282)+(COUNTIFS($J$2:$J$560,FALSE(),$H$2:$H$560,H282)+1)/2,"")</f>
        <v/>
      </c>
      <c r="R282" s="5" t="n">
        <f aca="false">COUNTIF($L$2:$L$560,"&lt;"&amp;L282)+(COUNTIF($L$2:$L$560,L282)+1)/2</f>
        <v>305</v>
      </c>
      <c r="S282" s="5" t="n">
        <f aca="false">MATCH(F282,Codetabel!$G$2:$G$12,0)-1</f>
        <v>4</v>
      </c>
      <c r="T282" s="5" t="n">
        <f aca="false">H282-1</f>
        <v>3</v>
      </c>
    </row>
    <row r="283" customFormat="false" ht="15" hidden="false" customHeight="false" outlineLevel="0" collapsed="false">
      <c r="A283" s="9" t="s">
        <v>65</v>
      </c>
      <c r="B283" s="9" t="n">
        <v>393</v>
      </c>
      <c r="C283" s="9" t="s">
        <v>627</v>
      </c>
      <c r="D283" s="9" t="s">
        <v>565</v>
      </c>
      <c r="E283" s="9" t="s">
        <v>628</v>
      </c>
      <c r="F283" s="9" t="n">
        <v>200</v>
      </c>
      <c r="G283" s="9" t="s">
        <v>199</v>
      </c>
      <c r="H283" s="9" t="n">
        <v>6</v>
      </c>
      <c r="I283" s="9" t="n">
        <v>300</v>
      </c>
      <c r="J283" s="11" t="b">
        <f aca="false">FALSE()</f>
        <v>0</v>
      </c>
      <c r="K283" s="9" t="n">
        <v>300</v>
      </c>
      <c r="L283" s="9" t="n">
        <v>6</v>
      </c>
      <c r="M283" s="11" t="b">
        <f aca="false">TRUE()</f>
        <v>1</v>
      </c>
      <c r="N283" s="5" t="n">
        <f aca="false">COUNTIF($F$2:$F$560,"&lt;"&amp;F283)+(COUNTIF($F$2:$F$560,F283)+1)/2</f>
        <v>471.5</v>
      </c>
      <c r="O283" s="5" t="n">
        <f aca="false">COUNTIF($H$2:$H$560,"&lt;"&amp;H283)+(COUNTIF($H$2:$H$560,H283)+1)/2</f>
        <v>422.5</v>
      </c>
      <c r="P283" s="5" t="n">
        <f aca="false">IF(J283=FALSE(),COUNTIFS($J$2:$J$560,FALSE(),$F$2:$F$560,"&lt;"&amp;F283)+(COUNTIFS($J$2:$J$560,FALSE(),$F$2:$F$560,F283)+1)/2,"")</f>
        <v>367</v>
      </c>
      <c r="Q283" s="5" t="n">
        <f aca="false">IF(J283=FALSE(),COUNTIFS($J$2:$J$560,FALSE(),$H$2:$H$560,"&lt;"&amp;H283)+(COUNTIFS($J$2:$J$560,FALSE(),$H$2:$H$560,H283)+1)/2,"")</f>
        <v>285</v>
      </c>
      <c r="R283" s="5" t="n">
        <f aca="false">COUNTIF($L$2:$L$560,"&lt;"&amp;L283)+(COUNTIF($L$2:$L$560,L283)+1)/2</f>
        <v>447.5</v>
      </c>
      <c r="S283" s="5" t="n">
        <f aca="false">MATCH(F283,Codetabel!$G$2:$G$12,0)-1</f>
        <v>5</v>
      </c>
      <c r="T283" s="5" t="n">
        <f aca="false">H283-1</f>
        <v>5</v>
      </c>
    </row>
    <row r="284" customFormat="false" ht="15" hidden="false" customHeight="false" outlineLevel="0" collapsed="false">
      <c r="A284" s="9" t="s">
        <v>65</v>
      </c>
      <c r="B284" s="9" t="n">
        <v>394</v>
      </c>
      <c r="C284" s="9" t="s">
        <v>629</v>
      </c>
      <c r="D284" s="9" t="s">
        <v>630</v>
      </c>
      <c r="E284" s="9" t="s">
        <v>631</v>
      </c>
      <c r="F284" s="9" t="n">
        <v>30</v>
      </c>
      <c r="G284" s="9" t="s">
        <v>107</v>
      </c>
      <c r="H284" s="9" t="n">
        <v>2</v>
      </c>
      <c r="I284" s="9" t="n">
        <v>30</v>
      </c>
      <c r="J284" s="11" t="b">
        <f aca="false">TRUE()</f>
        <v>1</v>
      </c>
      <c r="K284" s="9" t="n">
        <v>30</v>
      </c>
      <c r="L284" s="9" t="n">
        <v>2</v>
      </c>
      <c r="M284" s="11" t="b">
        <f aca="false">FALSE()</f>
        <v>0</v>
      </c>
      <c r="N284" s="5" t="n">
        <f aca="false">COUNTIF($F$2:$F$560,"&lt;"&amp;F284)+(COUNTIF($F$2:$F$560,F284)+1)/2</f>
        <v>257.5</v>
      </c>
      <c r="O284" s="5" t="n">
        <f aca="false">COUNTIF($H$2:$H$560,"&lt;"&amp;H284)+(COUNTIF($H$2:$H$560,H284)+1)/2</f>
        <v>89</v>
      </c>
      <c r="P284" s="5" t="str">
        <f aca="false">IF(J284=FALSE(),COUNTIFS($J$2:$J$560,FALSE(),$F$2:$F$560,"&lt;"&amp;F284)+(COUNTIFS($J$2:$J$560,FALSE(),$F$2:$F$560,F284)+1)/2,"")</f>
        <v/>
      </c>
      <c r="Q284" s="5" t="str">
        <f aca="false">IF(J284=FALSE(),COUNTIFS($J$2:$J$560,FALSE(),$H$2:$H$560,"&lt;"&amp;H284)+(COUNTIFS($J$2:$J$560,FALSE(),$H$2:$H$560,H284)+1)/2,"")</f>
        <v/>
      </c>
      <c r="R284" s="5" t="n">
        <f aca="false">COUNTIF($L$2:$L$560,"&lt;"&amp;L284)+(COUNTIF($L$2:$L$560,L284)+1)/2</f>
        <v>101.5</v>
      </c>
      <c r="S284" s="5" t="n">
        <f aca="false">MATCH(F284,Codetabel!$G$2:$G$12,0)-1</f>
        <v>2</v>
      </c>
      <c r="T284" s="5" t="n">
        <f aca="false">H284-1</f>
        <v>1</v>
      </c>
    </row>
    <row r="285" customFormat="false" ht="15" hidden="false" customHeight="false" outlineLevel="0" collapsed="false">
      <c r="A285" s="9" t="s">
        <v>65</v>
      </c>
      <c r="B285" s="9" t="n">
        <v>395</v>
      </c>
      <c r="C285" s="9" t="s">
        <v>632</v>
      </c>
      <c r="D285" s="9" t="s">
        <v>633</v>
      </c>
      <c r="E285" s="9" t="s">
        <v>634</v>
      </c>
      <c r="F285" s="9" t="n">
        <v>1500</v>
      </c>
      <c r="G285" s="9" t="s">
        <v>418</v>
      </c>
      <c r="H285" s="9" t="n">
        <v>10</v>
      </c>
      <c r="I285" s="9" t="n">
        <v>1500</v>
      </c>
      <c r="J285" s="11" t="b">
        <f aca="false">TRUE()</f>
        <v>1</v>
      </c>
      <c r="K285" s="9" t="n">
        <v>1000</v>
      </c>
      <c r="L285" s="9" t="n">
        <v>9</v>
      </c>
      <c r="M285" s="11" t="b">
        <f aca="false">TRUE()</f>
        <v>1</v>
      </c>
      <c r="N285" s="5" t="n">
        <f aca="false">COUNTIF($F$2:$F$560,"&lt;"&amp;F285)+(COUNTIF($F$2:$F$560,F285)+1)/2</f>
        <v>558</v>
      </c>
      <c r="O285" s="5" t="n">
        <f aca="false">COUNTIF($H$2:$H$560,"&lt;"&amp;H285)+(COUNTIF($H$2:$H$560,H285)+1)/2</f>
        <v>553.5</v>
      </c>
      <c r="P285" s="5" t="str">
        <f aca="false">IF(J285=FALSE(),COUNTIFS($J$2:$J$560,FALSE(),$F$2:$F$560,"&lt;"&amp;F285)+(COUNTIFS($J$2:$J$560,FALSE(),$F$2:$F$560,F285)+1)/2,"")</f>
        <v/>
      </c>
      <c r="Q285" s="5" t="str">
        <f aca="false">IF(J285=FALSE(),COUNTIFS($J$2:$J$560,FALSE(),$H$2:$H$560,"&lt;"&amp;H285)+(COUNTIFS($J$2:$J$560,FALSE(),$H$2:$H$560,H285)+1)/2,"")</f>
        <v/>
      </c>
      <c r="R285" s="5" t="n">
        <f aca="false">COUNTIF($L$2:$L$560,"&lt;"&amp;L285)+(COUNTIF($L$2:$L$560,L285)+1)/2</f>
        <v>541.5</v>
      </c>
      <c r="S285" s="5" t="n">
        <f aca="false">MATCH(F285,Codetabel!$G$2:$G$12,0)-1</f>
        <v>10</v>
      </c>
      <c r="T285" s="5" t="n">
        <f aca="false">H285-1</f>
        <v>9</v>
      </c>
    </row>
    <row r="286" customFormat="false" ht="15" hidden="false" customHeight="false" outlineLevel="0" collapsed="false">
      <c r="A286" s="9" t="s">
        <v>65</v>
      </c>
      <c r="B286" s="9" t="n">
        <v>398</v>
      </c>
      <c r="C286" s="9" t="s">
        <v>635</v>
      </c>
      <c r="D286" s="9" t="s">
        <v>636</v>
      </c>
      <c r="E286" s="9" t="s">
        <v>637</v>
      </c>
      <c r="F286" s="9" t="n">
        <v>30</v>
      </c>
      <c r="G286" s="9" t="s">
        <v>126</v>
      </c>
      <c r="H286" s="9" t="n">
        <v>3</v>
      </c>
      <c r="I286" s="9" t="n">
        <v>50</v>
      </c>
      <c r="J286" s="11" t="b">
        <f aca="false">FALSE()</f>
        <v>0</v>
      </c>
      <c r="K286" s="9" t="n">
        <v>50</v>
      </c>
      <c r="L286" s="9" t="n">
        <v>3</v>
      </c>
      <c r="M286" s="11" t="b">
        <f aca="false">FALSE()</f>
        <v>0</v>
      </c>
      <c r="N286" s="5" t="n">
        <f aca="false">COUNTIF($F$2:$F$560,"&lt;"&amp;F286)+(COUNTIF($F$2:$F$560,F286)+1)/2</f>
        <v>257.5</v>
      </c>
      <c r="O286" s="5" t="n">
        <f aca="false">COUNTIF($H$2:$H$560,"&lt;"&amp;H286)+(COUNTIF($H$2:$H$560,H286)+1)/2</f>
        <v>175.5</v>
      </c>
      <c r="P286" s="5" t="n">
        <f aca="false">IF(J286=FALSE(),COUNTIFS($J$2:$J$560,FALSE(),$F$2:$F$560,"&lt;"&amp;F286)+(COUNTIFS($J$2:$J$560,FALSE(),$F$2:$F$560,F286)+1)/2,"")</f>
        <v>240</v>
      </c>
      <c r="Q286" s="5" t="n">
        <f aca="false">IF(J286=FALSE(),COUNTIFS($J$2:$J$560,FALSE(),$H$2:$H$560,"&lt;"&amp;H286)+(COUNTIFS($J$2:$J$560,FALSE(),$H$2:$H$560,H286)+1)/2,"")</f>
        <v>132.5</v>
      </c>
      <c r="R286" s="5" t="n">
        <f aca="false">COUNTIF($L$2:$L$560,"&lt;"&amp;L286)+(COUNTIF($L$2:$L$560,L286)+1)/2</f>
        <v>204</v>
      </c>
      <c r="S286" s="5" t="n">
        <f aca="false">MATCH(F286,Codetabel!$G$2:$G$12,0)-1</f>
        <v>2</v>
      </c>
      <c r="T286" s="5" t="n">
        <f aca="false">H286-1</f>
        <v>2</v>
      </c>
    </row>
    <row r="287" customFormat="false" ht="15" hidden="false" customHeight="false" outlineLevel="0" collapsed="false">
      <c r="A287" s="9" t="s">
        <v>65</v>
      </c>
      <c r="B287" s="9" t="n">
        <v>399</v>
      </c>
      <c r="C287" s="9" t="s">
        <v>638</v>
      </c>
      <c r="D287" s="9" t="s">
        <v>639</v>
      </c>
      <c r="E287" s="9" t="s">
        <v>640</v>
      </c>
      <c r="F287" s="9" t="n">
        <v>50</v>
      </c>
      <c r="G287" s="9" t="s">
        <v>126</v>
      </c>
      <c r="H287" s="9" t="n">
        <v>3</v>
      </c>
      <c r="I287" s="9" t="n">
        <v>50</v>
      </c>
      <c r="J287" s="11" t="b">
        <f aca="false">TRUE()</f>
        <v>1</v>
      </c>
      <c r="K287" s="9" t="n">
        <v>50</v>
      </c>
      <c r="L287" s="9" t="n">
        <v>3</v>
      </c>
      <c r="M287" s="11" t="b">
        <f aca="false">TRUE()</f>
        <v>1</v>
      </c>
      <c r="N287" s="5" t="n">
        <f aca="false">COUNTIF($F$2:$F$560,"&lt;"&amp;F287)+(COUNTIF($F$2:$F$560,F287)+1)/2</f>
        <v>343.5</v>
      </c>
      <c r="O287" s="5" t="n">
        <f aca="false">COUNTIF($H$2:$H$560,"&lt;"&amp;H287)+(COUNTIF($H$2:$H$560,H287)+1)/2</f>
        <v>175.5</v>
      </c>
      <c r="P287" s="5" t="str">
        <f aca="false">IF(J287=FALSE(),COUNTIFS($J$2:$J$560,FALSE(),$F$2:$F$560,"&lt;"&amp;F287)+(COUNTIFS($J$2:$J$560,FALSE(),$F$2:$F$560,F287)+1)/2,"")</f>
        <v/>
      </c>
      <c r="Q287" s="5" t="str">
        <f aca="false">IF(J287=FALSE(),COUNTIFS($J$2:$J$560,FALSE(),$H$2:$H$560,"&lt;"&amp;H287)+(COUNTIFS($J$2:$J$560,FALSE(),$H$2:$H$560,H287)+1)/2,"")</f>
        <v/>
      </c>
      <c r="R287" s="5" t="n">
        <f aca="false">COUNTIF($L$2:$L$560,"&lt;"&amp;L287)+(COUNTIF($L$2:$L$560,L287)+1)/2</f>
        <v>204</v>
      </c>
      <c r="S287" s="5" t="n">
        <f aca="false">MATCH(F287,Codetabel!$G$2:$G$12,0)-1</f>
        <v>3</v>
      </c>
      <c r="T287" s="5" t="n">
        <f aca="false">H287-1</f>
        <v>2</v>
      </c>
    </row>
    <row r="288" customFormat="false" ht="15" hidden="false" customHeight="false" outlineLevel="0" collapsed="false">
      <c r="A288" s="9" t="s">
        <v>65</v>
      </c>
      <c r="B288" s="9" t="n">
        <v>402</v>
      </c>
      <c r="C288" s="9" t="s">
        <v>641</v>
      </c>
      <c r="D288" s="9" t="s">
        <v>642</v>
      </c>
      <c r="E288" s="9" t="s">
        <v>643</v>
      </c>
      <c r="F288" s="9" t="n">
        <v>30</v>
      </c>
      <c r="G288" s="9" t="s">
        <v>107</v>
      </c>
      <c r="H288" s="9" t="n">
        <v>2</v>
      </c>
      <c r="I288" s="9" t="n">
        <v>30</v>
      </c>
      <c r="J288" s="11" t="b">
        <f aca="false">TRUE()</f>
        <v>1</v>
      </c>
      <c r="K288" s="9" t="n">
        <v>30</v>
      </c>
      <c r="L288" s="9" t="n">
        <v>2</v>
      </c>
      <c r="M288" s="11" t="b">
        <f aca="false">TRUE()</f>
        <v>1</v>
      </c>
      <c r="N288" s="5" t="n">
        <f aca="false">COUNTIF($F$2:$F$560,"&lt;"&amp;F288)+(COUNTIF($F$2:$F$560,F288)+1)/2</f>
        <v>257.5</v>
      </c>
      <c r="O288" s="5" t="n">
        <f aca="false">COUNTIF($H$2:$H$560,"&lt;"&amp;H288)+(COUNTIF($H$2:$H$560,H288)+1)/2</f>
        <v>89</v>
      </c>
      <c r="P288" s="5" t="str">
        <f aca="false">IF(J288=FALSE(),COUNTIFS($J$2:$J$560,FALSE(),$F$2:$F$560,"&lt;"&amp;F288)+(COUNTIFS($J$2:$J$560,FALSE(),$F$2:$F$560,F288)+1)/2,"")</f>
        <v/>
      </c>
      <c r="Q288" s="5" t="str">
        <f aca="false">IF(J288=FALSE(),COUNTIFS($J$2:$J$560,FALSE(),$H$2:$H$560,"&lt;"&amp;H288)+(COUNTIFS($J$2:$J$560,FALSE(),$H$2:$H$560,H288)+1)/2,"")</f>
        <v/>
      </c>
      <c r="R288" s="5" t="n">
        <f aca="false">COUNTIF($L$2:$L$560,"&lt;"&amp;L288)+(COUNTIF($L$2:$L$560,L288)+1)/2</f>
        <v>101.5</v>
      </c>
      <c r="S288" s="5" t="n">
        <f aca="false">MATCH(F288,Codetabel!$G$2:$G$12,0)-1</f>
        <v>2</v>
      </c>
      <c r="T288" s="5" t="n">
        <f aca="false">H288-1</f>
        <v>1</v>
      </c>
    </row>
    <row r="289" customFormat="false" ht="15" hidden="false" customHeight="false" outlineLevel="0" collapsed="false">
      <c r="A289" s="9" t="s">
        <v>65</v>
      </c>
      <c r="B289" s="9" t="n">
        <v>406</v>
      </c>
      <c r="C289" s="9" t="s">
        <v>644</v>
      </c>
      <c r="D289" s="9" t="s">
        <v>645</v>
      </c>
      <c r="E289" s="9" t="s">
        <v>646</v>
      </c>
      <c r="F289" s="9" t="n">
        <v>100</v>
      </c>
      <c r="G289" s="9" t="s">
        <v>132</v>
      </c>
      <c r="H289" s="9" t="n">
        <v>5</v>
      </c>
      <c r="I289" s="9" t="n">
        <v>200</v>
      </c>
      <c r="J289" s="11" t="b">
        <f aca="false">FALSE()</f>
        <v>0</v>
      </c>
      <c r="K289" s="9" t="n">
        <v>200</v>
      </c>
      <c r="L289" s="9" t="n">
        <v>5</v>
      </c>
      <c r="M289" s="11" t="b">
        <f aca="false">TRUE()</f>
        <v>1</v>
      </c>
      <c r="N289" s="5" t="n">
        <f aca="false">COUNTIF($F$2:$F$560,"&lt;"&amp;F289)+(COUNTIF($F$2:$F$560,F289)+1)/2</f>
        <v>415.5</v>
      </c>
      <c r="O289" s="5" t="n">
        <f aca="false">COUNTIF($H$2:$H$560,"&lt;"&amp;H289)+(COUNTIF($H$2:$H$560,H289)+1)/2</f>
        <v>348.5</v>
      </c>
      <c r="P289" s="5" t="n">
        <f aca="false">IF(J289=FALSE(),COUNTIFS($J$2:$J$560,FALSE(),$F$2:$F$560,"&lt;"&amp;F289)+(COUNTIFS($J$2:$J$560,FALSE(),$F$2:$F$560,F289)+1)/2,"")</f>
        <v>342.5</v>
      </c>
      <c r="Q289" s="5" t="n">
        <f aca="false">IF(J289=FALSE(),COUNTIFS($J$2:$J$560,FALSE(),$H$2:$H$560,"&lt;"&amp;H289)+(COUNTIFS($J$2:$J$560,FALSE(),$H$2:$H$560,H289)+1)/2,"")</f>
        <v>244</v>
      </c>
      <c r="R289" s="5" t="n">
        <f aca="false">COUNTIF($L$2:$L$560,"&lt;"&amp;L289)+(COUNTIF($L$2:$L$560,L289)+1)/2</f>
        <v>386.5</v>
      </c>
      <c r="S289" s="5" t="n">
        <f aca="false">MATCH(F289,Codetabel!$G$2:$G$12,0)-1</f>
        <v>4</v>
      </c>
      <c r="T289" s="5" t="n">
        <f aca="false">H289-1</f>
        <v>4</v>
      </c>
    </row>
    <row r="290" customFormat="false" ht="15" hidden="false" customHeight="false" outlineLevel="0" collapsed="false">
      <c r="A290" s="9" t="s">
        <v>65</v>
      </c>
      <c r="B290" s="9" t="n">
        <v>407</v>
      </c>
      <c r="C290" s="9" t="s">
        <v>644</v>
      </c>
      <c r="D290" s="9" t="s">
        <v>645</v>
      </c>
      <c r="E290" s="9" t="s">
        <v>647</v>
      </c>
      <c r="F290" s="9" t="n">
        <v>200</v>
      </c>
      <c r="G290" s="9" t="s">
        <v>199</v>
      </c>
      <c r="H290" s="9" t="n">
        <v>6</v>
      </c>
      <c r="I290" s="9" t="n">
        <v>300</v>
      </c>
      <c r="J290" s="11" t="b">
        <f aca="false">FALSE()</f>
        <v>0</v>
      </c>
      <c r="K290" s="9" t="n">
        <v>300</v>
      </c>
      <c r="L290" s="9" t="n">
        <v>6</v>
      </c>
      <c r="M290" s="11" t="b">
        <f aca="false">TRUE()</f>
        <v>1</v>
      </c>
      <c r="N290" s="5" t="n">
        <f aca="false">COUNTIF($F$2:$F$560,"&lt;"&amp;F290)+(COUNTIF($F$2:$F$560,F290)+1)/2</f>
        <v>471.5</v>
      </c>
      <c r="O290" s="5" t="n">
        <f aca="false">COUNTIF($H$2:$H$560,"&lt;"&amp;H290)+(COUNTIF($H$2:$H$560,H290)+1)/2</f>
        <v>422.5</v>
      </c>
      <c r="P290" s="5" t="n">
        <f aca="false">IF(J290=FALSE(),COUNTIFS($J$2:$J$560,FALSE(),$F$2:$F$560,"&lt;"&amp;F290)+(COUNTIFS($J$2:$J$560,FALSE(),$F$2:$F$560,F290)+1)/2,"")</f>
        <v>367</v>
      </c>
      <c r="Q290" s="5" t="n">
        <f aca="false">IF(J290=FALSE(),COUNTIFS($J$2:$J$560,FALSE(),$H$2:$H$560,"&lt;"&amp;H290)+(COUNTIFS($J$2:$J$560,FALSE(),$H$2:$H$560,H290)+1)/2,"")</f>
        <v>285</v>
      </c>
      <c r="R290" s="5" t="n">
        <f aca="false">COUNTIF($L$2:$L$560,"&lt;"&amp;L290)+(COUNTIF($L$2:$L$560,L290)+1)/2</f>
        <v>447.5</v>
      </c>
      <c r="S290" s="5" t="n">
        <f aca="false">MATCH(F290,Codetabel!$G$2:$G$12,0)-1</f>
        <v>5</v>
      </c>
      <c r="T290" s="5" t="n">
        <f aca="false">H290-1</f>
        <v>5</v>
      </c>
    </row>
    <row r="291" customFormat="false" ht="15" hidden="false" customHeight="false" outlineLevel="0" collapsed="false">
      <c r="A291" s="9" t="s">
        <v>65</v>
      </c>
      <c r="B291" s="9" t="n">
        <v>408</v>
      </c>
      <c r="C291" s="9" t="s">
        <v>648</v>
      </c>
      <c r="D291" s="9" t="s">
        <v>649</v>
      </c>
      <c r="E291" s="9" t="s">
        <v>650</v>
      </c>
      <c r="F291" s="9" t="n">
        <v>100</v>
      </c>
      <c r="G291" s="9" t="s">
        <v>132</v>
      </c>
      <c r="H291" s="9" t="n">
        <v>5</v>
      </c>
      <c r="I291" s="9" t="n">
        <v>200</v>
      </c>
      <c r="J291" s="11" t="b">
        <f aca="false">FALSE()</f>
        <v>0</v>
      </c>
      <c r="K291" s="9" t="n">
        <v>200</v>
      </c>
      <c r="L291" s="9" t="n">
        <v>5</v>
      </c>
      <c r="M291" s="11" t="b">
        <f aca="false">TRUE()</f>
        <v>1</v>
      </c>
      <c r="N291" s="5" t="n">
        <f aca="false">COUNTIF($F$2:$F$560,"&lt;"&amp;F291)+(COUNTIF($F$2:$F$560,F291)+1)/2</f>
        <v>415.5</v>
      </c>
      <c r="O291" s="5" t="n">
        <f aca="false">COUNTIF($H$2:$H$560,"&lt;"&amp;H291)+(COUNTIF($H$2:$H$560,H291)+1)/2</f>
        <v>348.5</v>
      </c>
      <c r="P291" s="5" t="n">
        <f aca="false">IF(J291=FALSE(),COUNTIFS($J$2:$J$560,FALSE(),$F$2:$F$560,"&lt;"&amp;F291)+(COUNTIFS($J$2:$J$560,FALSE(),$F$2:$F$560,F291)+1)/2,"")</f>
        <v>342.5</v>
      </c>
      <c r="Q291" s="5" t="n">
        <f aca="false">IF(J291=FALSE(),COUNTIFS($J$2:$J$560,FALSE(),$H$2:$H$560,"&lt;"&amp;H291)+(COUNTIFS($J$2:$J$560,FALSE(),$H$2:$H$560,H291)+1)/2,"")</f>
        <v>244</v>
      </c>
      <c r="R291" s="5" t="n">
        <f aca="false">COUNTIF($L$2:$L$560,"&lt;"&amp;L291)+(COUNTIF($L$2:$L$560,L291)+1)/2</f>
        <v>386.5</v>
      </c>
      <c r="S291" s="5" t="n">
        <f aca="false">MATCH(F291,Codetabel!$G$2:$G$12,0)-1</f>
        <v>4</v>
      </c>
      <c r="T291" s="5" t="n">
        <f aca="false">H291-1</f>
        <v>4</v>
      </c>
    </row>
    <row r="292" customFormat="false" ht="15" hidden="false" customHeight="false" outlineLevel="0" collapsed="false">
      <c r="A292" s="9" t="s">
        <v>65</v>
      </c>
      <c r="B292" s="9" t="n">
        <v>409</v>
      </c>
      <c r="C292" s="9" t="s">
        <v>651</v>
      </c>
      <c r="D292" s="9" t="s">
        <v>652</v>
      </c>
      <c r="E292" s="9" t="s">
        <v>653</v>
      </c>
      <c r="F292" s="9" t="n">
        <v>30</v>
      </c>
      <c r="G292" s="9" t="s">
        <v>132</v>
      </c>
      <c r="H292" s="9" t="n">
        <v>5</v>
      </c>
      <c r="I292" s="9" t="n">
        <v>200</v>
      </c>
      <c r="J292" s="11" t="b">
        <f aca="false">FALSE()</f>
        <v>0</v>
      </c>
      <c r="K292" s="9" t="n">
        <v>200</v>
      </c>
      <c r="L292" s="9" t="n">
        <v>5</v>
      </c>
      <c r="M292" s="11" t="b">
        <f aca="false">TRUE()</f>
        <v>1</v>
      </c>
      <c r="N292" s="5" t="n">
        <f aca="false">COUNTIF($F$2:$F$560,"&lt;"&amp;F292)+(COUNTIF($F$2:$F$560,F292)+1)/2</f>
        <v>257.5</v>
      </c>
      <c r="O292" s="5" t="n">
        <f aca="false">COUNTIF($H$2:$H$560,"&lt;"&amp;H292)+(COUNTIF($H$2:$H$560,H292)+1)/2</f>
        <v>348.5</v>
      </c>
      <c r="P292" s="5" t="n">
        <f aca="false">IF(J292=FALSE(),COUNTIFS($J$2:$J$560,FALSE(),$F$2:$F$560,"&lt;"&amp;F292)+(COUNTIFS($J$2:$J$560,FALSE(),$F$2:$F$560,F292)+1)/2,"")</f>
        <v>240</v>
      </c>
      <c r="Q292" s="5" t="n">
        <f aca="false">IF(J292=FALSE(),COUNTIFS($J$2:$J$560,FALSE(),$H$2:$H$560,"&lt;"&amp;H292)+(COUNTIFS($J$2:$J$560,FALSE(),$H$2:$H$560,H292)+1)/2,"")</f>
        <v>244</v>
      </c>
      <c r="R292" s="5" t="n">
        <f aca="false">COUNTIF($L$2:$L$560,"&lt;"&amp;L292)+(COUNTIF($L$2:$L$560,L292)+1)/2</f>
        <v>386.5</v>
      </c>
      <c r="S292" s="5" t="n">
        <f aca="false">MATCH(F292,Codetabel!$G$2:$G$12,0)-1</f>
        <v>2</v>
      </c>
      <c r="T292" s="5" t="n">
        <f aca="false">H292-1</f>
        <v>4</v>
      </c>
    </row>
    <row r="293" customFormat="false" ht="15" hidden="false" customHeight="false" outlineLevel="0" collapsed="false">
      <c r="A293" s="9" t="s">
        <v>65</v>
      </c>
      <c r="B293" s="9" t="n">
        <v>410</v>
      </c>
      <c r="C293" s="9" t="s">
        <v>654</v>
      </c>
      <c r="D293" s="9" t="s">
        <v>630</v>
      </c>
      <c r="E293" s="9" t="s">
        <v>655</v>
      </c>
      <c r="F293" s="9" t="n">
        <v>30</v>
      </c>
      <c r="G293" s="9" t="s">
        <v>115</v>
      </c>
      <c r="H293" s="9" t="n">
        <v>4</v>
      </c>
      <c r="I293" s="9" t="n">
        <v>100</v>
      </c>
      <c r="J293" s="11" t="b">
        <f aca="false">FALSE()</f>
        <v>0</v>
      </c>
      <c r="K293" s="9" t="n">
        <v>100</v>
      </c>
      <c r="L293" s="9" t="n">
        <v>4</v>
      </c>
      <c r="M293" s="11" t="b">
        <f aca="false">TRUE()</f>
        <v>1</v>
      </c>
      <c r="N293" s="5" t="n">
        <f aca="false">COUNTIF($F$2:$F$560,"&lt;"&amp;F293)+(COUNTIF($F$2:$F$560,F293)+1)/2</f>
        <v>257.5</v>
      </c>
      <c r="O293" s="5" t="n">
        <f aca="false">COUNTIF($H$2:$H$560,"&lt;"&amp;H293)+(COUNTIF($H$2:$H$560,H293)+1)/2</f>
        <v>266.5</v>
      </c>
      <c r="P293" s="5" t="n">
        <f aca="false">IF(J293=FALSE(),COUNTIFS($J$2:$J$560,FALSE(),$F$2:$F$560,"&lt;"&amp;F293)+(COUNTIFS($J$2:$J$560,FALSE(),$F$2:$F$560,F293)+1)/2,"")</f>
        <v>240</v>
      </c>
      <c r="Q293" s="5" t="n">
        <f aca="false">IF(J293=FALSE(),COUNTIFS($J$2:$J$560,FALSE(),$H$2:$H$560,"&lt;"&amp;H293)+(COUNTIFS($J$2:$J$560,FALSE(),$H$2:$H$560,H293)+1)/2,"")</f>
        <v>193.5</v>
      </c>
      <c r="R293" s="5" t="n">
        <f aca="false">COUNTIF($L$2:$L$560,"&lt;"&amp;L293)+(COUNTIF($L$2:$L$560,L293)+1)/2</f>
        <v>305</v>
      </c>
      <c r="S293" s="5" t="n">
        <f aca="false">MATCH(F293,Codetabel!$G$2:$G$12,0)-1</f>
        <v>2</v>
      </c>
      <c r="T293" s="5" t="n">
        <f aca="false">H293-1</f>
        <v>3</v>
      </c>
    </row>
    <row r="294" customFormat="false" ht="15" hidden="false" customHeight="false" outlineLevel="0" collapsed="false">
      <c r="A294" s="9" t="s">
        <v>65</v>
      </c>
      <c r="B294" s="9" t="n">
        <v>414</v>
      </c>
      <c r="C294" s="9" t="s">
        <v>656</v>
      </c>
      <c r="D294" s="9" t="s">
        <v>657</v>
      </c>
      <c r="E294" s="9" t="s">
        <v>658</v>
      </c>
      <c r="F294" s="9" t="n">
        <v>30</v>
      </c>
      <c r="G294" s="9" t="s">
        <v>126</v>
      </c>
      <c r="H294" s="9" t="n">
        <v>3</v>
      </c>
      <c r="I294" s="9" t="n">
        <v>50</v>
      </c>
      <c r="J294" s="11" t="b">
        <f aca="false">FALSE()</f>
        <v>0</v>
      </c>
      <c r="K294" s="9" t="n">
        <v>50</v>
      </c>
      <c r="L294" s="9" t="n">
        <v>3</v>
      </c>
      <c r="M294" s="11" t="b">
        <f aca="false">TRUE()</f>
        <v>1</v>
      </c>
      <c r="N294" s="5" t="n">
        <f aca="false">COUNTIF($F$2:$F$560,"&lt;"&amp;F294)+(COUNTIF($F$2:$F$560,F294)+1)/2</f>
        <v>257.5</v>
      </c>
      <c r="O294" s="5" t="n">
        <f aca="false">COUNTIF($H$2:$H$560,"&lt;"&amp;H294)+(COUNTIF($H$2:$H$560,H294)+1)/2</f>
        <v>175.5</v>
      </c>
      <c r="P294" s="5" t="n">
        <f aca="false">IF(J294=FALSE(),COUNTIFS($J$2:$J$560,FALSE(),$F$2:$F$560,"&lt;"&amp;F294)+(COUNTIFS($J$2:$J$560,FALSE(),$F$2:$F$560,F294)+1)/2,"")</f>
        <v>240</v>
      </c>
      <c r="Q294" s="5" t="n">
        <f aca="false">IF(J294=FALSE(),COUNTIFS($J$2:$J$560,FALSE(),$H$2:$H$560,"&lt;"&amp;H294)+(COUNTIFS($J$2:$J$560,FALSE(),$H$2:$H$560,H294)+1)/2,"")</f>
        <v>132.5</v>
      </c>
      <c r="R294" s="5" t="n">
        <f aca="false">COUNTIF($L$2:$L$560,"&lt;"&amp;L294)+(COUNTIF($L$2:$L$560,L294)+1)/2</f>
        <v>204</v>
      </c>
      <c r="S294" s="5" t="n">
        <f aca="false">MATCH(F294,Codetabel!$G$2:$G$12,0)-1</f>
        <v>2</v>
      </c>
      <c r="T294" s="5" t="n">
        <f aca="false">H294-1</f>
        <v>2</v>
      </c>
    </row>
    <row r="295" customFormat="false" ht="15" hidden="false" customHeight="false" outlineLevel="0" collapsed="false">
      <c r="A295" s="9" t="s">
        <v>65</v>
      </c>
      <c r="B295" s="9" t="n">
        <v>415</v>
      </c>
      <c r="C295" s="9" t="s">
        <v>656</v>
      </c>
      <c r="D295" s="9" t="s">
        <v>657</v>
      </c>
      <c r="E295" s="9" t="s">
        <v>659</v>
      </c>
      <c r="F295" s="9" t="n">
        <v>100</v>
      </c>
      <c r="G295" s="9" t="s">
        <v>115</v>
      </c>
      <c r="H295" s="9" t="n">
        <v>4</v>
      </c>
      <c r="I295" s="9" t="n">
        <v>100</v>
      </c>
      <c r="J295" s="11" t="b">
        <f aca="false">TRUE()</f>
        <v>1</v>
      </c>
      <c r="K295" s="9" t="n">
        <v>100</v>
      </c>
      <c r="L295" s="9" t="n">
        <v>4</v>
      </c>
      <c r="M295" s="11" t="b">
        <f aca="false">TRUE()</f>
        <v>1</v>
      </c>
      <c r="N295" s="5" t="n">
        <f aca="false">COUNTIF($F$2:$F$560,"&lt;"&amp;F295)+(COUNTIF($F$2:$F$560,F295)+1)/2</f>
        <v>415.5</v>
      </c>
      <c r="O295" s="5" t="n">
        <f aca="false">COUNTIF($H$2:$H$560,"&lt;"&amp;H295)+(COUNTIF($H$2:$H$560,H295)+1)/2</f>
        <v>266.5</v>
      </c>
      <c r="P295" s="5" t="str">
        <f aca="false">IF(J295=FALSE(),COUNTIFS($J$2:$J$560,FALSE(),$F$2:$F$560,"&lt;"&amp;F295)+(COUNTIFS($J$2:$J$560,FALSE(),$F$2:$F$560,F295)+1)/2,"")</f>
        <v/>
      </c>
      <c r="Q295" s="5" t="str">
        <f aca="false">IF(J295=FALSE(),COUNTIFS($J$2:$J$560,FALSE(),$H$2:$H$560,"&lt;"&amp;H295)+(COUNTIFS($J$2:$J$560,FALSE(),$H$2:$H$560,H295)+1)/2,"")</f>
        <v/>
      </c>
      <c r="R295" s="5" t="n">
        <f aca="false">COUNTIF($L$2:$L$560,"&lt;"&amp;L295)+(COUNTIF($L$2:$L$560,L295)+1)/2</f>
        <v>305</v>
      </c>
      <c r="S295" s="5" t="n">
        <f aca="false">MATCH(F295,Codetabel!$G$2:$G$12,0)-1</f>
        <v>4</v>
      </c>
      <c r="T295" s="5" t="n">
        <f aca="false">H295-1</f>
        <v>3</v>
      </c>
    </row>
    <row r="296" customFormat="false" ht="15" hidden="false" customHeight="false" outlineLevel="0" collapsed="false">
      <c r="A296" s="9" t="s">
        <v>65</v>
      </c>
      <c r="B296" s="9" t="n">
        <v>416</v>
      </c>
      <c r="C296" s="9" t="s">
        <v>656</v>
      </c>
      <c r="D296" s="9" t="s">
        <v>657</v>
      </c>
      <c r="E296" s="9" t="s">
        <v>660</v>
      </c>
      <c r="F296" s="9" t="n">
        <v>50</v>
      </c>
      <c r="G296" s="9" t="s">
        <v>132</v>
      </c>
      <c r="H296" s="9" t="n">
        <v>5</v>
      </c>
      <c r="I296" s="9" t="n">
        <v>200</v>
      </c>
      <c r="J296" s="11" t="b">
        <f aca="false">FALSE()</f>
        <v>0</v>
      </c>
      <c r="K296" s="9" t="n">
        <v>200</v>
      </c>
      <c r="L296" s="9" t="n">
        <v>5</v>
      </c>
      <c r="M296" s="11" t="b">
        <f aca="false">TRUE()</f>
        <v>1</v>
      </c>
      <c r="N296" s="5" t="n">
        <f aca="false">COUNTIF($F$2:$F$560,"&lt;"&amp;F296)+(COUNTIF($F$2:$F$560,F296)+1)/2</f>
        <v>343.5</v>
      </c>
      <c r="O296" s="5" t="n">
        <f aca="false">COUNTIF($H$2:$H$560,"&lt;"&amp;H296)+(COUNTIF($H$2:$H$560,H296)+1)/2</f>
        <v>348.5</v>
      </c>
      <c r="P296" s="5" t="n">
        <f aca="false">IF(J296=FALSE(),COUNTIFS($J$2:$J$560,FALSE(),$F$2:$F$560,"&lt;"&amp;F296)+(COUNTIFS($J$2:$J$560,FALSE(),$F$2:$F$560,F296)+1)/2,"")</f>
        <v>300.5</v>
      </c>
      <c r="Q296" s="5" t="n">
        <f aca="false">IF(J296=FALSE(),COUNTIFS($J$2:$J$560,FALSE(),$H$2:$H$560,"&lt;"&amp;H296)+(COUNTIFS($J$2:$J$560,FALSE(),$H$2:$H$560,H296)+1)/2,"")</f>
        <v>244</v>
      </c>
      <c r="R296" s="5" t="n">
        <f aca="false">COUNTIF($L$2:$L$560,"&lt;"&amp;L296)+(COUNTIF($L$2:$L$560,L296)+1)/2</f>
        <v>386.5</v>
      </c>
      <c r="S296" s="5" t="n">
        <f aca="false">MATCH(F296,Codetabel!$G$2:$G$12,0)-1</f>
        <v>3</v>
      </c>
      <c r="T296" s="5" t="n">
        <f aca="false">H296-1</f>
        <v>4</v>
      </c>
    </row>
    <row r="297" customFormat="false" ht="15" hidden="false" customHeight="false" outlineLevel="0" collapsed="false">
      <c r="A297" s="9" t="s">
        <v>65</v>
      </c>
      <c r="B297" s="9" t="n">
        <v>417</v>
      </c>
      <c r="C297" s="9" t="s">
        <v>656</v>
      </c>
      <c r="D297" s="9" t="s">
        <v>657</v>
      </c>
      <c r="E297" s="9" t="s">
        <v>661</v>
      </c>
      <c r="F297" s="9" t="n">
        <v>100</v>
      </c>
      <c r="G297" s="9" t="s">
        <v>180</v>
      </c>
      <c r="H297" s="9" t="n">
        <v>7</v>
      </c>
      <c r="I297" s="9" t="n">
        <v>500</v>
      </c>
      <c r="J297" s="11" t="b">
        <f aca="false">FALSE()</f>
        <v>0</v>
      </c>
      <c r="K297" s="9" t="n">
        <v>500</v>
      </c>
      <c r="L297" s="9" t="n">
        <v>7</v>
      </c>
      <c r="M297" s="11" t="b">
        <f aca="false">FALSE()</f>
        <v>0</v>
      </c>
      <c r="N297" s="5" t="n">
        <f aca="false">COUNTIF($F$2:$F$560,"&lt;"&amp;F297)+(COUNTIF($F$2:$F$560,F297)+1)/2</f>
        <v>415.5</v>
      </c>
      <c r="O297" s="5" t="n">
        <f aca="false">COUNTIF($H$2:$H$560,"&lt;"&amp;H297)+(COUNTIF($H$2:$H$560,H297)+1)/2</f>
        <v>486.5</v>
      </c>
      <c r="P297" s="5" t="n">
        <f aca="false">IF(J297=FALSE(),COUNTIFS($J$2:$J$560,FALSE(),$F$2:$F$560,"&lt;"&amp;F297)+(COUNTIFS($J$2:$J$560,FALSE(),$F$2:$F$560,F297)+1)/2,"")</f>
        <v>342.5</v>
      </c>
      <c r="Q297" s="5" t="n">
        <f aca="false">IF(J297=FALSE(),COUNTIFS($J$2:$J$560,FALSE(),$H$2:$H$560,"&lt;"&amp;H297)+(COUNTIFS($J$2:$J$560,FALSE(),$H$2:$H$560,H297)+1)/2,"")</f>
        <v>325.5</v>
      </c>
      <c r="R297" s="5" t="n">
        <f aca="false">COUNTIF($L$2:$L$560,"&lt;"&amp;L297)+(COUNTIF($L$2:$L$560,L297)+1)/2</f>
        <v>497.5</v>
      </c>
      <c r="S297" s="5" t="n">
        <f aca="false">MATCH(F297,Codetabel!$G$2:$G$12,0)-1</f>
        <v>4</v>
      </c>
      <c r="T297" s="5" t="n">
        <f aca="false">H297-1</f>
        <v>6</v>
      </c>
    </row>
    <row r="298" customFormat="false" ht="15" hidden="false" customHeight="false" outlineLevel="0" collapsed="false">
      <c r="A298" s="9" t="s">
        <v>65</v>
      </c>
      <c r="B298" s="9" t="n">
        <v>418</v>
      </c>
      <c r="C298" s="9" t="s">
        <v>662</v>
      </c>
      <c r="D298" s="9" t="s">
        <v>663</v>
      </c>
      <c r="E298" s="9" t="s">
        <v>664</v>
      </c>
      <c r="F298" s="9" t="n">
        <v>100</v>
      </c>
      <c r="G298" s="9" t="s">
        <v>182</v>
      </c>
      <c r="H298" s="9" t="n">
        <v>8</v>
      </c>
      <c r="I298" s="9" t="n">
        <v>700</v>
      </c>
      <c r="J298" s="11" t="b">
        <f aca="false">FALSE()</f>
        <v>0</v>
      </c>
      <c r="K298" s="9" t="n">
        <v>700</v>
      </c>
      <c r="L298" s="9" t="n">
        <v>8</v>
      </c>
      <c r="M298" s="11" t="b">
        <f aca="false">FALSE()</f>
        <v>0</v>
      </c>
      <c r="N298" s="5" t="n">
        <f aca="false">COUNTIF($F$2:$F$560,"&lt;"&amp;F298)+(COUNTIF($F$2:$F$560,F298)+1)/2</f>
        <v>415.5</v>
      </c>
      <c r="O298" s="5" t="n">
        <f aca="false">COUNTIF($H$2:$H$560,"&lt;"&amp;H298)+(COUNTIF($H$2:$H$560,H298)+1)/2</f>
        <v>520.5</v>
      </c>
      <c r="P298" s="5" t="n">
        <f aca="false">IF(J298=FALSE(),COUNTIFS($J$2:$J$560,FALSE(),$F$2:$F$560,"&lt;"&amp;F298)+(COUNTIFS($J$2:$J$560,FALSE(),$F$2:$F$560,F298)+1)/2,"")</f>
        <v>342.5</v>
      </c>
      <c r="Q298" s="5" t="n">
        <f aca="false">IF(J298=FALSE(),COUNTIFS($J$2:$J$560,FALSE(),$H$2:$H$560,"&lt;"&amp;H298)+(COUNTIFS($J$2:$J$560,FALSE(),$H$2:$H$560,H298)+1)/2,"")</f>
        <v>350.5</v>
      </c>
      <c r="R298" s="5" t="n">
        <f aca="false">COUNTIF($L$2:$L$560,"&lt;"&amp;L298)+(COUNTIF($L$2:$L$560,L298)+1)/2</f>
        <v>525</v>
      </c>
      <c r="S298" s="5" t="n">
        <f aca="false">MATCH(F298,Codetabel!$G$2:$G$12,0)-1</f>
        <v>4</v>
      </c>
      <c r="T298" s="5" t="n">
        <f aca="false">H298-1</f>
        <v>7</v>
      </c>
    </row>
    <row r="299" customFormat="false" ht="15" hidden="false" customHeight="false" outlineLevel="0" collapsed="false">
      <c r="A299" s="9" t="s">
        <v>65</v>
      </c>
      <c r="B299" s="9" t="n">
        <v>420</v>
      </c>
      <c r="C299" s="9" t="s">
        <v>665</v>
      </c>
      <c r="D299" s="9" t="s">
        <v>666</v>
      </c>
      <c r="E299" s="9" t="s">
        <v>185</v>
      </c>
      <c r="F299" s="9" t="n">
        <v>50</v>
      </c>
      <c r="G299" s="9" t="s">
        <v>115</v>
      </c>
      <c r="H299" s="9" t="n">
        <v>4</v>
      </c>
      <c r="I299" s="9" t="n">
        <v>100</v>
      </c>
      <c r="J299" s="11" t="b">
        <f aca="false">FALSE()</f>
        <v>0</v>
      </c>
      <c r="K299" s="9" t="n">
        <v>100</v>
      </c>
      <c r="L299" s="9" t="n">
        <v>4</v>
      </c>
      <c r="M299" s="11" t="b">
        <f aca="false">TRUE()</f>
        <v>1</v>
      </c>
      <c r="N299" s="5" t="n">
        <f aca="false">COUNTIF($F$2:$F$560,"&lt;"&amp;F299)+(COUNTIF($F$2:$F$560,F299)+1)/2</f>
        <v>343.5</v>
      </c>
      <c r="O299" s="5" t="n">
        <f aca="false">COUNTIF($H$2:$H$560,"&lt;"&amp;H299)+(COUNTIF($H$2:$H$560,H299)+1)/2</f>
        <v>266.5</v>
      </c>
      <c r="P299" s="5" t="n">
        <f aca="false">IF(J299=FALSE(),COUNTIFS($J$2:$J$560,FALSE(),$F$2:$F$560,"&lt;"&amp;F299)+(COUNTIFS($J$2:$J$560,FALSE(),$F$2:$F$560,F299)+1)/2,"")</f>
        <v>300.5</v>
      </c>
      <c r="Q299" s="5" t="n">
        <f aca="false">IF(J299=FALSE(),COUNTIFS($J$2:$J$560,FALSE(),$H$2:$H$560,"&lt;"&amp;H299)+(COUNTIFS($J$2:$J$560,FALSE(),$H$2:$H$560,H299)+1)/2,"")</f>
        <v>193.5</v>
      </c>
      <c r="R299" s="5" t="n">
        <f aca="false">COUNTIF($L$2:$L$560,"&lt;"&amp;L299)+(COUNTIF($L$2:$L$560,L299)+1)/2</f>
        <v>305</v>
      </c>
      <c r="S299" s="5" t="n">
        <f aca="false">MATCH(F299,Codetabel!$G$2:$G$12,0)-1</f>
        <v>3</v>
      </c>
      <c r="T299" s="5" t="n">
        <f aca="false">H299-1</f>
        <v>3</v>
      </c>
    </row>
    <row r="300" customFormat="false" ht="15" hidden="false" customHeight="false" outlineLevel="0" collapsed="false">
      <c r="A300" s="9" t="s">
        <v>65</v>
      </c>
      <c r="B300" s="9" t="n">
        <v>421</v>
      </c>
      <c r="C300" s="9" t="s">
        <v>665</v>
      </c>
      <c r="D300" s="9" t="s">
        <v>666</v>
      </c>
      <c r="E300" s="9" t="s">
        <v>667</v>
      </c>
      <c r="F300" s="9" t="n">
        <v>50</v>
      </c>
      <c r="G300" s="9" t="s">
        <v>199</v>
      </c>
      <c r="H300" s="9" t="n">
        <v>6</v>
      </c>
      <c r="I300" s="9" t="n">
        <v>300</v>
      </c>
      <c r="J300" s="11" t="b">
        <f aca="false">FALSE()</f>
        <v>0</v>
      </c>
      <c r="K300" s="9" t="n">
        <v>300</v>
      </c>
      <c r="L300" s="9" t="n">
        <v>6</v>
      </c>
      <c r="M300" s="11" t="b">
        <f aca="false">TRUE()</f>
        <v>1</v>
      </c>
      <c r="N300" s="5" t="n">
        <f aca="false">COUNTIF($F$2:$F$560,"&lt;"&amp;F300)+(COUNTIF($F$2:$F$560,F300)+1)/2</f>
        <v>343.5</v>
      </c>
      <c r="O300" s="5" t="n">
        <f aca="false">COUNTIF($H$2:$H$560,"&lt;"&amp;H300)+(COUNTIF($H$2:$H$560,H300)+1)/2</f>
        <v>422.5</v>
      </c>
      <c r="P300" s="5" t="n">
        <f aca="false">IF(J300=FALSE(),COUNTIFS($J$2:$J$560,FALSE(),$F$2:$F$560,"&lt;"&amp;F300)+(COUNTIFS($J$2:$J$560,FALSE(),$F$2:$F$560,F300)+1)/2,"")</f>
        <v>300.5</v>
      </c>
      <c r="Q300" s="5" t="n">
        <f aca="false">IF(J300=FALSE(),COUNTIFS($J$2:$J$560,FALSE(),$H$2:$H$560,"&lt;"&amp;H300)+(COUNTIFS($J$2:$J$560,FALSE(),$H$2:$H$560,H300)+1)/2,"")</f>
        <v>285</v>
      </c>
      <c r="R300" s="5" t="n">
        <f aca="false">COUNTIF($L$2:$L$560,"&lt;"&amp;L300)+(COUNTIF($L$2:$L$560,L300)+1)/2</f>
        <v>447.5</v>
      </c>
      <c r="S300" s="5" t="n">
        <f aca="false">MATCH(F300,Codetabel!$G$2:$G$12,0)-1</f>
        <v>3</v>
      </c>
      <c r="T300" s="5" t="n">
        <f aca="false">H300-1</f>
        <v>5</v>
      </c>
    </row>
    <row r="301" customFormat="false" ht="15" hidden="false" customHeight="false" outlineLevel="0" collapsed="false">
      <c r="A301" s="9" t="s">
        <v>65</v>
      </c>
      <c r="B301" s="9" t="n">
        <v>423</v>
      </c>
      <c r="C301" s="9" t="s">
        <v>668</v>
      </c>
      <c r="D301" s="9" t="s">
        <v>669</v>
      </c>
      <c r="E301" s="9" t="s">
        <v>670</v>
      </c>
      <c r="F301" s="9" t="n">
        <v>50</v>
      </c>
      <c r="G301" s="9" t="s">
        <v>132</v>
      </c>
      <c r="H301" s="9" t="n">
        <v>5</v>
      </c>
      <c r="I301" s="9" t="n">
        <v>200</v>
      </c>
      <c r="J301" s="11" t="b">
        <f aca="false">FALSE()</f>
        <v>0</v>
      </c>
      <c r="K301" s="9" t="n">
        <v>200</v>
      </c>
      <c r="L301" s="9" t="n">
        <v>5</v>
      </c>
      <c r="M301" s="11" t="b">
        <f aca="false">TRUE()</f>
        <v>1</v>
      </c>
      <c r="N301" s="5" t="n">
        <f aca="false">COUNTIF($F$2:$F$560,"&lt;"&amp;F301)+(COUNTIF($F$2:$F$560,F301)+1)/2</f>
        <v>343.5</v>
      </c>
      <c r="O301" s="5" t="n">
        <f aca="false">COUNTIF($H$2:$H$560,"&lt;"&amp;H301)+(COUNTIF($H$2:$H$560,H301)+1)/2</f>
        <v>348.5</v>
      </c>
      <c r="P301" s="5" t="n">
        <f aca="false">IF(J301=FALSE(),COUNTIFS($J$2:$J$560,FALSE(),$F$2:$F$560,"&lt;"&amp;F301)+(COUNTIFS($J$2:$J$560,FALSE(),$F$2:$F$560,F301)+1)/2,"")</f>
        <v>300.5</v>
      </c>
      <c r="Q301" s="5" t="n">
        <f aca="false">IF(J301=FALSE(),COUNTIFS($J$2:$J$560,FALSE(),$H$2:$H$560,"&lt;"&amp;H301)+(COUNTIFS($J$2:$J$560,FALSE(),$H$2:$H$560,H301)+1)/2,"")</f>
        <v>244</v>
      </c>
      <c r="R301" s="5" t="n">
        <f aca="false">COUNTIF($L$2:$L$560,"&lt;"&amp;L301)+(COUNTIF($L$2:$L$560,L301)+1)/2</f>
        <v>386.5</v>
      </c>
      <c r="S301" s="5" t="n">
        <f aca="false">MATCH(F301,Codetabel!$G$2:$G$12,0)-1</f>
        <v>3</v>
      </c>
      <c r="T301" s="5" t="n">
        <f aca="false">H301-1</f>
        <v>4</v>
      </c>
    </row>
    <row r="302" customFormat="false" ht="15" hidden="false" customHeight="false" outlineLevel="0" collapsed="false">
      <c r="A302" s="9" t="s">
        <v>65</v>
      </c>
      <c r="B302" s="9" t="n">
        <v>424</v>
      </c>
      <c r="C302" s="9" t="s">
        <v>668</v>
      </c>
      <c r="D302" s="9" t="s">
        <v>669</v>
      </c>
      <c r="E302" s="9" t="s">
        <v>671</v>
      </c>
      <c r="F302" s="9" t="n">
        <v>100</v>
      </c>
      <c r="G302" s="9" t="s">
        <v>275</v>
      </c>
      <c r="H302" s="9" t="n">
        <v>9</v>
      </c>
      <c r="I302" s="9" t="n">
        <v>1000</v>
      </c>
      <c r="J302" s="11" t="b">
        <f aca="false">FALSE()</f>
        <v>0</v>
      </c>
      <c r="K302" s="9" t="n">
        <v>1000</v>
      </c>
      <c r="L302" s="9" t="n">
        <v>9</v>
      </c>
      <c r="M302" s="11" t="b">
        <f aca="false">FALSE()</f>
        <v>0</v>
      </c>
      <c r="N302" s="5" t="n">
        <f aca="false">COUNTIF($F$2:$F$560,"&lt;"&amp;F302)+(COUNTIF($F$2:$F$560,F302)+1)/2</f>
        <v>415.5</v>
      </c>
      <c r="O302" s="5" t="n">
        <f aca="false">COUNTIF($H$2:$H$560,"&lt;"&amp;H302)+(COUNTIF($H$2:$H$560,H302)+1)/2</f>
        <v>540</v>
      </c>
      <c r="P302" s="5" t="n">
        <f aca="false">IF(J302=FALSE(),COUNTIFS($J$2:$J$560,FALSE(),$F$2:$F$560,"&lt;"&amp;F302)+(COUNTIFS($J$2:$J$560,FALSE(),$F$2:$F$560,F302)+1)/2,"")</f>
        <v>342.5</v>
      </c>
      <c r="Q302" s="5" t="n">
        <f aca="false">IF(J302=FALSE(),COUNTIFS($J$2:$J$560,FALSE(),$H$2:$H$560,"&lt;"&amp;H302)+(COUNTIFS($J$2:$J$560,FALSE(),$H$2:$H$560,H302)+1)/2,"")</f>
        <v>364.5</v>
      </c>
      <c r="R302" s="5" t="n">
        <f aca="false">COUNTIF($L$2:$L$560,"&lt;"&amp;L302)+(COUNTIF($L$2:$L$560,L302)+1)/2</f>
        <v>541.5</v>
      </c>
      <c r="S302" s="5" t="n">
        <f aca="false">MATCH(F302,Codetabel!$G$2:$G$12,0)-1</f>
        <v>4</v>
      </c>
      <c r="T302" s="5" t="n">
        <f aca="false">H302-1</f>
        <v>8</v>
      </c>
    </row>
    <row r="303" customFormat="false" ht="15" hidden="false" customHeight="false" outlineLevel="0" collapsed="false">
      <c r="A303" s="9" t="s">
        <v>65</v>
      </c>
      <c r="B303" s="9" t="n">
        <v>425</v>
      </c>
      <c r="C303" s="9" t="s">
        <v>672</v>
      </c>
      <c r="D303" s="9" t="s">
        <v>673</v>
      </c>
      <c r="E303" s="9" t="s">
        <v>674</v>
      </c>
      <c r="F303" s="9" t="n">
        <v>30</v>
      </c>
      <c r="G303" s="9" t="s">
        <v>115</v>
      </c>
      <c r="H303" s="9" t="n">
        <v>4</v>
      </c>
      <c r="I303" s="9" t="n">
        <v>100</v>
      </c>
      <c r="J303" s="11" t="b">
        <f aca="false">FALSE()</f>
        <v>0</v>
      </c>
      <c r="K303" s="9" t="n">
        <v>100</v>
      </c>
      <c r="L303" s="9" t="n">
        <v>4</v>
      </c>
      <c r="M303" s="11" t="b">
        <f aca="false">TRUE()</f>
        <v>1</v>
      </c>
      <c r="N303" s="5" t="n">
        <f aca="false">COUNTIF($F$2:$F$560,"&lt;"&amp;F303)+(COUNTIF($F$2:$F$560,F303)+1)/2</f>
        <v>257.5</v>
      </c>
      <c r="O303" s="5" t="n">
        <f aca="false">COUNTIF($H$2:$H$560,"&lt;"&amp;H303)+(COUNTIF($H$2:$H$560,H303)+1)/2</f>
        <v>266.5</v>
      </c>
      <c r="P303" s="5" t="n">
        <f aca="false">IF(J303=FALSE(),COUNTIFS($J$2:$J$560,FALSE(),$F$2:$F$560,"&lt;"&amp;F303)+(COUNTIFS($J$2:$J$560,FALSE(),$F$2:$F$560,F303)+1)/2,"")</f>
        <v>240</v>
      </c>
      <c r="Q303" s="5" t="n">
        <f aca="false">IF(J303=FALSE(),COUNTIFS($J$2:$J$560,FALSE(),$H$2:$H$560,"&lt;"&amp;H303)+(COUNTIFS($J$2:$J$560,FALSE(),$H$2:$H$560,H303)+1)/2,"")</f>
        <v>193.5</v>
      </c>
      <c r="R303" s="5" t="n">
        <f aca="false">COUNTIF($L$2:$L$560,"&lt;"&amp;L303)+(COUNTIF($L$2:$L$560,L303)+1)/2</f>
        <v>305</v>
      </c>
      <c r="S303" s="5" t="n">
        <f aca="false">MATCH(F303,Codetabel!$G$2:$G$12,0)-1</f>
        <v>2</v>
      </c>
      <c r="T303" s="5" t="n">
        <f aca="false">H303-1</f>
        <v>3</v>
      </c>
    </row>
    <row r="304" customFormat="false" ht="15" hidden="false" customHeight="false" outlineLevel="0" collapsed="false">
      <c r="A304" s="9" t="s">
        <v>65</v>
      </c>
      <c r="B304" s="9" t="n">
        <v>426</v>
      </c>
      <c r="C304" s="9" t="s">
        <v>675</v>
      </c>
      <c r="D304" s="9" t="s">
        <v>676</v>
      </c>
      <c r="E304" s="9" t="s">
        <v>677</v>
      </c>
      <c r="F304" s="9" t="n">
        <v>30</v>
      </c>
      <c r="G304" s="9" t="s">
        <v>115</v>
      </c>
      <c r="H304" s="9" t="n">
        <v>4</v>
      </c>
      <c r="I304" s="9" t="n">
        <v>100</v>
      </c>
      <c r="J304" s="11" t="b">
        <f aca="false">FALSE()</f>
        <v>0</v>
      </c>
      <c r="K304" s="9" t="n">
        <v>100</v>
      </c>
      <c r="L304" s="9" t="n">
        <v>4</v>
      </c>
      <c r="M304" s="11" t="b">
        <f aca="false">TRUE()</f>
        <v>1</v>
      </c>
      <c r="N304" s="5" t="n">
        <f aca="false">COUNTIF($F$2:$F$560,"&lt;"&amp;F304)+(COUNTIF($F$2:$F$560,F304)+1)/2</f>
        <v>257.5</v>
      </c>
      <c r="O304" s="5" t="n">
        <f aca="false">COUNTIF($H$2:$H$560,"&lt;"&amp;H304)+(COUNTIF($H$2:$H$560,H304)+1)/2</f>
        <v>266.5</v>
      </c>
      <c r="P304" s="5" t="n">
        <f aca="false">IF(J304=FALSE(),COUNTIFS($J$2:$J$560,FALSE(),$F$2:$F$560,"&lt;"&amp;F304)+(COUNTIFS($J$2:$J$560,FALSE(),$F$2:$F$560,F304)+1)/2,"")</f>
        <v>240</v>
      </c>
      <c r="Q304" s="5" t="n">
        <f aca="false">IF(J304=FALSE(),COUNTIFS($J$2:$J$560,FALSE(),$H$2:$H$560,"&lt;"&amp;H304)+(COUNTIFS($J$2:$J$560,FALSE(),$H$2:$H$560,H304)+1)/2,"")</f>
        <v>193.5</v>
      </c>
      <c r="R304" s="5" t="n">
        <f aca="false">COUNTIF($L$2:$L$560,"&lt;"&amp;L304)+(COUNTIF($L$2:$L$560,L304)+1)/2</f>
        <v>305</v>
      </c>
      <c r="S304" s="5" t="n">
        <f aca="false">MATCH(F304,Codetabel!$G$2:$G$12,0)-1</f>
        <v>2</v>
      </c>
      <c r="T304" s="5" t="n">
        <f aca="false">H304-1</f>
        <v>3</v>
      </c>
    </row>
    <row r="305" customFormat="false" ht="15" hidden="false" customHeight="false" outlineLevel="0" collapsed="false">
      <c r="A305" s="9" t="s">
        <v>65</v>
      </c>
      <c r="B305" s="9" t="n">
        <v>429</v>
      </c>
      <c r="C305" s="9" t="s">
        <v>678</v>
      </c>
      <c r="D305" s="9" t="s">
        <v>679</v>
      </c>
      <c r="E305" s="9" t="s">
        <v>680</v>
      </c>
      <c r="F305" s="9" t="n">
        <v>50</v>
      </c>
      <c r="G305" s="9" t="s">
        <v>115</v>
      </c>
      <c r="H305" s="9" t="n">
        <v>4</v>
      </c>
      <c r="I305" s="9" t="n">
        <v>100</v>
      </c>
      <c r="J305" s="11" t="b">
        <f aca="false">FALSE()</f>
        <v>0</v>
      </c>
      <c r="K305" s="9" t="n">
        <v>100</v>
      </c>
      <c r="L305" s="9" t="n">
        <v>4</v>
      </c>
      <c r="M305" s="11" t="b">
        <f aca="false">TRUE()</f>
        <v>1</v>
      </c>
      <c r="N305" s="5" t="n">
        <f aca="false">COUNTIF($F$2:$F$560,"&lt;"&amp;F305)+(COUNTIF($F$2:$F$560,F305)+1)/2</f>
        <v>343.5</v>
      </c>
      <c r="O305" s="5" t="n">
        <f aca="false">COUNTIF($H$2:$H$560,"&lt;"&amp;H305)+(COUNTIF($H$2:$H$560,H305)+1)/2</f>
        <v>266.5</v>
      </c>
      <c r="P305" s="5" t="n">
        <f aca="false">IF(J305=FALSE(),COUNTIFS($J$2:$J$560,FALSE(),$F$2:$F$560,"&lt;"&amp;F305)+(COUNTIFS($J$2:$J$560,FALSE(),$F$2:$F$560,F305)+1)/2,"")</f>
        <v>300.5</v>
      </c>
      <c r="Q305" s="5" t="n">
        <f aca="false">IF(J305=FALSE(),COUNTIFS($J$2:$J$560,FALSE(),$H$2:$H$560,"&lt;"&amp;H305)+(COUNTIFS($J$2:$J$560,FALSE(),$H$2:$H$560,H305)+1)/2,"")</f>
        <v>193.5</v>
      </c>
      <c r="R305" s="5" t="n">
        <f aca="false">COUNTIF($L$2:$L$560,"&lt;"&amp;L305)+(COUNTIF($L$2:$L$560,L305)+1)/2</f>
        <v>305</v>
      </c>
      <c r="S305" s="5" t="n">
        <f aca="false">MATCH(F305,Codetabel!$G$2:$G$12,0)-1</f>
        <v>3</v>
      </c>
      <c r="T305" s="5" t="n">
        <f aca="false">H305-1</f>
        <v>3</v>
      </c>
    </row>
    <row r="306" customFormat="false" ht="15" hidden="false" customHeight="false" outlineLevel="0" collapsed="false">
      <c r="A306" s="9" t="s">
        <v>65</v>
      </c>
      <c r="B306" s="9" t="n">
        <v>430</v>
      </c>
      <c r="C306" s="9" t="s">
        <v>678</v>
      </c>
      <c r="D306" s="9" t="s">
        <v>681</v>
      </c>
      <c r="E306" s="9" t="s">
        <v>682</v>
      </c>
      <c r="F306" s="9" t="n">
        <v>0</v>
      </c>
      <c r="G306" s="9" t="s">
        <v>392</v>
      </c>
      <c r="H306" s="9" t="n">
        <v>1</v>
      </c>
      <c r="I306" s="9" t="n">
        <v>10</v>
      </c>
      <c r="J306" s="11" t="b">
        <f aca="false">FALSE()</f>
        <v>0</v>
      </c>
      <c r="K306" s="9" t="n">
        <v>10</v>
      </c>
      <c r="L306" s="9" t="n">
        <v>1</v>
      </c>
      <c r="M306" s="11" t="b">
        <f aca="false">TRUE()</f>
        <v>1</v>
      </c>
      <c r="N306" s="5" t="n">
        <f aca="false">COUNTIF($F$2:$F$560,"&lt;"&amp;F306)+(COUNTIF($F$2:$F$560,F306)+1)/2</f>
        <v>59</v>
      </c>
      <c r="O306" s="5" t="n">
        <f aca="false">COUNTIF($H$2:$H$560,"&lt;"&amp;H306)+(COUNTIF($H$2:$H$560,H306)+1)/2</f>
        <v>22</v>
      </c>
      <c r="P306" s="5" t="n">
        <f aca="false">IF(J306=FALSE(),COUNTIFS($J$2:$J$560,FALSE(),$F$2:$F$560,"&lt;"&amp;F306)+(COUNTIFS($J$2:$J$560,FALSE(),$F$2:$F$560,F306)+1)/2,"")</f>
        <v>59</v>
      </c>
      <c r="Q306" s="5" t="n">
        <f aca="false">IF(J306=FALSE(),COUNTIFS($J$2:$J$560,FALSE(),$H$2:$H$560,"&lt;"&amp;H306)+(COUNTIFS($J$2:$J$560,FALSE(),$H$2:$H$560,H306)+1)/2,"")</f>
        <v>19.5</v>
      </c>
      <c r="R306" s="5" t="n">
        <f aca="false">COUNTIF($L$2:$L$560,"&lt;"&amp;L306)+(COUNTIF($L$2:$L$560,L306)+1)/2</f>
        <v>24</v>
      </c>
      <c r="S306" s="5" t="n">
        <f aca="false">MATCH(F306,Codetabel!$G$2:$G$12,0)-1</f>
        <v>0</v>
      </c>
      <c r="T306" s="5" t="n">
        <f aca="false">H306-1</f>
        <v>0</v>
      </c>
    </row>
    <row r="307" customFormat="false" ht="15" hidden="false" customHeight="false" outlineLevel="0" collapsed="false">
      <c r="A307" s="9" t="s">
        <v>65</v>
      </c>
      <c r="B307" s="9" t="n">
        <v>431</v>
      </c>
      <c r="C307" s="9" t="s">
        <v>683</v>
      </c>
      <c r="D307" s="9" t="s">
        <v>684</v>
      </c>
      <c r="E307" s="9" t="s">
        <v>685</v>
      </c>
      <c r="F307" s="9" t="n">
        <v>30</v>
      </c>
      <c r="G307" s="9" t="s">
        <v>107</v>
      </c>
      <c r="H307" s="9" t="n">
        <v>2</v>
      </c>
      <c r="I307" s="9" t="n">
        <v>30</v>
      </c>
      <c r="J307" s="11" t="b">
        <f aca="false">TRUE()</f>
        <v>1</v>
      </c>
      <c r="K307" s="9" t="n">
        <v>10</v>
      </c>
      <c r="L307" s="9" t="n">
        <v>1</v>
      </c>
      <c r="M307" s="11" t="b">
        <f aca="false">TRUE()</f>
        <v>1</v>
      </c>
      <c r="N307" s="5" t="n">
        <f aca="false">COUNTIF($F$2:$F$560,"&lt;"&amp;F307)+(COUNTIF($F$2:$F$560,F307)+1)/2</f>
        <v>257.5</v>
      </c>
      <c r="O307" s="5" t="n">
        <f aca="false">COUNTIF($H$2:$H$560,"&lt;"&amp;H307)+(COUNTIF($H$2:$H$560,H307)+1)/2</f>
        <v>89</v>
      </c>
      <c r="P307" s="5" t="str">
        <f aca="false">IF(J307=FALSE(),COUNTIFS($J$2:$J$560,FALSE(),$F$2:$F$560,"&lt;"&amp;F307)+(COUNTIFS($J$2:$J$560,FALSE(),$F$2:$F$560,F307)+1)/2,"")</f>
        <v/>
      </c>
      <c r="Q307" s="5" t="str">
        <f aca="false">IF(J307=FALSE(),COUNTIFS($J$2:$J$560,FALSE(),$H$2:$H$560,"&lt;"&amp;H307)+(COUNTIFS($J$2:$J$560,FALSE(),$H$2:$H$560,H307)+1)/2,"")</f>
        <v/>
      </c>
      <c r="R307" s="5" t="n">
        <f aca="false">COUNTIF($L$2:$L$560,"&lt;"&amp;L307)+(COUNTIF($L$2:$L$560,L307)+1)/2</f>
        <v>24</v>
      </c>
      <c r="S307" s="5" t="n">
        <f aca="false">MATCH(F307,Codetabel!$G$2:$G$12,0)-1</f>
        <v>2</v>
      </c>
      <c r="T307" s="5" t="n">
        <f aca="false">H307-1</f>
        <v>1</v>
      </c>
    </row>
    <row r="308" customFormat="false" ht="15" hidden="false" customHeight="false" outlineLevel="0" collapsed="false">
      <c r="A308" s="9" t="s">
        <v>65</v>
      </c>
      <c r="B308" s="9" t="n">
        <v>432</v>
      </c>
      <c r="C308" s="9" t="s">
        <v>686</v>
      </c>
      <c r="D308" s="9" t="s">
        <v>687</v>
      </c>
      <c r="E308" s="9" t="s">
        <v>688</v>
      </c>
      <c r="F308" s="9" t="n">
        <v>30</v>
      </c>
      <c r="G308" s="9" t="s">
        <v>107</v>
      </c>
      <c r="H308" s="9" t="n">
        <v>2</v>
      </c>
      <c r="I308" s="9" t="n">
        <v>30</v>
      </c>
      <c r="J308" s="11" t="b">
        <f aca="false">TRUE()</f>
        <v>1</v>
      </c>
      <c r="K308" s="9" t="n">
        <v>30</v>
      </c>
      <c r="L308" s="9" t="n">
        <v>2</v>
      </c>
      <c r="M308" s="11" t="b">
        <f aca="false">TRUE()</f>
        <v>1</v>
      </c>
      <c r="N308" s="5" t="n">
        <f aca="false">COUNTIF($F$2:$F$560,"&lt;"&amp;F308)+(COUNTIF($F$2:$F$560,F308)+1)/2</f>
        <v>257.5</v>
      </c>
      <c r="O308" s="5" t="n">
        <f aca="false">COUNTIF($H$2:$H$560,"&lt;"&amp;H308)+(COUNTIF($H$2:$H$560,H308)+1)/2</f>
        <v>89</v>
      </c>
      <c r="P308" s="5" t="str">
        <f aca="false">IF(J308=FALSE(),COUNTIFS($J$2:$J$560,FALSE(),$F$2:$F$560,"&lt;"&amp;F308)+(COUNTIFS($J$2:$J$560,FALSE(),$F$2:$F$560,F308)+1)/2,"")</f>
        <v/>
      </c>
      <c r="Q308" s="5" t="str">
        <f aca="false">IF(J308=FALSE(),COUNTIFS($J$2:$J$560,FALSE(),$H$2:$H$560,"&lt;"&amp;H308)+(COUNTIFS($J$2:$J$560,FALSE(),$H$2:$H$560,H308)+1)/2,"")</f>
        <v/>
      </c>
      <c r="R308" s="5" t="n">
        <f aca="false">COUNTIF($L$2:$L$560,"&lt;"&amp;L308)+(COUNTIF($L$2:$L$560,L308)+1)/2</f>
        <v>101.5</v>
      </c>
      <c r="S308" s="5" t="n">
        <f aca="false">MATCH(F308,Codetabel!$G$2:$G$12,0)-1</f>
        <v>2</v>
      </c>
      <c r="T308" s="5" t="n">
        <f aca="false">H308-1</f>
        <v>1</v>
      </c>
    </row>
    <row r="309" customFormat="false" ht="15" hidden="false" customHeight="false" outlineLevel="0" collapsed="false">
      <c r="A309" s="9" t="s">
        <v>65</v>
      </c>
      <c r="B309" s="9" t="n">
        <v>433</v>
      </c>
      <c r="C309" s="9" t="s">
        <v>689</v>
      </c>
      <c r="D309" s="9" t="s">
        <v>690</v>
      </c>
      <c r="E309" s="9" t="s">
        <v>691</v>
      </c>
      <c r="F309" s="9" t="n">
        <v>30</v>
      </c>
      <c r="G309" s="9" t="s">
        <v>126</v>
      </c>
      <c r="H309" s="9" t="n">
        <v>3</v>
      </c>
      <c r="I309" s="9" t="n">
        <v>50</v>
      </c>
      <c r="J309" s="11" t="b">
        <f aca="false">FALSE()</f>
        <v>0</v>
      </c>
      <c r="K309" s="9" t="n">
        <v>50</v>
      </c>
      <c r="L309" s="9" t="n">
        <v>3</v>
      </c>
      <c r="M309" s="11" t="b">
        <f aca="false">TRUE()</f>
        <v>1</v>
      </c>
      <c r="N309" s="5" t="n">
        <f aca="false">COUNTIF($F$2:$F$560,"&lt;"&amp;F309)+(COUNTIF($F$2:$F$560,F309)+1)/2</f>
        <v>257.5</v>
      </c>
      <c r="O309" s="5" t="n">
        <f aca="false">COUNTIF($H$2:$H$560,"&lt;"&amp;H309)+(COUNTIF($H$2:$H$560,H309)+1)/2</f>
        <v>175.5</v>
      </c>
      <c r="P309" s="5" t="n">
        <f aca="false">IF(J309=FALSE(),COUNTIFS($J$2:$J$560,FALSE(),$F$2:$F$560,"&lt;"&amp;F309)+(COUNTIFS($J$2:$J$560,FALSE(),$F$2:$F$560,F309)+1)/2,"")</f>
        <v>240</v>
      </c>
      <c r="Q309" s="5" t="n">
        <f aca="false">IF(J309=FALSE(),COUNTIFS($J$2:$J$560,FALSE(),$H$2:$H$560,"&lt;"&amp;H309)+(COUNTIFS($J$2:$J$560,FALSE(),$H$2:$H$560,H309)+1)/2,"")</f>
        <v>132.5</v>
      </c>
      <c r="R309" s="5" t="n">
        <f aca="false">COUNTIF($L$2:$L$560,"&lt;"&amp;L309)+(COUNTIF($L$2:$L$560,L309)+1)/2</f>
        <v>204</v>
      </c>
      <c r="S309" s="5" t="n">
        <f aca="false">MATCH(F309,Codetabel!$G$2:$G$12,0)-1</f>
        <v>2</v>
      </c>
      <c r="T309" s="5" t="n">
        <f aca="false">H309-1</f>
        <v>2</v>
      </c>
    </row>
    <row r="310" customFormat="false" ht="15" hidden="false" customHeight="false" outlineLevel="0" collapsed="false">
      <c r="A310" s="9" t="s">
        <v>65</v>
      </c>
      <c r="B310" s="9" t="n">
        <v>434</v>
      </c>
      <c r="C310" s="9" t="s">
        <v>692</v>
      </c>
      <c r="D310" s="9" t="s">
        <v>693</v>
      </c>
      <c r="E310" s="9" t="s">
        <v>694</v>
      </c>
      <c r="F310" s="9" t="n">
        <v>30</v>
      </c>
      <c r="G310" s="9" t="s">
        <v>126</v>
      </c>
      <c r="H310" s="9" t="n">
        <v>3</v>
      </c>
      <c r="I310" s="9" t="n">
        <v>50</v>
      </c>
      <c r="J310" s="11" t="b">
        <f aca="false">FALSE()</f>
        <v>0</v>
      </c>
      <c r="K310" s="9" t="n">
        <v>50</v>
      </c>
      <c r="L310" s="9" t="n">
        <v>3</v>
      </c>
      <c r="M310" s="11" t="b">
        <f aca="false">TRUE()</f>
        <v>1</v>
      </c>
      <c r="N310" s="5" t="n">
        <f aca="false">COUNTIF($F$2:$F$560,"&lt;"&amp;F310)+(COUNTIF($F$2:$F$560,F310)+1)/2</f>
        <v>257.5</v>
      </c>
      <c r="O310" s="5" t="n">
        <f aca="false">COUNTIF($H$2:$H$560,"&lt;"&amp;H310)+(COUNTIF($H$2:$H$560,H310)+1)/2</f>
        <v>175.5</v>
      </c>
      <c r="P310" s="5" t="n">
        <f aca="false">IF(J310=FALSE(),COUNTIFS($J$2:$J$560,FALSE(),$F$2:$F$560,"&lt;"&amp;F310)+(COUNTIFS($J$2:$J$560,FALSE(),$F$2:$F$560,F310)+1)/2,"")</f>
        <v>240</v>
      </c>
      <c r="Q310" s="5" t="n">
        <f aca="false">IF(J310=FALSE(),COUNTIFS($J$2:$J$560,FALSE(),$H$2:$H$560,"&lt;"&amp;H310)+(COUNTIFS($J$2:$J$560,FALSE(),$H$2:$H$560,H310)+1)/2,"")</f>
        <v>132.5</v>
      </c>
      <c r="R310" s="5" t="n">
        <f aca="false">COUNTIF($L$2:$L$560,"&lt;"&amp;L310)+(COUNTIF($L$2:$L$560,L310)+1)/2</f>
        <v>204</v>
      </c>
      <c r="S310" s="5" t="n">
        <f aca="false">MATCH(F310,Codetabel!$G$2:$G$12,0)-1</f>
        <v>2</v>
      </c>
      <c r="T310" s="5" t="n">
        <f aca="false">H310-1</f>
        <v>2</v>
      </c>
    </row>
    <row r="311" customFormat="false" ht="15" hidden="false" customHeight="false" outlineLevel="0" collapsed="false">
      <c r="A311" s="9" t="s">
        <v>65</v>
      </c>
      <c r="B311" s="9" t="n">
        <v>435</v>
      </c>
      <c r="C311" s="9" t="s">
        <v>695</v>
      </c>
      <c r="D311" s="9" t="s">
        <v>696</v>
      </c>
      <c r="E311" s="9" t="s">
        <v>697</v>
      </c>
      <c r="F311" s="9" t="n">
        <v>0</v>
      </c>
      <c r="G311" s="9" t="s">
        <v>107</v>
      </c>
      <c r="H311" s="9" t="n">
        <v>2</v>
      </c>
      <c r="I311" s="9" t="n">
        <v>30</v>
      </c>
      <c r="J311" s="11" t="b">
        <f aca="false">FALSE()</f>
        <v>0</v>
      </c>
      <c r="K311" s="9" t="n">
        <v>30</v>
      </c>
      <c r="L311" s="9" t="n">
        <v>2</v>
      </c>
      <c r="M311" s="11" t="b">
        <f aca="false">TRUE()</f>
        <v>1</v>
      </c>
      <c r="N311" s="5" t="n">
        <f aca="false">COUNTIF($F$2:$F$560,"&lt;"&amp;F311)+(COUNTIF($F$2:$F$560,F311)+1)/2</f>
        <v>59</v>
      </c>
      <c r="O311" s="5" t="n">
        <f aca="false">COUNTIF($H$2:$H$560,"&lt;"&amp;H311)+(COUNTIF($H$2:$H$560,H311)+1)/2</f>
        <v>89</v>
      </c>
      <c r="P311" s="5" t="n">
        <f aca="false">IF(J311=FALSE(),COUNTIFS($J$2:$J$560,FALSE(),$F$2:$F$560,"&lt;"&amp;F311)+(COUNTIFS($J$2:$J$560,FALSE(),$F$2:$F$560,F311)+1)/2,"")</f>
        <v>59</v>
      </c>
      <c r="Q311" s="5" t="n">
        <f aca="false">IF(J311=FALSE(),COUNTIFS($J$2:$J$560,FALSE(),$H$2:$H$560,"&lt;"&amp;H311)+(COUNTIFS($J$2:$J$560,FALSE(),$H$2:$H$560,H311)+1)/2,"")</f>
        <v>71.5</v>
      </c>
      <c r="R311" s="5" t="n">
        <f aca="false">COUNTIF($L$2:$L$560,"&lt;"&amp;L311)+(COUNTIF($L$2:$L$560,L311)+1)/2</f>
        <v>101.5</v>
      </c>
      <c r="S311" s="5" t="n">
        <f aca="false">MATCH(F311,Codetabel!$G$2:$G$12,0)-1</f>
        <v>0</v>
      </c>
      <c r="T311" s="5" t="n">
        <f aca="false">H311-1</f>
        <v>1</v>
      </c>
    </row>
    <row r="312" customFormat="false" ht="15" hidden="false" customHeight="false" outlineLevel="0" collapsed="false">
      <c r="A312" s="9" t="s">
        <v>65</v>
      </c>
      <c r="B312" s="9" t="n">
        <v>436</v>
      </c>
      <c r="C312" s="9" t="s">
        <v>698</v>
      </c>
      <c r="D312" s="9" t="s">
        <v>699</v>
      </c>
      <c r="E312" s="9" t="s">
        <v>700</v>
      </c>
      <c r="F312" s="9" t="n">
        <v>30</v>
      </c>
      <c r="G312" s="9" t="s">
        <v>126</v>
      </c>
      <c r="H312" s="9" t="n">
        <v>3</v>
      </c>
      <c r="I312" s="9" t="n">
        <v>50</v>
      </c>
      <c r="J312" s="11" t="b">
        <f aca="false">FALSE()</f>
        <v>0</v>
      </c>
      <c r="K312" s="9" t="n">
        <v>50</v>
      </c>
      <c r="L312" s="9" t="n">
        <v>3</v>
      </c>
      <c r="M312" s="11" t="b">
        <f aca="false">TRUE()</f>
        <v>1</v>
      </c>
      <c r="N312" s="5" t="n">
        <f aca="false">COUNTIF($F$2:$F$560,"&lt;"&amp;F312)+(COUNTIF($F$2:$F$560,F312)+1)/2</f>
        <v>257.5</v>
      </c>
      <c r="O312" s="5" t="n">
        <f aca="false">COUNTIF($H$2:$H$560,"&lt;"&amp;H312)+(COUNTIF($H$2:$H$560,H312)+1)/2</f>
        <v>175.5</v>
      </c>
      <c r="P312" s="5" t="n">
        <f aca="false">IF(J312=FALSE(),COUNTIFS($J$2:$J$560,FALSE(),$F$2:$F$560,"&lt;"&amp;F312)+(COUNTIFS($J$2:$J$560,FALSE(),$F$2:$F$560,F312)+1)/2,"")</f>
        <v>240</v>
      </c>
      <c r="Q312" s="5" t="n">
        <f aca="false">IF(J312=FALSE(),COUNTIFS($J$2:$J$560,FALSE(),$H$2:$H$560,"&lt;"&amp;H312)+(COUNTIFS($J$2:$J$560,FALSE(),$H$2:$H$560,H312)+1)/2,"")</f>
        <v>132.5</v>
      </c>
      <c r="R312" s="5" t="n">
        <f aca="false">COUNTIF($L$2:$L$560,"&lt;"&amp;L312)+(COUNTIF($L$2:$L$560,L312)+1)/2</f>
        <v>204</v>
      </c>
      <c r="S312" s="5" t="n">
        <f aca="false">MATCH(F312,Codetabel!$G$2:$G$12,0)-1</f>
        <v>2</v>
      </c>
      <c r="T312" s="5" t="n">
        <f aca="false">H312-1</f>
        <v>2</v>
      </c>
    </row>
    <row r="313" customFormat="false" ht="15" hidden="false" customHeight="false" outlineLevel="0" collapsed="false">
      <c r="A313" s="9" t="s">
        <v>65</v>
      </c>
      <c r="B313" s="9" t="n">
        <v>439</v>
      </c>
      <c r="C313" s="9" t="s">
        <v>701</v>
      </c>
      <c r="D313" s="9" t="s">
        <v>702</v>
      </c>
      <c r="E313" s="9" t="s">
        <v>703</v>
      </c>
      <c r="F313" s="9" t="n">
        <v>30</v>
      </c>
      <c r="G313" s="9" t="s">
        <v>180</v>
      </c>
      <c r="H313" s="9" t="n">
        <v>7</v>
      </c>
      <c r="I313" s="9" t="n">
        <v>500</v>
      </c>
      <c r="J313" s="11" t="b">
        <f aca="false">FALSE()</f>
        <v>0</v>
      </c>
      <c r="K313" s="9" t="n">
        <v>500</v>
      </c>
      <c r="L313" s="9" t="n">
        <v>7</v>
      </c>
      <c r="M313" s="11" t="b">
        <f aca="false">FALSE()</f>
        <v>0</v>
      </c>
      <c r="N313" s="5" t="n">
        <f aca="false">COUNTIF($F$2:$F$560,"&lt;"&amp;F313)+(COUNTIF($F$2:$F$560,F313)+1)/2</f>
        <v>257.5</v>
      </c>
      <c r="O313" s="5" t="n">
        <f aca="false">COUNTIF($H$2:$H$560,"&lt;"&amp;H313)+(COUNTIF($H$2:$H$560,H313)+1)/2</f>
        <v>486.5</v>
      </c>
      <c r="P313" s="5" t="n">
        <f aca="false">IF(J313=FALSE(),COUNTIFS($J$2:$J$560,FALSE(),$F$2:$F$560,"&lt;"&amp;F313)+(COUNTIFS($J$2:$J$560,FALSE(),$F$2:$F$560,F313)+1)/2,"")</f>
        <v>240</v>
      </c>
      <c r="Q313" s="5" t="n">
        <f aca="false">IF(J313=FALSE(),COUNTIFS($J$2:$J$560,FALSE(),$H$2:$H$560,"&lt;"&amp;H313)+(COUNTIFS($J$2:$J$560,FALSE(),$H$2:$H$560,H313)+1)/2,"")</f>
        <v>325.5</v>
      </c>
      <c r="R313" s="5" t="n">
        <f aca="false">COUNTIF($L$2:$L$560,"&lt;"&amp;L313)+(COUNTIF($L$2:$L$560,L313)+1)/2</f>
        <v>497.5</v>
      </c>
      <c r="S313" s="5" t="n">
        <f aca="false">MATCH(F313,Codetabel!$G$2:$G$12,0)-1</f>
        <v>2</v>
      </c>
      <c r="T313" s="5" t="n">
        <f aca="false">H313-1</f>
        <v>6</v>
      </c>
    </row>
    <row r="314" customFormat="false" ht="15" hidden="false" customHeight="false" outlineLevel="0" collapsed="false">
      <c r="A314" s="9" t="s">
        <v>65</v>
      </c>
      <c r="B314" s="9" t="n">
        <v>441</v>
      </c>
      <c r="C314" s="9" t="s">
        <v>704</v>
      </c>
      <c r="D314" s="9" t="s">
        <v>705</v>
      </c>
      <c r="E314" s="9" t="s">
        <v>706</v>
      </c>
      <c r="F314" s="9" t="n">
        <v>30</v>
      </c>
      <c r="G314" s="9" t="s">
        <v>199</v>
      </c>
      <c r="H314" s="9" t="n">
        <v>6</v>
      </c>
      <c r="I314" s="9" t="n">
        <v>300</v>
      </c>
      <c r="J314" s="11" t="b">
        <f aca="false">FALSE()</f>
        <v>0</v>
      </c>
      <c r="K314" s="9" t="n">
        <v>300</v>
      </c>
      <c r="L314" s="9" t="n">
        <v>6</v>
      </c>
      <c r="M314" s="11" t="b">
        <f aca="false">TRUE()</f>
        <v>1</v>
      </c>
      <c r="N314" s="5" t="n">
        <f aca="false">COUNTIF($F$2:$F$560,"&lt;"&amp;F314)+(COUNTIF($F$2:$F$560,F314)+1)/2</f>
        <v>257.5</v>
      </c>
      <c r="O314" s="5" t="n">
        <f aca="false">COUNTIF($H$2:$H$560,"&lt;"&amp;H314)+(COUNTIF($H$2:$H$560,H314)+1)/2</f>
        <v>422.5</v>
      </c>
      <c r="P314" s="5" t="n">
        <f aca="false">IF(J314=FALSE(),COUNTIFS($J$2:$J$560,FALSE(),$F$2:$F$560,"&lt;"&amp;F314)+(COUNTIFS($J$2:$J$560,FALSE(),$F$2:$F$560,F314)+1)/2,"")</f>
        <v>240</v>
      </c>
      <c r="Q314" s="5" t="n">
        <f aca="false">IF(J314=FALSE(),COUNTIFS($J$2:$J$560,FALSE(),$H$2:$H$560,"&lt;"&amp;H314)+(COUNTIFS($J$2:$J$560,FALSE(),$H$2:$H$560,H314)+1)/2,"")</f>
        <v>285</v>
      </c>
      <c r="R314" s="5" t="n">
        <f aca="false">COUNTIF($L$2:$L$560,"&lt;"&amp;L314)+(COUNTIF($L$2:$L$560,L314)+1)/2</f>
        <v>447.5</v>
      </c>
      <c r="S314" s="5" t="n">
        <f aca="false">MATCH(F314,Codetabel!$G$2:$G$12,0)-1</f>
        <v>2</v>
      </c>
      <c r="T314" s="5" t="n">
        <f aca="false">H314-1</f>
        <v>5</v>
      </c>
    </row>
    <row r="315" customFormat="false" ht="15" hidden="false" customHeight="false" outlineLevel="0" collapsed="false">
      <c r="A315" s="9" t="s">
        <v>65</v>
      </c>
      <c r="B315" s="9" t="n">
        <v>442</v>
      </c>
      <c r="C315" s="9" t="s">
        <v>704</v>
      </c>
      <c r="D315" s="9" t="s">
        <v>705</v>
      </c>
      <c r="E315" s="9" t="s">
        <v>707</v>
      </c>
      <c r="F315" s="9" t="n">
        <v>30</v>
      </c>
      <c r="G315" s="9" t="s">
        <v>182</v>
      </c>
      <c r="H315" s="9" t="n">
        <v>8</v>
      </c>
      <c r="I315" s="9" t="n">
        <v>700</v>
      </c>
      <c r="J315" s="11" t="b">
        <f aca="false">FALSE()</f>
        <v>0</v>
      </c>
      <c r="K315" s="9" t="n">
        <v>700</v>
      </c>
      <c r="L315" s="9" t="n">
        <v>8</v>
      </c>
      <c r="M315" s="11" t="b">
        <f aca="false">FALSE()</f>
        <v>0</v>
      </c>
      <c r="N315" s="5" t="n">
        <f aca="false">COUNTIF($F$2:$F$560,"&lt;"&amp;F315)+(COUNTIF($F$2:$F$560,F315)+1)/2</f>
        <v>257.5</v>
      </c>
      <c r="O315" s="5" t="n">
        <f aca="false">COUNTIF($H$2:$H$560,"&lt;"&amp;H315)+(COUNTIF($H$2:$H$560,H315)+1)/2</f>
        <v>520.5</v>
      </c>
      <c r="P315" s="5" t="n">
        <f aca="false">IF(J315=FALSE(),COUNTIFS($J$2:$J$560,FALSE(),$F$2:$F$560,"&lt;"&amp;F315)+(COUNTIFS($J$2:$J$560,FALSE(),$F$2:$F$560,F315)+1)/2,"")</f>
        <v>240</v>
      </c>
      <c r="Q315" s="5" t="n">
        <f aca="false">IF(J315=FALSE(),COUNTIFS($J$2:$J$560,FALSE(),$H$2:$H$560,"&lt;"&amp;H315)+(COUNTIFS($J$2:$J$560,FALSE(),$H$2:$H$560,H315)+1)/2,"")</f>
        <v>350.5</v>
      </c>
      <c r="R315" s="5" t="n">
        <f aca="false">COUNTIF($L$2:$L$560,"&lt;"&amp;L315)+(COUNTIF($L$2:$L$560,L315)+1)/2</f>
        <v>525</v>
      </c>
      <c r="S315" s="5" t="n">
        <f aca="false">MATCH(F315,Codetabel!$G$2:$G$12,0)-1</f>
        <v>2</v>
      </c>
      <c r="T315" s="5" t="n">
        <f aca="false">H315-1</f>
        <v>7</v>
      </c>
    </row>
    <row r="316" customFormat="false" ht="15" hidden="false" customHeight="false" outlineLevel="0" collapsed="false">
      <c r="A316" s="9" t="s">
        <v>65</v>
      </c>
      <c r="B316" s="9" t="n">
        <v>443</v>
      </c>
      <c r="C316" s="9" t="s">
        <v>704</v>
      </c>
      <c r="D316" s="9" t="s">
        <v>705</v>
      </c>
      <c r="E316" s="9" t="s">
        <v>708</v>
      </c>
      <c r="F316" s="9" t="n">
        <v>300</v>
      </c>
      <c r="G316" s="9" t="s">
        <v>199</v>
      </c>
      <c r="H316" s="9" t="n">
        <v>6</v>
      </c>
      <c r="I316" s="9" t="n">
        <v>300</v>
      </c>
      <c r="J316" s="11" t="b">
        <f aca="false">TRUE()</f>
        <v>1</v>
      </c>
      <c r="K316" s="9" t="n">
        <v>100</v>
      </c>
      <c r="L316" s="9" t="n">
        <v>4</v>
      </c>
      <c r="M316" s="11" t="b">
        <f aca="false">TRUE()</f>
        <v>1</v>
      </c>
      <c r="N316" s="5" t="n">
        <f aca="false">COUNTIF($F$2:$F$560,"&lt;"&amp;F316)+(COUNTIF($F$2:$F$560,F316)+1)/2</f>
        <v>515</v>
      </c>
      <c r="O316" s="5" t="n">
        <f aca="false">COUNTIF($H$2:$H$560,"&lt;"&amp;H316)+(COUNTIF($H$2:$H$560,H316)+1)/2</f>
        <v>422.5</v>
      </c>
      <c r="P316" s="5" t="str">
        <f aca="false">IF(J316=FALSE(),COUNTIFS($J$2:$J$560,FALSE(),$F$2:$F$560,"&lt;"&amp;F316)+(COUNTIFS($J$2:$J$560,FALSE(),$F$2:$F$560,F316)+1)/2,"")</f>
        <v/>
      </c>
      <c r="Q316" s="5" t="str">
        <f aca="false">IF(J316=FALSE(),COUNTIFS($J$2:$J$560,FALSE(),$H$2:$H$560,"&lt;"&amp;H316)+(COUNTIFS($J$2:$J$560,FALSE(),$H$2:$H$560,H316)+1)/2,"")</f>
        <v/>
      </c>
      <c r="R316" s="5" t="n">
        <f aca="false">COUNTIF($L$2:$L$560,"&lt;"&amp;L316)+(COUNTIF($L$2:$L$560,L316)+1)/2</f>
        <v>305</v>
      </c>
      <c r="S316" s="5" t="n">
        <f aca="false">MATCH(F316,Codetabel!$G$2:$G$12,0)-1</f>
        <v>6</v>
      </c>
      <c r="T316" s="5" t="n">
        <f aca="false">H316-1</f>
        <v>5</v>
      </c>
    </row>
    <row r="317" customFormat="false" ht="15" hidden="false" customHeight="false" outlineLevel="0" collapsed="false">
      <c r="A317" s="9" t="s">
        <v>65</v>
      </c>
      <c r="B317" s="9" t="n">
        <v>444</v>
      </c>
      <c r="C317" s="9" t="s">
        <v>704</v>
      </c>
      <c r="D317" s="9" t="s">
        <v>705</v>
      </c>
      <c r="E317" s="9" t="s">
        <v>709</v>
      </c>
      <c r="F317" s="9" t="n">
        <v>200</v>
      </c>
      <c r="G317" s="9" t="s">
        <v>199</v>
      </c>
      <c r="H317" s="9" t="n">
        <v>6</v>
      </c>
      <c r="I317" s="9" t="n">
        <v>300</v>
      </c>
      <c r="J317" s="11" t="b">
        <f aca="false">FALSE()</f>
        <v>0</v>
      </c>
      <c r="K317" s="9" t="n">
        <v>300</v>
      </c>
      <c r="L317" s="9" t="n">
        <v>6</v>
      </c>
      <c r="M317" s="11" t="b">
        <f aca="false">TRUE()</f>
        <v>1</v>
      </c>
      <c r="N317" s="5" t="n">
        <f aca="false">COUNTIF($F$2:$F$560,"&lt;"&amp;F317)+(COUNTIF($F$2:$F$560,F317)+1)/2</f>
        <v>471.5</v>
      </c>
      <c r="O317" s="5" t="n">
        <f aca="false">COUNTIF($H$2:$H$560,"&lt;"&amp;H317)+(COUNTIF($H$2:$H$560,H317)+1)/2</f>
        <v>422.5</v>
      </c>
      <c r="P317" s="5" t="n">
        <f aca="false">IF(J317=FALSE(),COUNTIFS($J$2:$J$560,FALSE(),$F$2:$F$560,"&lt;"&amp;F317)+(COUNTIFS($J$2:$J$560,FALSE(),$F$2:$F$560,F317)+1)/2,"")</f>
        <v>367</v>
      </c>
      <c r="Q317" s="5" t="n">
        <f aca="false">IF(J317=FALSE(),COUNTIFS($J$2:$J$560,FALSE(),$H$2:$H$560,"&lt;"&amp;H317)+(COUNTIFS($J$2:$J$560,FALSE(),$H$2:$H$560,H317)+1)/2,"")</f>
        <v>285</v>
      </c>
      <c r="R317" s="5" t="n">
        <f aca="false">COUNTIF($L$2:$L$560,"&lt;"&amp;L317)+(COUNTIF($L$2:$L$560,L317)+1)/2</f>
        <v>447.5</v>
      </c>
      <c r="S317" s="5" t="n">
        <f aca="false">MATCH(F317,Codetabel!$G$2:$G$12,0)-1</f>
        <v>5</v>
      </c>
      <c r="T317" s="5" t="n">
        <f aca="false">H317-1</f>
        <v>5</v>
      </c>
    </row>
    <row r="318" customFormat="false" ht="15" hidden="false" customHeight="false" outlineLevel="0" collapsed="false">
      <c r="A318" s="9" t="s">
        <v>65</v>
      </c>
      <c r="B318" s="9" t="n">
        <v>448</v>
      </c>
      <c r="C318" s="9" t="s">
        <v>710</v>
      </c>
      <c r="D318" s="9" t="s">
        <v>711</v>
      </c>
      <c r="E318" s="9" t="s">
        <v>712</v>
      </c>
      <c r="F318" s="9" t="n">
        <v>100</v>
      </c>
      <c r="G318" s="9" t="s">
        <v>182</v>
      </c>
      <c r="H318" s="9" t="n">
        <v>8</v>
      </c>
      <c r="I318" s="9" t="n">
        <v>700</v>
      </c>
      <c r="J318" s="11" t="b">
        <f aca="false">FALSE()</f>
        <v>0</v>
      </c>
      <c r="K318" s="9" t="n">
        <v>700</v>
      </c>
      <c r="L318" s="9" t="n">
        <v>8</v>
      </c>
      <c r="M318" s="11" t="b">
        <f aca="false">FALSE()</f>
        <v>0</v>
      </c>
      <c r="N318" s="5" t="n">
        <f aca="false">COUNTIF($F$2:$F$560,"&lt;"&amp;F318)+(COUNTIF($F$2:$F$560,F318)+1)/2</f>
        <v>415.5</v>
      </c>
      <c r="O318" s="5" t="n">
        <f aca="false">COUNTIF($H$2:$H$560,"&lt;"&amp;H318)+(COUNTIF($H$2:$H$560,H318)+1)/2</f>
        <v>520.5</v>
      </c>
      <c r="P318" s="5" t="n">
        <f aca="false">IF(J318=FALSE(),COUNTIFS($J$2:$J$560,FALSE(),$F$2:$F$560,"&lt;"&amp;F318)+(COUNTIFS($J$2:$J$560,FALSE(),$F$2:$F$560,F318)+1)/2,"")</f>
        <v>342.5</v>
      </c>
      <c r="Q318" s="5" t="n">
        <f aca="false">IF(J318=FALSE(),COUNTIFS($J$2:$J$560,FALSE(),$H$2:$H$560,"&lt;"&amp;H318)+(COUNTIFS($J$2:$J$560,FALSE(),$H$2:$H$560,H318)+1)/2,"")</f>
        <v>350.5</v>
      </c>
      <c r="R318" s="5" t="n">
        <f aca="false">COUNTIF($L$2:$L$560,"&lt;"&amp;L318)+(COUNTIF($L$2:$L$560,L318)+1)/2</f>
        <v>525</v>
      </c>
      <c r="S318" s="5" t="n">
        <f aca="false">MATCH(F318,Codetabel!$G$2:$G$12,0)-1</f>
        <v>4</v>
      </c>
      <c r="T318" s="5" t="n">
        <f aca="false">H318-1</f>
        <v>7</v>
      </c>
    </row>
    <row r="319" customFormat="false" ht="15" hidden="false" customHeight="false" outlineLevel="0" collapsed="false">
      <c r="A319" s="9" t="s">
        <v>65</v>
      </c>
      <c r="B319" s="9" t="n">
        <v>449</v>
      </c>
      <c r="C319" s="9" t="s">
        <v>710</v>
      </c>
      <c r="D319" s="9" t="s">
        <v>711</v>
      </c>
      <c r="E319" s="9" t="s">
        <v>713</v>
      </c>
      <c r="F319" s="9" t="n">
        <v>100</v>
      </c>
      <c r="G319" s="9" t="s">
        <v>180</v>
      </c>
      <c r="H319" s="9" t="n">
        <v>7</v>
      </c>
      <c r="I319" s="9" t="n">
        <v>500</v>
      </c>
      <c r="J319" s="11" t="b">
        <f aca="false">FALSE()</f>
        <v>0</v>
      </c>
      <c r="K319" s="9" t="n">
        <v>500</v>
      </c>
      <c r="L319" s="9" t="n">
        <v>7</v>
      </c>
      <c r="M319" s="11" t="b">
        <f aca="false">FALSE()</f>
        <v>0</v>
      </c>
      <c r="N319" s="5" t="n">
        <f aca="false">COUNTIF($F$2:$F$560,"&lt;"&amp;F319)+(COUNTIF($F$2:$F$560,F319)+1)/2</f>
        <v>415.5</v>
      </c>
      <c r="O319" s="5" t="n">
        <f aca="false">COUNTIF($H$2:$H$560,"&lt;"&amp;H319)+(COUNTIF($H$2:$H$560,H319)+1)/2</f>
        <v>486.5</v>
      </c>
      <c r="P319" s="5" t="n">
        <f aca="false">IF(J319=FALSE(),COUNTIFS($J$2:$J$560,FALSE(),$F$2:$F$560,"&lt;"&amp;F319)+(COUNTIFS($J$2:$J$560,FALSE(),$F$2:$F$560,F319)+1)/2,"")</f>
        <v>342.5</v>
      </c>
      <c r="Q319" s="5" t="n">
        <f aca="false">IF(J319=FALSE(),COUNTIFS($J$2:$J$560,FALSE(),$H$2:$H$560,"&lt;"&amp;H319)+(COUNTIFS($J$2:$J$560,FALSE(),$H$2:$H$560,H319)+1)/2,"")</f>
        <v>325.5</v>
      </c>
      <c r="R319" s="5" t="n">
        <f aca="false">COUNTIF($L$2:$L$560,"&lt;"&amp;L319)+(COUNTIF($L$2:$L$560,L319)+1)/2</f>
        <v>497.5</v>
      </c>
      <c r="S319" s="5" t="n">
        <f aca="false">MATCH(F319,Codetabel!$G$2:$G$12,0)-1</f>
        <v>4</v>
      </c>
      <c r="T319" s="5" t="n">
        <f aca="false">H319-1</f>
        <v>6</v>
      </c>
    </row>
    <row r="320" customFormat="false" ht="15" hidden="false" customHeight="false" outlineLevel="0" collapsed="false">
      <c r="A320" s="9" t="s">
        <v>65</v>
      </c>
      <c r="B320" s="9" t="n">
        <v>450</v>
      </c>
      <c r="C320" s="9" t="s">
        <v>710</v>
      </c>
      <c r="D320" s="9" t="s">
        <v>711</v>
      </c>
      <c r="E320" s="9" t="s">
        <v>714</v>
      </c>
      <c r="F320" s="9" t="n">
        <v>100</v>
      </c>
      <c r="G320" s="9" t="s">
        <v>180</v>
      </c>
      <c r="H320" s="9" t="n">
        <v>7</v>
      </c>
      <c r="I320" s="9" t="n">
        <v>500</v>
      </c>
      <c r="J320" s="11" t="b">
        <f aca="false">FALSE()</f>
        <v>0</v>
      </c>
      <c r="K320" s="9" t="n">
        <v>500</v>
      </c>
      <c r="L320" s="9" t="n">
        <v>7</v>
      </c>
      <c r="M320" s="11" t="b">
        <f aca="false">FALSE()</f>
        <v>0</v>
      </c>
      <c r="N320" s="5" t="n">
        <f aca="false">COUNTIF($F$2:$F$560,"&lt;"&amp;F320)+(COUNTIF($F$2:$F$560,F320)+1)/2</f>
        <v>415.5</v>
      </c>
      <c r="O320" s="5" t="n">
        <f aca="false">COUNTIF($H$2:$H$560,"&lt;"&amp;H320)+(COUNTIF($H$2:$H$560,H320)+1)/2</f>
        <v>486.5</v>
      </c>
      <c r="P320" s="5" t="n">
        <f aca="false">IF(J320=FALSE(),COUNTIFS($J$2:$J$560,FALSE(),$F$2:$F$560,"&lt;"&amp;F320)+(COUNTIFS($J$2:$J$560,FALSE(),$F$2:$F$560,F320)+1)/2,"")</f>
        <v>342.5</v>
      </c>
      <c r="Q320" s="5" t="n">
        <f aca="false">IF(J320=FALSE(),COUNTIFS($J$2:$J$560,FALSE(),$H$2:$H$560,"&lt;"&amp;H320)+(COUNTIFS($J$2:$J$560,FALSE(),$H$2:$H$560,H320)+1)/2,"")</f>
        <v>325.5</v>
      </c>
      <c r="R320" s="5" t="n">
        <f aca="false">COUNTIF($L$2:$L$560,"&lt;"&amp;L320)+(COUNTIF($L$2:$L$560,L320)+1)/2</f>
        <v>497.5</v>
      </c>
      <c r="S320" s="5" t="n">
        <f aca="false">MATCH(F320,Codetabel!$G$2:$G$12,0)-1</f>
        <v>4</v>
      </c>
      <c r="T320" s="5" t="n">
        <f aca="false">H320-1</f>
        <v>6</v>
      </c>
    </row>
    <row r="321" customFormat="false" ht="15" hidden="false" customHeight="false" outlineLevel="0" collapsed="false">
      <c r="A321" s="9" t="s">
        <v>65</v>
      </c>
      <c r="B321" s="9" t="n">
        <v>451</v>
      </c>
      <c r="C321" s="9" t="s">
        <v>710</v>
      </c>
      <c r="D321" s="9" t="s">
        <v>711</v>
      </c>
      <c r="E321" s="9" t="s">
        <v>715</v>
      </c>
      <c r="F321" s="9" t="n">
        <v>10</v>
      </c>
      <c r="G321" s="9" t="s">
        <v>418</v>
      </c>
      <c r="H321" s="9" t="n">
        <v>10</v>
      </c>
      <c r="I321" s="9" t="n">
        <v>1500</v>
      </c>
      <c r="J321" s="11" t="b">
        <f aca="false">FALSE()</f>
        <v>0</v>
      </c>
      <c r="K321" s="9" t="n">
        <v>1500</v>
      </c>
      <c r="L321" s="9" t="n">
        <v>10</v>
      </c>
      <c r="M321" s="11" t="b">
        <f aca="false">TRUE()</f>
        <v>1</v>
      </c>
      <c r="N321" s="5" t="n">
        <f aca="false">COUNTIF($F$2:$F$560,"&lt;"&amp;F321)+(COUNTIF($F$2:$F$560,F321)+1)/2</f>
        <v>164</v>
      </c>
      <c r="O321" s="5" t="n">
        <f aca="false">COUNTIF($H$2:$H$560,"&lt;"&amp;H321)+(COUNTIF($H$2:$H$560,H321)+1)/2</f>
        <v>553.5</v>
      </c>
      <c r="P321" s="5" t="n">
        <f aca="false">IF(J321=FALSE(),COUNTIFS($J$2:$J$560,FALSE(),$F$2:$F$560,"&lt;"&amp;F321)+(COUNTIFS($J$2:$J$560,FALSE(),$F$2:$F$560,F321)+1)/2,"")</f>
        <v>161.5</v>
      </c>
      <c r="Q321" s="5" t="n">
        <f aca="false">IF(J321=FALSE(),COUNTIFS($J$2:$J$560,FALSE(),$H$2:$H$560,"&lt;"&amp;H321)+(COUNTIFS($J$2:$J$560,FALSE(),$H$2:$H$560,H321)+1)/2,"")</f>
        <v>375</v>
      </c>
      <c r="R321" s="5" t="n">
        <f aca="false">COUNTIF($L$2:$L$560,"&lt;"&amp;L321)+(COUNTIF($L$2:$L$560,L321)+1)/2</f>
        <v>554</v>
      </c>
      <c r="S321" s="5" t="n">
        <f aca="false">MATCH(F321,Codetabel!$G$2:$G$12,0)-1</f>
        <v>1</v>
      </c>
      <c r="T321" s="5" t="n">
        <f aca="false">H321-1</f>
        <v>9</v>
      </c>
    </row>
    <row r="322" customFormat="false" ht="15" hidden="false" customHeight="false" outlineLevel="0" collapsed="false">
      <c r="A322" s="9" t="s">
        <v>65</v>
      </c>
      <c r="B322" s="9" t="n">
        <v>452</v>
      </c>
      <c r="C322" s="9" t="s">
        <v>710</v>
      </c>
      <c r="D322" s="9" t="s">
        <v>711</v>
      </c>
      <c r="E322" s="9" t="s">
        <v>716</v>
      </c>
      <c r="F322" s="9" t="n">
        <v>30</v>
      </c>
      <c r="G322" s="9" t="s">
        <v>180</v>
      </c>
      <c r="H322" s="9" t="n">
        <v>7</v>
      </c>
      <c r="I322" s="9" t="n">
        <v>500</v>
      </c>
      <c r="J322" s="11" t="b">
        <f aca="false">FALSE()</f>
        <v>0</v>
      </c>
      <c r="K322" s="9" t="n">
        <v>500</v>
      </c>
      <c r="L322" s="9" t="n">
        <v>7</v>
      </c>
      <c r="M322" s="11" t="b">
        <f aca="false">FALSE()</f>
        <v>0</v>
      </c>
      <c r="N322" s="5" t="n">
        <f aca="false">COUNTIF($F$2:$F$560,"&lt;"&amp;F322)+(COUNTIF($F$2:$F$560,F322)+1)/2</f>
        <v>257.5</v>
      </c>
      <c r="O322" s="5" t="n">
        <f aca="false">COUNTIF($H$2:$H$560,"&lt;"&amp;H322)+(COUNTIF($H$2:$H$560,H322)+1)/2</f>
        <v>486.5</v>
      </c>
      <c r="P322" s="5" t="n">
        <f aca="false">IF(J322=FALSE(),COUNTIFS($J$2:$J$560,FALSE(),$F$2:$F$560,"&lt;"&amp;F322)+(COUNTIFS($J$2:$J$560,FALSE(),$F$2:$F$560,F322)+1)/2,"")</f>
        <v>240</v>
      </c>
      <c r="Q322" s="5" t="n">
        <f aca="false">IF(J322=FALSE(),COUNTIFS($J$2:$J$560,FALSE(),$H$2:$H$560,"&lt;"&amp;H322)+(COUNTIFS($J$2:$J$560,FALSE(),$H$2:$H$560,H322)+1)/2,"")</f>
        <v>325.5</v>
      </c>
      <c r="R322" s="5" t="n">
        <f aca="false">COUNTIF($L$2:$L$560,"&lt;"&amp;L322)+(COUNTIF($L$2:$L$560,L322)+1)/2</f>
        <v>497.5</v>
      </c>
      <c r="S322" s="5" t="n">
        <f aca="false">MATCH(F322,Codetabel!$G$2:$G$12,0)-1</f>
        <v>2</v>
      </c>
      <c r="T322" s="5" t="n">
        <f aca="false">H322-1</f>
        <v>6</v>
      </c>
    </row>
    <row r="323" customFormat="false" ht="15" hidden="false" customHeight="false" outlineLevel="0" collapsed="false">
      <c r="A323" s="9" t="s">
        <v>65</v>
      </c>
      <c r="B323" s="9" t="n">
        <v>454</v>
      </c>
      <c r="C323" s="9" t="s">
        <v>710</v>
      </c>
      <c r="D323" s="9" t="s">
        <v>711</v>
      </c>
      <c r="E323" s="9" t="s">
        <v>717</v>
      </c>
      <c r="F323" s="9" t="n">
        <v>100</v>
      </c>
      <c r="G323" s="9" t="s">
        <v>115</v>
      </c>
      <c r="H323" s="9" t="n">
        <v>4</v>
      </c>
      <c r="I323" s="9" t="n">
        <v>100</v>
      </c>
      <c r="J323" s="11" t="b">
        <f aca="false">TRUE()</f>
        <v>1</v>
      </c>
      <c r="K323" s="9" t="n">
        <v>100</v>
      </c>
      <c r="L323" s="9" t="n">
        <v>4</v>
      </c>
      <c r="M323" s="11" t="b">
        <f aca="false">TRUE()</f>
        <v>1</v>
      </c>
      <c r="N323" s="5" t="n">
        <f aca="false">COUNTIF($F$2:$F$560,"&lt;"&amp;F323)+(COUNTIF($F$2:$F$560,F323)+1)/2</f>
        <v>415.5</v>
      </c>
      <c r="O323" s="5" t="n">
        <f aca="false">COUNTIF($H$2:$H$560,"&lt;"&amp;H323)+(COUNTIF($H$2:$H$560,H323)+1)/2</f>
        <v>266.5</v>
      </c>
      <c r="P323" s="5" t="str">
        <f aca="false">IF(J323=FALSE(),COUNTIFS($J$2:$J$560,FALSE(),$F$2:$F$560,"&lt;"&amp;F323)+(COUNTIFS($J$2:$J$560,FALSE(),$F$2:$F$560,F323)+1)/2,"")</f>
        <v/>
      </c>
      <c r="Q323" s="5" t="str">
        <f aca="false">IF(J323=FALSE(),COUNTIFS($J$2:$J$560,FALSE(),$H$2:$H$560,"&lt;"&amp;H323)+(COUNTIFS($J$2:$J$560,FALSE(),$H$2:$H$560,H323)+1)/2,"")</f>
        <v/>
      </c>
      <c r="R323" s="5" t="n">
        <f aca="false">COUNTIF($L$2:$L$560,"&lt;"&amp;L323)+(COUNTIF($L$2:$L$560,L323)+1)/2</f>
        <v>305</v>
      </c>
      <c r="S323" s="5" t="n">
        <f aca="false">MATCH(F323,Codetabel!$G$2:$G$12,0)-1</f>
        <v>4</v>
      </c>
      <c r="T323" s="5" t="n">
        <f aca="false">H323-1</f>
        <v>3</v>
      </c>
    </row>
    <row r="324" customFormat="false" ht="15" hidden="false" customHeight="false" outlineLevel="0" collapsed="false">
      <c r="A324" s="9" t="s">
        <v>65</v>
      </c>
      <c r="B324" s="9" t="n">
        <v>455</v>
      </c>
      <c r="C324" s="9" t="s">
        <v>710</v>
      </c>
      <c r="D324" s="9" t="s">
        <v>711</v>
      </c>
      <c r="E324" s="9" t="s">
        <v>718</v>
      </c>
      <c r="F324" s="9" t="n">
        <v>50</v>
      </c>
      <c r="G324" s="9" t="s">
        <v>115</v>
      </c>
      <c r="H324" s="9" t="n">
        <v>4</v>
      </c>
      <c r="I324" s="9" t="n">
        <v>100</v>
      </c>
      <c r="J324" s="11" t="b">
        <f aca="false">FALSE()</f>
        <v>0</v>
      </c>
      <c r="K324" s="9" t="n">
        <v>100</v>
      </c>
      <c r="L324" s="9" t="n">
        <v>4</v>
      </c>
      <c r="M324" s="11" t="b">
        <f aca="false">TRUE()</f>
        <v>1</v>
      </c>
      <c r="N324" s="5" t="n">
        <f aca="false">COUNTIF($F$2:$F$560,"&lt;"&amp;F324)+(COUNTIF($F$2:$F$560,F324)+1)/2</f>
        <v>343.5</v>
      </c>
      <c r="O324" s="5" t="n">
        <f aca="false">COUNTIF($H$2:$H$560,"&lt;"&amp;H324)+(COUNTIF($H$2:$H$560,H324)+1)/2</f>
        <v>266.5</v>
      </c>
      <c r="P324" s="5" t="n">
        <f aca="false">IF(J324=FALSE(),COUNTIFS($J$2:$J$560,FALSE(),$F$2:$F$560,"&lt;"&amp;F324)+(COUNTIFS($J$2:$J$560,FALSE(),$F$2:$F$560,F324)+1)/2,"")</f>
        <v>300.5</v>
      </c>
      <c r="Q324" s="5" t="n">
        <f aca="false">IF(J324=FALSE(),COUNTIFS($J$2:$J$560,FALSE(),$H$2:$H$560,"&lt;"&amp;H324)+(COUNTIFS($J$2:$J$560,FALSE(),$H$2:$H$560,H324)+1)/2,"")</f>
        <v>193.5</v>
      </c>
      <c r="R324" s="5" t="n">
        <f aca="false">COUNTIF($L$2:$L$560,"&lt;"&amp;L324)+(COUNTIF($L$2:$L$560,L324)+1)/2</f>
        <v>305</v>
      </c>
      <c r="S324" s="5" t="n">
        <f aca="false">MATCH(F324,Codetabel!$G$2:$G$12,0)-1</f>
        <v>3</v>
      </c>
      <c r="T324" s="5" t="n">
        <f aca="false">H324-1</f>
        <v>3</v>
      </c>
    </row>
    <row r="325" customFormat="false" ht="15" hidden="false" customHeight="false" outlineLevel="0" collapsed="false">
      <c r="A325" s="9" t="s">
        <v>65</v>
      </c>
      <c r="B325" s="9" t="n">
        <v>457</v>
      </c>
      <c r="C325" s="9" t="s">
        <v>710</v>
      </c>
      <c r="D325" s="9" t="s">
        <v>711</v>
      </c>
      <c r="E325" s="9" t="s">
        <v>719</v>
      </c>
      <c r="F325" s="9" t="n">
        <v>0</v>
      </c>
      <c r="G325" s="9" t="s">
        <v>107</v>
      </c>
      <c r="H325" s="9" t="n">
        <v>2</v>
      </c>
      <c r="I325" s="9" t="n">
        <v>30</v>
      </c>
      <c r="J325" s="11" t="b">
        <f aca="false">FALSE()</f>
        <v>0</v>
      </c>
      <c r="K325" s="9" t="n">
        <v>30</v>
      </c>
      <c r="L325" s="9" t="n">
        <v>2</v>
      </c>
      <c r="M325" s="11" t="b">
        <f aca="false">TRUE()</f>
        <v>1</v>
      </c>
      <c r="N325" s="5" t="n">
        <f aca="false">COUNTIF($F$2:$F$560,"&lt;"&amp;F325)+(COUNTIF($F$2:$F$560,F325)+1)/2</f>
        <v>59</v>
      </c>
      <c r="O325" s="5" t="n">
        <f aca="false">COUNTIF($H$2:$H$560,"&lt;"&amp;H325)+(COUNTIF($H$2:$H$560,H325)+1)/2</f>
        <v>89</v>
      </c>
      <c r="P325" s="5" t="n">
        <f aca="false">IF(J325=FALSE(),COUNTIFS($J$2:$J$560,FALSE(),$F$2:$F$560,"&lt;"&amp;F325)+(COUNTIFS($J$2:$J$560,FALSE(),$F$2:$F$560,F325)+1)/2,"")</f>
        <v>59</v>
      </c>
      <c r="Q325" s="5" t="n">
        <f aca="false">IF(J325=FALSE(),COUNTIFS($J$2:$J$560,FALSE(),$H$2:$H$560,"&lt;"&amp;H325)+(COUNTIFS($J$2:$J$560,FALSE(),$H$2:$H$560,H325)+1)/2,"")</f>
        <v>71.5</v>
      </c>
      <c r="R325" s="5" t="n">
        <f aca="false">COUNTIF($L$2:$L$560,"&lt;"&amp;L325)+(COUNTIF($L$2:$L$560,L325)+1)/2</f>
        <v>101.5</v>
      </c>
      <c r="S325" s="5" t="n">
        <f aca="false">MATCH(F325,Codetabel!$G$2:$G$12,0)-1</f>
        <v>0</v>
      </c>
      <c r="T325" s="5" t="n">
        <f aca="false">H325-1</f>
        <v>1</v>
      </c>
    </row>
    <row r="326" customFormat="false" ht="15" hidden="false" customHeight="false" outlineLevel="0" collapsed="false">
      <c r="A326" s="9" t="s">
        <v>65</v>
      </c>
      <c r="B326" s="9" t="n">
        <v>458</v>
      </c>
      <c r="C326" s="9" t="s">
        <v>710</v>
      </c>
      <c r="D326" s="9" t="s">
        <v>711</v>
      </c>
      <c r="E326" s="9" t="s">
        <v>720</v>
      </c>
      <c r="F326" s="9" t="n">
        <v>0</v>
      </c>
      <c r="G326" s="9" t="s">
        <v>126</v>
      </c>
      <c r="H326" s="9" t="n">
        <v>3</v>
      </c>
      <c r="I326" s="9" t="n">
        <v>50</v>
      </c>
      <c r="J326" s="11" t="b">
        <f aca="false">FALSE()</f>
        <v>0</v>
      </c>
      <c r="K326" s="9" t="n">
        <v>50</v>
      </c>
      <c r="L326" s="9" t="n">
        <v>3</v>
      </c>
      <c r="M326" s="11" t="b">
        <f aca="false">TRUE()</f>
        <v>1</v>
      </c>
      <c r="N326" s="5" t="n">
        <f aca="false">COUNTIF($F$2:$F$560,"&lt;"&amp;F326)+(COUNTIF($F$2:$F$560,F326)+1)/2</f>
        <v>59</v>
      </c>
      <c r="O326" s="5" t="n">
        <f aca="false">COUNTIF($H$2:$H$560,"&lt;"&amp;H326)+(COUNTIF($H$2:$H$560,H326)+1)/2</f>
        <v>175.5</v>
      </c>
      <c r="P326" s="5" t="n">
        <f aca="false">IF(J326=FALSE(),COUNTIFS($J$2:$J$560,FALSE(),$F$2:$F$560,"&lt;"&amp;F326)+(COUNTIFS($J$2:$J$560,FALSE(),$F$2:$F$560,F326)+1)/2,"")</f>
        <v>59</v>
      </c>
      <c r="Q326" s="5" t="n">
        <f aca="false">IF(J326=FALSE(),COUNTIFS($J$2:$J$560,FALSE(),$H$2:$H$560,"&lt;"&amp;H326)+(COUNTIFS($J$2:$J$560,FALSE(),$H$2:$H$560,H326)+1)/2,"")</f>
        <v>132.5</v>
      </c>
      <c r="R326" s="5" t="n">
        <f aca="false">COUNTIF($L$2:$L$560,"&lt;"&amp;L326)+(COUNTIF($L$2:$L$560,L326)+1)/2</f>
        <v>204</v>
      </c>
      <c r="S326" s="5" t="n">
        <f aca="false">MATCH(F326,Codetabel!$G$2:$G$12,0)-1</f>
        <v>0</v>
      </c>
      <c r="T326" s="5" t="n">
        <f aca="false">H326-1</f>
        <v>2</v>
      </c>
    </row>
    <row r="327" customFormat="false" ht="15" hidden="false" customHeight="false" outlineLevel="0" collapsed="false">
      <c r="A327" s="9" t="s">
        <v>65</v>
      </c>
      <c r="B327" s="9" t="n">
        <v>459</v>
      </c>
      <c r="C327" s="9" t="s">
        <v>710</v>
      </c>
      <c r="D327" s="9" t="s">
        <v>711</v>
      </c>
      <c r="E327" s="9" t="s">
        <v>721</v>
      </c>
      <c r="F327" s="9" t="n">
        <v>0</v>
      </c>
      <c r="G327" s="9" t="s">
        <v>115</v>
      </c>
      <c r="H327" s="9" t="n">
        <v>4</v>
      </c>
      <c r="I327" s="9" t="n">
        <v>100</v>
      </c>
      <c r="J327" s="11" t="b">
        <f aca="false">FALSE()</f>
        <v>0</v>
      </c>
      <c r="K327" s="9" t="n">
        <v>100</v>
      </c>
      <c r="L327" s="9" t="n">
        <v>4</v>
      </c>
      <c r="M327" s="11" t="b">
        <f aca="false">TRUE()</f>
        <v>1</v>
      </c>
      <c r="N327" s="5" t="n">
        <f aca="false">COUNTIF($F$2:$F$560,"&lt;"&amp;F327)+(COUNTIF($F$2:$F$560,F327)+1)/2</f>
        <v>59</v>
      </c>
      <c r="O327" s="5" t="n">
        <f aca="false">COUNTIF($H$2:$H$560,"&lt;"&amp;H327)+(COUNTIF($H$2:$H$560,H327)+1)/2</f>
        <v>266.5</v>
      </c>
      <c r="P327" s="5" t="n">
        <f aca="false">IF(J327=FALSE(),COUNTIFS($J$2:$J$560,FALSE(),$F$2:$F$560,"&lt;"&amp;F327)+(COUNTIFS($J$2:$J$560,FALSE(),$F$2:$F$560,F327)+1)/2,"")</f>
        <v>59</v>
      </c>
      <c r="Q327" s="5" t="n">
        <f aca="false">IF(J327=FALSE(),COUNTIFS($J$2:$J$560,FALSE(),$H$2:$H$560,"&lt;"&amp;H327)+(COUNTIFS($J$2:$J$560,FALSE(),$H$2:$H$560,H327)+1)/2,"")</f>
        <v>193.5</v>
      </c>
      <c r="R327" s="5" t="n">
        <f aca="false">COUNTIF($L$2:$L$560,"&lt;"&amp;L327)+(COUNTIF($L$2:$L$560,L327)+1)/2</f>
        <v>305</v>
      </c>
      <c r="S327" s="5" t="n">
        <f aca="false">MATCH(F327,Codetabel!$G$2:$G$12,0)-1</f>
        <v>0</v>
      </c>
      <c r="T327" s="5" t="n">
        <f aca="false">H327-1</f>
        <v>3</v>
      </c>
    </row>
    <row r="328" customFormat="false" ht="15" hidden="false" customHeight="false" outlineLevel="0" collapsed="false">
      <c r="A328" s="9" t="s">
        <v>65</v>
      </c>
      <c r="B328" s="9" t="n">
        <v>460</v>
      </c>
      <c r="C328" s="9" t="s">
        <v>710</v>
      </c>
      <c r="D328" s="9" t="s">
        <v>711</v>
      </c>
      <c r="E328" s="9" t="s">
        <v>722</v>
      </c>
      <c r="F328" s="9" t="n">
        <v>0</v>
      </c>
      <c r="G328" s="9" t="s">
        <v>199</v>
      </c>
      <c r="H328" s="9" t="n">
        <v>6</v>
      </c>
      <c r="I328" s="9" t="n">
        <v>300</v>
      </c>
      <c r="J328" s="11" t="b">
        <f aca="false">FALSE()</f>
        <v>0</v>
      </c>
      <c r="K328" s="9" t="n">
        <v>300</v>
      </c>
      <c r="L328" s="9" t="n">
        <v>6</v>
      </c>
      <c r="M328" s="11" t="b">
        <f aca="false">TRUE()</f>
        <v>1</v>
      </c>
      <c r="N328" s="5" t="n">
        <f aca="false">COUNTIF($F$2:$F$560,"&lt;"&amp;F328)+(COUNTIF($F$2:$F$560,F328)+1)/2</f>
        <v>59</v>
      </c>
      <c r="O328" s="5" t="n">
        <f aca="false">COUNTIF($H$2:$H$560,"&lt;"&amp;H328)+(COUNTIF($H$2:$H$560,H328)+1)/2</f>
        <v>422.5</v>
      </c>
      <c r="P328" s="5" t="n">
        <f aca="false">IF(J328=FALSE(),COUNTIFS($J$2:$J$560,FALSE(),$F$2:$F$560,"&lt;"&amp;F328)+(COUNTIFS($J$2:$J$560,FALSE(),$F$2:$F$560,F328)+1)/2,"")</f>
        <v>59</v>
      </c>
      <c r="Q328" s="5" t="n">
        <f aca="false">IF(J328=FALSE(),COUNTIFS($J$2:$J$560,FALSE(),$H$2:$H$560,"&lt;"&amp;H328)+(COUNTIFS($J$2:$J$560,FALSE(),$H$2:$H$560,H328)+1)/2,"")</f>
        <v>285</v>
      </c>
      <c r="R328" s="5" t="n">
        <f aca="false">COUNTIF($L$2:$L$560,"&lt;"&amp;L328)+(COUNTIF($L$2:$L$560,L328)+1)/2</f>
        <v>447.5</v>
      </c>
      <c r="S328" s="5" t="n">
        <f aca="false">MATCH(F328,Codetabel!$G$2:$G$12,0)-1</f>
        <v>0</v>
      </c>
      <c r="T328" s="5" t="n">
        <f aca="false">H328-1</f>
        <v>5</v>
      </c>
    </row>
    <row r="329" customFormat="false" ht="15" hidden="false" customHeight="false" outlineLevel="0" collapsed="false">
      <c r="A329" s="9" t="s">
        <v>65</v>
      </c>
      <c r="B329" s="9" t="n">
        <v>461</v>
      </c>
      <c r="C329" s="9" t="s">
        <v>710</v>
      </c>
      <c r="D329" s="9" t="s">
        <v>711</v>
      </c>
      <c r="E329" s="9" t="s">
        <v>723</v>
      </c>
      <c r="F329" s="9" t="n">
        <v>0</v>
      </c>
      <c r="G329" s="9" t="s">
        <v>180</v>
      </c>
      <c r="H329" s="9" t="n">
        <v>7</v>
      </c>
      <c r="I329" s="9" t="n">
        <v>500</v>
      </c>
      <c r="J329" s="11" t="b">
        <f aca="false">FALSE()</f>
        <v>0</v>
      </c>
      <c r="K329" s="9" t="n">
        <v>500</v>
      </c>
      <c r="L329" s="9" t="n">
        <v>7</v>
      </c>
      <c r="M329" s="11" t="b">
        <f aca="false">FALSE()</f>
        <v>0</v>
      </c>
      <c r="N329" s="5" t="n">
        <f aca="false">COUNTIF($F$2:$F$560,"&lt;"&amp;F329)+(COUNTIF($F$2:$F$560,F329)+1)/2</f>
        <v>59</v>
      </c>
      <c r="O329" s="5" t="n">
        <f aca="false">COUNTIF($H$2:$H$560,"&lt;"&amp;H329)+(COUNTIF($H$2:$H$560,H329)+1)/2</f>
        <v>486.5</v>
      </c>
      <c r="P329" s="5" t="n">
        <f aca="false">IF(J329=FALSE(),COUNTIFS($J$2:$J$560,FALSE(),$F$2:$F$560,"&lt;"&amp;F329)+(COUNTIFS($J$2:$J$560,FALSE(),$F$2:$F$560,F329)+1)/2,"")</f>
        <v>59</v>
      </c>
      <c r="Q329" s="5" t="n">
        <f aca="false">IF(J329=FALSE(),COUNTIFS($J$2:$J$560,FALSE(),$H$2:$H$560,"&lt;"&amp;H329)+(COUNTIFS($J$2:$J$560,FALSE(),$H$2:$H$560,H329)+1)/2,"")</f>
        <v>325.5</v>
      </c>
      <c r="R329" s="5" t="n">
        <f aca="false">COUNTIF($L$2:$L$560,"&lt;"&amp;L329)+(COUNTIF($L$2:$L$560,L329)+1)/2</f>
        <v>497.5</v>
      </c>
      <c r="S329" s="5" t="n">
        <f aca="false">MATCH(F329,Codetabel!$G$2:$G$12,0)-1</f>
        <v>0</v>
      </c>
      <c r="T329" s="5" t="n">
        <f aca="false">H329-1</f>
        <v>6</v>
      </c>
    </row>
    <row r="330" customFormat="false" ht="15" hidden="false" customHeight="false" outlineLevel="0" collapsed="false">
      <c r="A330" s="9" t="s">
        <v>65</v>
      </c>
      <c r="B330" s="9" t="n">
        <v>463</v>
      </c>
      <c r="C330" s="9" t="s">
        <v>710</v>
      </c>
      <c r="D330" s="9" t="s">
        <v>711</v>
      </c>
      <c r="E330" s="9" t="s">
        <v>724</v>
      </c>
      <c r="F330" s="9" t="n">
        <v>0</v>
      </c>
      <c r="G330" s="9" t="s">
        <v>199</v>
      </c>
      <c r="H330" s="9" t="n">
        <v>6</v>
      </c>
      <c r="I330" s="9" t="n">
        <v>300</v>
      </c>
      <c r="J330" s="11" t="b">
        <f aca="false">FALSE()</f>
        <v>0</v>
      </c>
      <c r="K330" s="9" t="n">
        <v>300</v>
      </c>
      <c r="L330" s="9" t="n">
        <v>6</v>
      </c>
      <c r="M330" s="11" t="b">
        <f aca="false">TRUE()</f>
        <v>1</v>
      </c>
      <c r="N330" s="5" t="n">
        <f aca="false">COUNTIF($F$2:$F$560,"&lt;"&amp;F330)+(COUNTIF($F$2:$F$560,F330)+1)/2</f>
        <v>59</v>
      </c>
      <c r="O330" s="5" t="n">
        <f aca="false">COUNTIF($H$2:$H$560,"&lt;"&amp;H330)+(COUNTIF($H$2:$H$560,H330)+1)/2</f>
        <v>422.5</v>
      </c>
      <c r="P330" s="5" t="n">
        <f aca="false">IF(J330=FALSE(),COUNTIFS($J$2:$J$560,FALSE(),$F$2:$F$560,"&lt;"&amp;F330)+(COUNTIFS($J$2:$J$560,FALSE(),$F$2:$F$560,F330)+1)/2,"")</f>
        <v>59</v>
      </c>
      <c r="Q330" s="5" t="n">
        <f aca="false">IF(J330=FALSE(),COUNTIFS($J$2:$J$560,FALSE(),$H$2:$H$560,"&lt;"&amp;H330)+(COUNTIFS($J$2:$J$560,FALSE(),$H$2:$H$560,H330)+1)/2,"")</f>
        <v>285</v>
      </c>
      <c r="R330" s="5" t="n">
        <f aca="false">COUNTIF($L$2:$L$560,"&lt;"&amp;L330)+(COUNTIF($L$2:$L$560,L330)+1)/2</f>
        <v>447.5</v>
      </c>
      <c r="S330" s="5" t="n">
        <f aca="false">MATCH(F330,Codetabel!$G$2:$G$12,0)-1</f>
        <v>0</v>
      </c>
      <c r="T330" s="5" t="n">
        <f aca="false">H330-1</f>
        <v>5</v>
      </c>
    </row>
    <row r="331" customFormat="false" ht="15" hidden="false" customHeight="false" outlineLevel="0" collapsed="false">
      <c r="A331" s="9" t="s">
        <v>65</v>
      </c>
      <c r="B331" s="9" t="n">
        <v>464</v>
      </c>
      <c r="C331" s="9" t="s">
        <v>710</v>
      </c>
      <c r="D331" s="9" t="s">
        <v>711</v>
      </c>
      <c r="E331" s="9" t="s">
        <v>725</v>
      </c>
      <c r="F331" s="9" t="n">
        <v>0</v>
      </c>
      <c r="G331" s="9" t="s">
        <v>180</v>
      </c>
      <c r="H331" s="9" t="n">
        <v>7</v>
      </c>
      <c r="I331" s="9" t="n">
        <v>500</v>
      </c>
      <c r="J331" s="11" t="b">
        <f aca="false">FALSE()</f>
        <v>0</v>
      </c>
      <c r="K331" s="9" t="n">
        <v>500</v>
      </c>
      <c r="L331" s="9" t="n">
        <v>7</v>
      </c>
      <c r="M331" s="11" t="b">
        <f aca="false">FALSE()</f>
        <v>0</v>
      </c>
      <c r="N331" s="5" t="n">
        <f aca="false">COUNTIF($F$2:$F$560,"&lt;"&amp;F331)+(COUNTIF($F$2:$F$560,F331)+1)/2</f>
        <v>59</v>
      </c>
      <c r="O331" s="5" t="n">
        <f aca="false">COUNTIF($H$2:$H$560,"&lt;"&amp;H331)+(COUNTIF($H$2:$H$560,H331)+1)/2</f>
        <v>486.5</v>
      </c>
      <c r="P331" s="5" t="n">
        <f aca="false">IF(J331=FALSE(),COUNTIFS($J$2:$J$560,FALSE(),$F$2:$F$560,"&lt;"&amp;F331)+(COUNTIFS($J$2:$J$560,FALSE(),$F$2:$F$560,F331)+1)/2,"")</f>
        <v>59</v>
      </c>
      <c r="Q331" s="5" t="n">
        <f aca="false">IF(J331=FALSE(),COUNTIFS($J$2:$J$560,FALSE(),$H$2:$H$560,"&lt;"&amp;H331)+(COUNTIFS($J$2:$J$560,FALSE(),$H$2:$H$560,H331)+1)/2,"")</f>
        <v>325.5</v>
      </c>
      <c r="R331" s="5" t="n">
        <f aca="false">COUNTIF($L$2:$L$560,"&lt;"&amp;L331)+(COUNTIF($L$2:$L$560,L331)+1)/2</f>
        <v>497.5</v>
      </c>
      <c r="S331" s="5" t="n">
        <f aca="false">MATCH(F331,Codetabel!$G$2:$G$12,0)-1</f>
        <v>0</v>
      </c>
      <c r="T331" s="5" t="n">
        <f aca="false">H331-1</f>
        <v>6</v>
      </c>
    </row>
    <row r="332" customFormat="false" ht="15" hidden="false" customHeight="false" outlineLevel="0" collapsed="false">
      <c r="A332" s="9" t="s">
        <v>65</v>
      </c>
      <c r="B332" s="9" t="n">
        <v>465</v>
      </c>
      <c r="C332" s="9" t="s">
        <v>710</v>
      </c>
      <c r="D332" s="9" t="s">
        <v>711</v>
      </c>
      <c r="E332" s="9" t="s">
        <v>726</v>
      </c>
      <c r="F332" s="9" t="n">
        <v>0</v>
      </c>
      <c r="G332" s="9" t="s">
        <v>392</v>
      </c>
      <c r="H332" s="9" t="n">
        <v>1</v>
      </c>
      <c r="I332" s="9" t="n">
        <v>10</v>
      </c>
      <c r="J332" s="11" t="b">
        <f aca="false">FALSE()</f>
        <v>0</v>
      </c>
      <c r="K332" s="9" t="n">
        <v>10</v>
      </c>
      <c r="L332" s="9" t="n">
        <v>1</v>
      </c>
      <c r="M332" s="11" t="b">
        <f aca="false">FALSE()</f>
        <v>0</v>
      </c>
      <c r="N332" s="5" t="n">
        <f aca="false">COUNTIF($F$2:$F$560,"&lt;"&amp;F332)+(COUNTIF($F$2:$F$560,F332)+1)/2</f>
        <v>59</v>
      </c>
      <c r="O332" s="5" t="n">
        <f aca="false">COUNTIF($H$2:$H$560,"&lt;"&amp;H332)+(COUNTIF($H$2:$H$560,H332)+1)/2</f>
        <v>22</v>
      </c>
      <c r="P332" s="5" t="n">
        <f aca="false">IF(J332=FALSE(),COUNTIFS($J$2:$J$560,FALSE(),$F$2:$F$560,"&lt;"&amp;F332)+(COUNTIFS($J$2:$J$560,FALSE(),$F$2:$F$560,F332)+1)/2,"")</f>
        <v>59</v>
      </c>
      <c r="Q332" s="5" t="n">
        <f aca="false">IF(J332=FALSE(),COUNTIFS($J$2:$J$560,FALSE(),$H$2:$H$560,"&lt;"&amp;H332)+(COUNTIFS($J$2:$J$560,FALSE(),$H$2:$H$560,H332)+1)/2,"")</f>
        <v>19.5</v>
      </c>
      <c r="R332" s="5" t="n">
        <f aca="false">COUNTIF($L$2:$L$560,"&lt;"&amp;L332)+(COUNTIF($L$2:$L$560,L332)+1)/2</f>
        <v>24</v>
      </c>
      <c r="S332" s="5" t="n">
        <f aca="false">MATCH(F332,Codetabel!$G$2:$G$12,0)-1</f>
        <v>0</v>
      </c>
      <c r="T332" s="5" t="n">
        <f aca="false">H332-1</f>
        <v>0</v>
      </c>
    </row>
    <row r="333" customFormat="false" ht="15" hidden="false" customHeight="false" outlineLevel="0" collapsed="false">
      <c r="A333" s="9" t="s">
        <v>65</v>
      </c>
      <c r="B333" s="9" t="n">
        <v>466</v>
      </c>
      <c r="C333" s="9" t="s">
        <v>710</v>
      </c>
      <c r="D333" s="9" t="s">
        <v>711</v>
      </c>
      <c r="E333" s="9" t="s">
        <v>727</v>
      </c>
      <c r="F333" s="9" t="n">
        <v>0</v>
      </c>
      <c r="G333" s="9" t="s">
        <v>107</v>
      </c>
      <c r="H333" s="9" t="n">
        <v>2</v>
      </c>
      <c r="I333" s="9" t="n">
        <v>30</v>
      </c>
      <c r="J333" s="11" t="b">
        <f aca="false">FALSE()</f>
        <v>0</v>
      </c>
      <c r="K333" s="9" t="n">
        <v>30</v>
      </c>
      <c r="L333" s="9" t="n">
        <v>2</v>
      </c>
      <c r="M333" s="11" t="b">
        <f aca="false">FALSE()</f>
        <v>0</v>
      </c>
      <c r="N333" s="5" t="n">
        <f aca="false">COUNTIF($F$2:$F$560,"&lt;"&amp;F333)+(COUNTIF($F$2:$F$560,F333)+1)/2</f>
        <v>59</v>
      </c>
      <c r="O333" s="5" t="n">
        <f aca="false">COUNTIF($H$2:$H$560,"&lt;"&amp;H333)+(COUNTIF($H$2:$H$560,H333)+1)/2</f>
        <v>89</v>
      </c>
      <c r="P333" s="5" t="n">
        <f aca="false">IF(J333=FALSE(),COUNTIFS($J$2:$J$560,FALSE(),$F$2:$F$560,"&lt;"&amp;F333)+(COUNTIFS($J$2:$J$560,FALSE(),$F$2:$F$560,F333)+1)/2,"")</f>
        <v>59</v>
      </c>
      <c r="Q333" s="5" t="n">
        <f aca="false">IF(J333=FALSE(),COUNTIFS($J$2:$J$560,FALSE(),$H$2:$H$560,"&lt;"&amp;H333)+(COUNTIFS($J$2:$J$560,FALSE(),$H$2:$H$560,H333)+1)/2,"")</f>
        <v>71.5</v>
      </c>
      <c r="R333" s="5" t="n">
        <f aca="false">COUNTIF($L$2:$L$560,"&lt;"&amp;L333)+(COUNTIF($L$2:$L$560,L333)+1)/2</f>
        <v>101.5</v>
      </c>
      <c r="S333" s="5" t="n">
        <f aca="false">MATCH(F333,Codetabel!$G$2:$G$12,0)-1</f>
        <v>0</v>
      </c>
      <c r="T333" s="5" t="n">
        <f aca="false">H333-1</f>
        <v>1</v>
      </c>
    </row>
    <row r="334" customFormat="false" ht="15" hidden="false" customHeight="false" outlineLevel="0" collapsed="false">
      <c r="A334" s="9" t="s">
        <v>65</v>
      </c>
      <c r="B334" s="9" t="n">
        <v>467</v>
      </c>
      <c r="C334" s="9" t="s">
        <v>710</v>
      </c>
      <c r="D334" s="9" t="s">
        <v>711</v>
      </c>
      <c r="E334" s="9" t="s">
        <v>728</v>
      </c>
      <c r="F334" s="9" t="n">
        <v>0</v>
      </c>
      <c r="G334" s="9" t="s">
        <v>126</v>
      </c>
      <c r="H334" s="9" t="n">
        <v>3</v>
      </c>
      <c r="I334" s="9" t="n">
        <v>50</v>
      </c>
      <c r="J334" s="11" t="b">
        <f aca="false">FALSE()</f>
        <v>0</v>
      </c>
      <c r="K334" s="9" t="n">
        <v>50</v>
      </c>
      <c r="L334" s="9" t="n">
        <v>3</v>
      </c>
      <c r="M334" s="11" t="b">
        <f aca="false">TRUE()</f>
        <v>1</v>
      </c>
      <c r="N334" s="5" t="n">
        <f aca="false">COUNTIF($F$2:$F$560,"&lt;"&amp;F334)+(COUNTIF($F$2:$F$560,F334)+1)/2</f>
        <v>59</v>
      </c>
      <c r="O334" s="5" t="n">
        <f aca="false">COUNTIF($H$2:$H$560,"&lt;"&amp;H334)+(COUNTIF($H$2:$H$560,H334)+1)/2</f>
        <v>175.5</v>
      </c>
      <c r="P334" s="5" t="n">
        <f aca="false">IF(J334=FALSE(),COUNTIFS($J$2:$J$560,FALSE(),$F$2:$F$560,"&lt;"&amp;F334)+(COUNTIFS($J$2:$J$560,FALSE(),$F$2:$F$560,F334)+1)/2,"")</f>
        <v>59</v>
      </c>
      <c r="Q334" s="5" t="n">
        <f aca="false">IF(J334=FALSE(),COUNTIFS($J$2:$J$560,FALSE(),$H$2:$H$560,"&lt;"&amp;H334)+(COUNTIFS($J$2:$J$560,FALSE(),$H$2:$H$560,H334)+1)/2,"")</f>
        <v>132.5</v>
      </c>
      <c r="R334" s="5" t="n">
        <f aca="false">COUNTIF($L$2:$L$560,"&lt;"&amp;L334)+(COUNTIF($L$2:$L$560,L334)+1)/2</f>
        <v>204</v>
      </c>
      <c r="S334" s="5" t="n">
        <f aca="false">MATCH(F334,Codetabel!$G$2:$G$12,0)-1</f>
        <v>0</v>
      </c>
      <c r="T334" s="5" t="n">
        <f aca="false">H334-1</f>
        <v>2</v>
      </c>
    </row>
    <row r="335" customFormat="false" ht="15" hidden="false" customHeight="false" outlineLevel="0" collapsed="false">
      <c r="A335" s="9" t="s">
        <v>65</v>
      </c>
      <c r="B335" s="9" t="n">
        <v>469</v>
      </c>
      <c r="C335" s="9" t="s">
        <v>710</v>
      </c>
      <c r="D335" s="9" t="s">
        <v>711</v>
      </c>
      <c r="E335" s="9" t="s">
        <v>729</v>
      </c>
      <c r="F335" s="9" t="n">
        <v>30</v>
      </c>
      <c r="G335" s="9" t="s">
        <v>115</v>
      </c>
      <c r="H335" s="9" t="n">
        <v>4</v>
      </c>
      <c r="I335" s="9" t="n">
        <v>100</v>
      </c>
      <c r="J335" s="11" t="b">
        <f aca="false">FALSE()</f>
        <v>0</v>
      </c>
      <c r="K335" s="9" t="n">
        <v>100</v>
      </c>
      <c r="L335" s="9" t="n">
        <v>4</v>
      </c>
      <c r="M335" s="11" t="b">
        <f aca="false">TRUE()</f>
        <v>1</v>
      </c>
      <c r="N335" s="5" t="n">
        <f aca="false">COUNTIF($F$2:$F$560,"&lt;"&amp;F335)+(COUNTIF($F$2:$F$560,F335)+1)/2</f>
        <v>257.5</v>
      </c>
      <c r="O335" s="5" t="n">
        <f aca="false">COUNTIF($H$2:$H$560,"&lt;"&amp;H335)+(COUNTIF($H$2:$H$560,H335)+1)/2</f>
        <v>266.5</v>
      </c>
      <c r="P335" s="5" t="n">
        <f aca="false">IF(J335=FALSE(),COUNTIFS($J$2:$J$560,FALSE(),$F$2:$F$560,"&lt;"&amp;F335)+(COUNTIFS($J$2:$J$560,FALSE(),$F$2:$F$560,F335)+1)/2,"")</f>
        <v>240</v>
      </c>
      <c r="Q335" s="5" t="n">
        <f aca="false">IF(J335=FALSE(),COUNTIFS($J$2:$J$560,FALSE(),$H$2:$H$560,"&lt;"&amp;H335)+(COUNTIFS($J$2:$J$560,FALSE(),$H$2:$H$560,H335)+1)/2,"")</f>
        <v>193.5</v>
      </c>
      <c r="R335" s="5" t="n">
        <f aca="false">COUNTIF($L$2:$L$560,"&lt;"&amp;L335)+(COUNTIF($L$2:$L$560,L335)+1)/2</f>
        <v>305</v>
      </c>
      <c r="S335" s="5" t="n">
        <f aca="false">MATCH(F335,Codetabel!$G$2:$G$12,0)-1</f>
        <v>2</v>
      </c>
      <c r="T335" s="5" t="n">
        <f aca="false">H335-1</f>
        <v>3</v>
      </c>
    </row>
    <row r="336" customFormat="false" ht="15" hidden="false" customHeight="false" outlineLevel="0" collapsed="false">
      <c r="A336" s="9" t="s">
        <v>65</v>
      </c>
      <c r="B336" s="9" t="n">
        <v>470</v>
      </c>
      <c r="C336" s="9" t="s">
        <v>710</v>
      </c>
      <c r="D336" s="9" t="s">
        <v>711</v>
      </c>
      <c r="E336" s="9" t="s">
        <v>730</v>
      </c>
      <c r="F336" s="9" t="n">
        <v>10</v>
      </c>
      <c r="G336" s="9" t="s">
        <v>107</v>
      </c>
      <c r="H336" s="9" t="n">
        <v>2</v>
      </c>
      <c r="I336" s="9" t="n">
        <v>30</v>
      </c>
      <c r="J336" s="11" t="b">
        <f aca="false">FALSE()</f>
        <v>0</v>
      </c>
      <c r="K336" s="9" t="n">
        <v>30</v>
      </c>
      <c r="L336" s="9" t="n">
        <v>2</v>
      </c>
      <c r="M336" s="11" t="b">
        <f aca="false">FALSE()</f>
        <v>0</v>
      </c>
      <c r="N336" s="5" t="n">
        <f aca="false">COUNTIF($F$2:$F$560,"&lt;"&amp;F336)+(COUNTIF($F$2:$F$560,F336)+1)/2</f>
        <v>164</v>
      </c>
      <c r="O336" s="5" t="n">
        <f aca="false">COUNTIF($H$2:$H$560,"&lt;"&amp;H336)+(COUNTIF($H$2:$H$560,H336)+1)/2</f>
        <v>89</v>
      </c>
      <c r="P336" s="5" t="n">
        <f aca="false">IF(J336=FALSE(),COUNTIFS($J$2:$J$560,FALSE(),$F$2:$F$560,"&lt;"&amp;F336)+(COUNTIFS($J$2:$J$560,FALSE(),$F$2:$F$560,F336)+1)/2,"")</f>
        <v>161.5</v>
      </c>
      <c r="Q336" s="5" t="n">
        <f aca="false">IF(J336=FALSE(),COUNTIFS($J$2:$J$560,FALSE(),$H$2:$H$560,"&lt;"&amp;H336)+(COUNTIFS($J$2:$J$560,FALSE(),$H$2:$H$560,H336)+1)/2,"")</f>
        <v>71.5</v>
      </c>
      <c r="R336" s="5" t="n">
        <f aca="false">COUNTIF($L$2:$L$560,"&lt;"&amp;L336)+(COUNTIF($L$2:$L$560,L336)+1)/2</f>
        <v>101.5</v>
      </c>
      <c r="S336" s="5" t="n">
        <f aca="false">MATCH(F336,Codetabel!$G$2:$G$12,0)-1</f>
        <v>1</v>
      </c>
      <c r="T336" s="5" t="n">
        <f aca="false">H336-1</f>
        <v>1</v>
      </c>
    </row>
    <row r="337" customFormat="false" ht="15" hidden="false" customHeight="false" outlineLevel="0" collapsed="false">
      <c r="A337" s="9" t="s">
        <v>65</v>
      </c>
      <c r="B337" s="9" t="n">
        <v>472</v>
      </c>
      <c r="C337" s="9" t="s">
        <v>710</v>
      </c>
      <c r="D337" s="9" t="s">
        <v>711</v>
      </c>
      <c r="E337" s="9" t="s">
        <v>731</v>
      </c>
      <c r="F337" s="9" t="n">
        <v>0</v>
      </c>
      <c r="G337" s="9" t="s">
        <v>115</v>
      </c>
      <c r="H337" s="9" t="n">
        <v>4</v>
      </c>
      <c r="I337" s="9" t="n">
        <v>100</v>
      </c>
      <c r="J337" s="11" t="b">
        <f aca="false">FALSE()</f>
        <v>0</v>
      </c>
      <c r="K337" s="9" t="n">
        <v>100</v>
      </c>
      <c r="L337" s="9" t="n">
        <v>4</v>
      </c>
      <c r="M337" s="11" t="b">
        <f aca="false">FALSE()</f>
        <v>0</v>
      </c>
      <c r="N337" s="5" t="n">
        <f aca="false">COUNTIF($F$2:$F$560,"&lt;"&amp;F337)+(COUNTIF($F$2:$F$560,F337)+1)/2</f>
        <v>59</v>
      </c>
      <c r="O337" s="5" t="n">
        <f aca="false">COUNTIF($H$2:$H$560,"&lt;"&amp;H337)+(COUNTIF($H$2:$H$560,H337)+1)/2</f>
        <v>266.5</v>
      </c>
      <c r="P337" s="5" t="n">
        <f aca="false">IF(J337=FALSE(),COUNTIFS($J$2:$J$560,FALSE(),$F$2:$F$560,"&lt;"&amp;F337)+(COUNTIFS($J$2:$J$560,FALSE(),$F$2:$F$560,F337)+1)/2,"")</f>
        <v>59</v>
      </c>
      <c r="Q337" s="5" t="n">
        <f aca="false">IF(J337=FALSE(),COUNTIFS($J$2:$J$560,FALSE(),$H$2:$H$560,"&lt;"&amp;H337)+(COUNTIFS($J$2:$J$560,FALSE(),$H$2:$H$560,H337)+1)/2,"")</f>
        <v>193.5</v>
      </c>
      <c r="R337" s="5" t="n">
        <f aca="false">COUNTIF($L$2:$L$560,"&lt;"&amp;L337)+(COUNTIF($L$2:$L$560,L337)+1)/2</f>
        <v>305</v>
      </c>
      <c r="S337" s="5" t="n">
        <f aca="false">MATCH(F337,Codetabel!$G$2:$G$12,0)-1</f>
        <v>0</v>
      </c>
      <c r="T337" s="5" t="n">
        <f aca="false">H337-1</f>
        <v>3</v>
      </c>
    </row>
    <row r="338" customFormat="false" ht="15" hidden="false" customHeight="false" outlineLevel="0" collapsed="false">
      <c r="A338" s="9" t="s">
        <v>65</v>
      </c>
      <c r="B338" s="9" t="n">
        <v>473</v>
      </c>
      <c r="C338" s="9" t="s">
        <v>710</v>
      </c>
      <c r="D338" s="9" t="s">
        <v>711</v>
      </c>
      <c r="E338" s="9" t="s">
        <v>732</v>
      </c>
      <c r="F338" s="9" t="n">
        <v>0</v>
      </c>
      <c r="G338" s="9" t="s">
        <v>132</v>
      </c>
      <c r="H338" s="9" t="n">
        <v>5</v>
      </c>
      <c r="I338" s="9" t="n">
        <v>200</v>
      </c>
      <c r="J338" s="11" t="b">
        <f aca="false">FALSE()</f>
        <v>0</v>
      </c>
      <c r="K338" s="9" t="n">
        <v>200</v>
      </c>
      <c r="L338" s="9" t="n">
        <v>5</v>
      </c>
      <c r="M338" s="11" t="b">
        <f aca="false">FALSE()</f>
        <v>0</v>
      </c>
      <c r="N338" s="5" t="n">
        <f aca="false">COUNTIF($F$2:$F$560,"&lt;"&amp;F338)+(COUNTIF($F$2:$F$560,F338)+1)/2</f>
        <v>59</v>
      </c>
      <c r="O338" s="5" t="n">
        <f aca="false">COUNTIF($H$2:$H$560,"&lt;"&amp;H338)+(COUNTIF($H$2:$H$560,H338)+1)/2</f>
        <v>348.5</v>
      </c>
      <c r="P338" s="5" t="n">
        <f aca="false">IF(J338=FALSE(),COUNTIFS($J$2:$J$560,FALSE(),$F$2:$F$560,"&lt;"&amp;F338)+(COUNTIFS($J$2:$J$560,FALSE(),$F$2:$F$560,F338)+1)/2,"")</f>
        <v>59</v>
      </c>
      <c r="Q338" s="5" t="n">
        <f aca="false">IF(J338=FALSE(),COUNTIFS($J$2:$J$560,FALSE(),$H$2:$H$560,"&lt;"&amp;H338)+(COUNTIFS($J$2:$J$560,FALSE(),$H$2:$H$560,H338)+1)/2,"")</f>
        <v>244</v>
      </c>
      <c r="R338" s="5" t="n">
        <f aca="false">COUNTIF($L$2:$L$560,"&lt;"&amp;L338)+(COUNTIF($L$2:$L$560,L338)+1)/2</f>
        <v>386.5</v>
      </c>
      <c r="S338" s="5" t="n">
        <f aca="false">MATCH(F338,Codetabel!$G$2:$G$12,0)-1</f>
        <v>0</v>
      </c>
      <c r="T338" s="5" t="n">
        <f aca="false">H338-1</f>
        <v>4</v>
      </c>
    </row>
    <row r="339" customFormat="false" ht="15" hidden="false" customHeight="false" outlineLevel="0" collapsed="false">
      <c r="A339" s="9" t="s">
        <v>65</v>
      </c>
      <c r="B339" s="9" t="n">
        <v>474</v>
      </c>
      <c r="C339" s="9" t="s">
        <v>710</v>
      </c>
      <c r="D339" s="9" t="s">
        <v>711</v>
      </c>
      <c r="E339" s="9" t="s">
        <v>733</v>
      </c>
      <c r="F339" s="9" t="n">
        <v>0</v>
      </c>
      <c r="G339" s="9" t="s">
        <v>199</v>
      </c>
      <c r="H339" s="9" t="n">
        <v>6</v>
      </c>
      <c r="I339" s="9" t="n">
        <v>300</v>
      </c>
      <c r="J339" s="11" t="b">
        <f aca="false">FALSE()</f>
        <v>0</v>
      </c>
      <c r="K339" s="9" t="n">
        <v>300</v>
      </c>
      <c r="L339" s="9" t="n">
        <v>6</v>
      </c>
      <c r="M339" s="11" t="b">
        <f aca="false">FALSE()</f>
        <v>0</v>
      </c>
      <c r="N339" s="5" t="n">
        <f aca="false">COUNTIF($F$2:$F$560,"&lt;"&amp;F339)+(COUNTIF($F$2:$F$560,F339)+1)/2</f>
        <v>59</v>
      </c>
      <c r="O339" s="5" t="n">
        <f aca="false">COUNTIF($H$2:$H$560,"&lt;"&amp;H339)+(COUNTIF($H$2:$H$560,H339)+1)/2</f>
        <v>422.5</v>
      </c>
      <c r="P339" s="5" t="n">
        <f aca="false">IF(J339=FALSE(),COUNTIFS($J$2:$J$560,FALSE(),$F$2:$F$560,"&lt;"&amp;F339)+(COUNTIFS($J$2:$J$560,FALSE(),$F$2:$F$560,F339)+1)/2,"")</f>
        <v>59</v>
      </c>
      <c r="Q339" s="5" t="n">
        <f aca="false">IF(J339=FALSE(),COUNTIFS($J$2:$J$560,FALSE(),$H$2:$H$560,"&lt;"&amp;H339)+(COUNTIFS($J$2:$J$560,FALSE(),$H$2:$H$560,H339)+1)/2,"")</f>
        <v>285</v>
      </c>
      <c r="R339" s="5" t="n">
        <f aca="false">COUNTIF($L$2:$L$560,"&lt;"&amp;L339)+(COUNTIF($L$2:$L$560,L339)+1)/2</f>
        <v>447.5</v>
      </c>
      <c r="S339" s="5" t="n">
        <f aca="false">MATCH(F339,Codetabel!$G$2:$G$12,0)-1</f>
        <v>0</v>
      </c>
      <c r="T339" s="5" t="n">
        <f aca="false">H339-1</f>
        <v>5</v>
      </c>
    </row>
    <row r="340" customFormat="false" ht="15" hidden="false" customHeight="false" outlineLevel="0" collapsed="false">
      <c r="A340" s="9" t="s">
        <v>65</v>
      </c>
      <c r="B340" s="9" t="n">
        <v>478</v>
      </c>
      <c r="C340" s="9" t="s">
        <v>734</v>
      </c>
      <c r="D340" s="9" t="s">
        <v>735</v>
      </c>
      <c r="E340" s="9" t="s">
        <v>736</v>
      </c>
      <c r="F340" s="9" t="n">
        <v>50</v>
      </c>
      <c r="G340" s="9" t="s">
        <v>275</v>
      </c>
      <c r="H340" s="9" t="n">
        <v>9</v>
      </c>
      <c r="I340" s="9" t="n">
        <v>1000</v>
      </c>
      <c r="J340" s="11" t="b">
        <f aca="false">FALSE()</f>
        <v>0</v>
      </c>
      <c r="K340" s="9" t="n">
        <v>1000</v>
      </c>
      <c r="L340" s="9" t="n">
        <v>9</v>
      </c>
      <c r="M340" s="11" t="b">
        <f aca="false">FALSE()</f>
        <v>0</v>
      </c>
      <c r="N340" s="5" t="n">
        <f aca="false">COUNTIF($F$2:$F$560,"&lt;"&amp;F340)+(COUNTIF($F$2:$F$560,F340)+1)/2</f>
        <v>343.5</v>
      </c>
      <c r="O340" s="5" t="n">
        <f aca="false">COUNTIF($H$2:$H$560,"&lt;"&amp;H340)+(COUNTIF($H$2:$H$560,H340)+1)/2</f>
        <v>540</v>
      </c>
      <c r="P340" s="5" t="n">
        <f aca="false">IF(J340=FALSE(),COUNTIFS($J$2:$J$560,FALSE(),$F$2:$F$560,"&lt;"&amp;F340)+(COUNTIFS($J$2:$J$560,FALSE(),$F$2:$F$560,F340)+1)/2,"")</f>
        <v>300.5</v>
      </c>
      <c r="Q340" s="5" t="n">
        <f aca="false">IF(J340=FALSE(),COUNTIFS($J$2:$J$560,FALSE(),$H$2:$H$560,"&lt;"&amp;H340)+(COUNTIFS($J$2:$J$560,FALSE(),$H$2:$H$560,H340)+1)/2,"")</f>
        <v>364.5</v>
      </c>
      <c r="R340" s="5" t="n">
        <f aca="false">COUNTIF($L$2:$L$560,"&lt;"&amp;L340)+(COUNTIF($L$2:$L$560,L340)+1)/2</f>
        <v>541.5</v>
      </c>
      <c r="S340" s="5" t="n">
        <f aca="false">MATCH(F340,Codetabel!$G$2:$G$12,0)-1</f>
        <v>3</v>
      </c>
      <c r="T340" s="5" t="n">
        <f aca="false">H340-1</f>
        <v>8</v>
      </c>
    </row>
    <row r="341" customFormat="false" ht="15" hidden="false" customHeight="false" outlineLevel="0" collapsed="false">
      <c r="A341" s="9" t="s">
        <v>65</v>
      </c>
      <c r="B341" s="9" t="n">
        <v>479</v>
      </c>
      <c r="C341" s="9" t="s">
        <v>734</v>
      </c>
      <c r="D341" s="9" t="s">
        <v>735</v>
      </c>
      <c r="E341" s="9" t="s">
        <v>737</v>
      </c>
      <c r="F341" s="9" t="n">
        <v>10</v>
      </c>
      <c r="G341" s="9" t="s">
        <v>126</v>
      </c>
      <c r="H341" s="9" t="n">
        <v>3</v>
      </c>
      <c r="I341" s="9" t="n">
        <v>50</v>
      </c>
      <c r="J341" s="11" t="b">
        <f aca="false">FALSE()</f>
        <v>0</v>
      </c>
      <c r="K341" s="9" t="n">
        <v>50</v>
      </c>
      <c r="L341" s="9" t="n">
        <v>3</v>
      </c>
      <c r="M341" s="11" t="b">
        <f aca="false">TRUE()</f>
        <v>1</v>
      </c>
      <c r="N341" s="5" t="n">
        <f aca="false">COUNTIF($F$2:$F$560,"&lt;"&amp;F341)+(COUNTIF($F$2:$F$560,F341)+1)/2</f>
        <v>164</v>
      </c>
      <c r="O341" s="5" t="n">
        <f aca="false">COUNTIF($H$2:$H$560,"&lt;"&amp;H341)+(COUNTIF($H$2:$H$560,H341)+1)/2</f>
        <v>175.5</v>
      </c>
      <c r="P341" s="5" t="n">
        <f aca="false">IF(J341=FALSE(),COUNTIFS($J$2:$J$560,FALSE(),$F$2:$F$560,"&lt;"&amp;F341)+(COUNTIFS($J$2:$J$560,FALSE(),$F$2:$F$560,F341)+1)/2,"")</f>
        <v>161.5</v>
      </c>
      <c r="Q341" s="5" t="n">
        <f aca="false">IF(J341=FALSE(),COUNTIFS($J$2:$J$560,FALSE(),$H$2:$H$560,"&lt;"&amp;H341)+(COUNTIFS($J$2:$J$560,FALSE(),$H$2:$H$560,H341)+1)/2,"")</f>
        <v>132.5</v>
      </c>
      <c r="R341" s="5" t="n">
        <f aca="false">COUNTIF($L$2:$L$560,"&lt;"&amp;L341)+(COUNTIF($L$2:$L$560,L341)+1)/2</f>
        <v>204</v>
      </c>
      <c r="S341" s="5" t="n">
        <f aca="false">MATCH(F341,Codetabel!$G$2:$G$12,0)-1</f>
        <v>1</v>
      </c>
      <c r="T341" s="5" t="n">
        <f aca="false">H341-1</f>
        <v>2</v>
      </c>
    </row>
    <row r="342" customFormat="false" ht="15" hidden="false" customHeight="false" outlineLevel="0" collapsed="false">
      <c r="A342" s="9" t="s">
        <v>65</v>
      </c>
      <c r="B342" s="9" t="n">
        <v>481</v>
      </c>
      <c r="C342" s="9" t="s">
        <v>734</v>
      </c>
      <c r="D342" s="9" t="s">
        <v>735</v>
      </c>
      <c r="E342" s="9" t="s">
        <v>738</v>
      </c>
      <c r="F342" s="9" t="n">
        <v>0</v>
      </c>
      <c r="G342" s="9" t="s">
        <v>107</v>
      </c>
      <c r="H342" s="9" t="n">
        <v>2</v>
      </c>
      <c r="I342" s="9" t="n">
        <v>30</v>
      </c>
      <c r="J342" s="11" t="b">
        <f aca="false">FALSE()</f>
        <v>0</v>
      </c>
      <c r="K342" s="9" t="n">
        <v>30</v>
      </c>
      <c r="L342" s="9" t="n">
        <v>2</v>
      </c>
      <c r="M342" s="11" t="b">
        <f aca="false">TRUE()</f>
        <v>1</v>
      </c>
      <c r="N342" s="5" t="n">
        <f aca="false">COUNTIF($F$2:$F$560,"&lt;"&amp;F342)+(COUNTIF($F$2:$F$560,F342)+1)/2</f>
        <v>59</v>
      </c>
      <c r="O342" s="5" t="n">
        <f aca="false">COUNTIF($H$2:$H$560,"&lt;"&amp;H342)+(COUNTIF($H$2:$H$560,H342)+1)/2</f>
        <v>89</v>
      </c>
      <c r="P342" s="5" t="n">
        <f aca="false">IF(J342=FALSE(),COUNTIFS($J$2:$J$560,FALSE(),$F$2:$F$560,"&lt;"&amp;F342)+(COUNTIFS($J$2:$J$560,FALSE(),$F$2:$F$560,F342)+1)/2,"")</f>
        <v>59</v>
      </c>
      <c r="Q342" s="5" t="n">
        <f aca="false">IF(J342=FALSE(),COUNTIFS($J$2:$J$560,FALSE(),$H$2:$H$560,"&lt;"&amp;H342)+(COUNTIFS($J$2:$J$560,FALSE(),$H$2:$H$560,H342)+1)/2,"")</f>
        <v>71.5</v>
      </c>
      <c r="R342" s="5" t="n">
        <f aca="false">COUNTIF($L$2:$L$560,"&lt;"&amp;L342)+(COUNTIF($L$2:$L$560,L342)+1)/2</f>
        <v>101.5</v>
      </c>
      <c r="S342" s="5" t="n">
        <f aca="false">MATCH(F342,Codetabel!$G$2:$G$12,0)-1</f>
        <v>0</v>
      </c>
      <c r="T342" s="5" t="n">
        <f aca="false">H342-1</f>
        <v>1</v>
      </c>
    </row>
    <row r="343" customFormat="false" ht="15" hidden="false" customHeight="false" outlineLevel="0" collapsed="false">
      <c r="A343" s="9" t="s">
        <v>65</v>
      </c>
      <c r="B343" s="9" t="n">
        <v>482</v>
      </c>
      <c r="C343" s="9" t="s">
        <v>734</v>
      </c>
      <c r="D343" s="9" t="s">
        <v>735</v>
      </c>
      <c r="E343" s="9" t="s">
        <v>739</v>
      </c>
      <c r="F343" s="9" t="n">
        <v>0</v>
      </c>
      <c r="G343" s="9" t="s">
        <v>115</v>
      </c>
      <c r="H343" s="9" t="n">
        <v>4</v>
      </c>
      <c r="I343" s="9" t="n">
        <v>100</v>
      </c>
      <c r="J343" s="11" t="b">
        <f aca="false">FALSE()</f>
        <v>0</v>
      </c>
      <c r="K343" s="9" t="n">
        <v>100</v>
      </c>
      <c r="L343" s="9" t="n">
        <v>4</v>
      </c>
      <c r="M343" s="11" t="b">
        <f aca="false">TRUE()</f>
        <v>1</v>
      </c>
      <c r="N343" s="5" t="n">
        <f aca="false">COUNTIF($F$2:$F$560,"&lt;"&amp;F343)+(COUNTIF($F$2:$F$560,F343)+1)/2</f>
        <v>59</v>
      </c>
      <c r="O343" s="5" t="n">
        <f aca="false">COUNTIF($H$2:$H$560,"&lt;"&amp;H343)+(COUNTIF($H$2:$H$560,H343)+1)/2</f>
        <v>266.5</v>
      </c>
      <c r="P343" s="5" t="n">
        <f aca="false">IF(J343=FALSE(),COUNTIFS($J$2:$J$560,FALSE(),$F$2:$F$560,"&lt;"&amp;F343)+(COUNTIFS($J$2:$J$560,FALSE(),$F$2:$F$560,F343)+1)/2,"")</f>
        <v>59</v>
      </c>
      <c r="Q343" s="5" t="n">
        <f aca="false">IF(J343=FALSE(),COUNTIFS($J$2:$J$560,FALSE(),$H$2:$H$560,"&lt;"&amp;H343)+(COUNTIFS($J$2:$J$560,FALSE(),$H$2:$H$560,H343)+1)/2,"")</f>
        <v>193.5</v>
      </c>
      <c r="R343" s="5" t="n">
        <f aca="false">COUNTIF($L$2:$L$560,"&lt;"&amp;L343)+(COUNTIF($L$2:$L$560,L343)+1)/2</f>
        <v>305</v>
      </c>
      <c r="S343" s="5" t="n">
        <f aca="false">MATCH(F343,Codetabel!$G$2:$G$12,0)-1</f>
        <v>0</v>
      </c>
      <c r="T343" s="5" t="n">
        <f aca="false">H343-1</f>
        <v>3</v>
      </c>
    </row>
    <row r="344" customFormat="false" ht="15" hidden="false" customHeight="false" outlineLevel="0" collapsed="false">
      <c r="A344" s="9" t="s">
        <v>65</v>
      </c>
      <c r="B344" s="9" t="n">
        <v>483</v>
      </c>
      <c r="C344" s="9" t="s">
        <v>734</v>
      </c>
      <c r="D344" s="9" t="s">
        <v>735</v>
      </c>
      <c r="E344" s="9" t="s">
        <v>740</v>
      </c>
      <c r="F344" s="9" t="n">
        <v>0</v>
      </c>
      <c r="G344" s="9" t="s">
        <v>199</v>
      </c>
      <c r="H344" s="9" t="n">
        <v>6</v>
      </c>
      <c r="I344" s="9" t="n">
        <v>300</v>
      </c>
      <c r="J344" s="11" t="b">
        <f aca="false">FALSE()</f>
        <v>0</v>
      </c>
      <c r="K344" s="9" t="n">
        <v>300</v>
      </c>
      <c r="L344" s="9" t="n">
        <v>6</v>
      </c>
      <c r="M344" s="11" t="b">
        <f aca="false">TRUE()</f>
        <v>1</v>
      </c>
      <c r="N344" s="5" t="n">
        <f aca="false">COUNTIF($F$2:$F$560,"&lt;"&amp;F344)+(COUNTIF($F$2:$F$560,F344)+1)/2</f>
        <v>59</v>
      </c>
      <c r="O344" s="5" t="n">
        <f aca="false">COUNTIF($H$2:$H$560,"&lt;"&amp;H344)+(COUNTIF($H$2:$H$560,H344)+1)/2</f>
        <v>422.5</v>
      </c>
      <c r="P344" s="5" t="n">
        <f aca="false">IF(J344=FALSE(),COUNTIFS($J$2:$J$560,FALSE(),$F$2:$F$560,"&lt;"&amp;F344)+(COUNTIFS($J$2:$J$560,FALSE(),$F$2:$F$560,F344)+1)/2,"")</f>
        <v>59</v>
      </c>
      <c r="Q344" s="5" t="n">
        <f aca="false">IF(J344=FALSE(),COUNTIFS($J$2:$J$560,FALSE(),$H$2:$H$560,"&lt;"&amp;H344)+(COUNTIFS($J$2:$J$560,FALSE(),$H$2:$H$560,H344)+1)/2,"")</f>
        <v>285</v>
      </c>
      <c r="R344" s="5" t="n">
        <f aca="false">COUNTIF($L$2:$L$560,"&lt;"&amp;L344)+(COUNTIF($L$2:$L$560,L344)+1)/2</f>
        <v>447.5</v>
      </c>
      <c r="S344" s="5" t="n">
        <f aca="false">MATCH(F344,Codetabel!$G$2:$G$12,0)-1</f>
        <v>0</v>
      </c>
      <c r="T344" s="5" t="n">
        <f aca="false">H344-1</f>
        <v>5</v>
      </c>
    </row>
    <row r="345" customFormat="false" ht="15" hidden="false" customHeight="false" outlineLevel="0" collapsed="false">
      <c r="A345" s="9" t="s">
        <v>65</v>
      </c>
      <c r="B345" s="9" t="n">
        <v>486</v>
      </c>
      <c r="C345" s="9" t="s">
        <v>741</v>
      </c>
      <c r="D345" s="9" t="s">
        <v>742</v>
      </c>
      <c r="E345" s="9" t="s">
        <v>743</v>
      </c>
      <c r="F345" s="9" t="n">
        <v>10</v>
      </c>
      <c r="G345" s="9" t="s">
        <v>115</v>
      </c>
      <c r="H345" s="9" t="n">
        <v>4</v>
      </c>
      <c r="I345" s="9" t="n">
        <v>100</v>
      </c>
      <c r="J345" s="11" t="b">
        <f aca="false">FALSE()</f>
        <v>0</v>
      </c>
      <c r="K345" s="9" t="n">
        <v>100</v>
      </c>
      <c r="L345" s="9" t="n">
        <v>4</v>
      </c>
      <c r="M345" s="11" t="b">
        <f aca="false">TRUE()</f>
        <v>1</v>
      </c>
      <c r="N345" s="5" t="n">
        <f aca="false">COUNTIF($F$2:$F$560,"&lt;"&amp;F345)+(COUNTIF($F$2:$F$560,F345)+1)/2</f>
        <v>164</v>
      </c>
      <c r="O345" s="5" t="n">
        <f aca="false">COUNTIF($H$2:$H$560,"&lt;"&amp;H345)+(COUNTIF($H$2:$H$560,H345)+1)/2</f>
        <v>266.5</v>
      </c>
      <c r="P345" s="5" t="n">
        <f aca="false">IF(J345=FALSE(),COUNTIFS($J$2:$J$560,FALSE(),$F$2:$F$560,"&lt;"&amp;F345)+(COUNTIFS($J$2:$J$560,FALSE(),$F$2:$F$560,F345)+1)/2,"")</f>
        <v>161.5</v>
      </c>
      <c r="Q345" s="5" t="n">
        <f aca="false">IF(J345=FALSE(),COUNTIFS($J$2:$J$560,FALSE(),$H$2:$H$560,"&lt;"&amp;H345)+(COUNTIFS($J$2:$J$560,FALSE(),$H$2:$H$560,H345)+1)/2,"")</f>
        <v>193.5</v>
      </c>
      <c r="R345" s="5" t="n">
        <f aca="false">COUNTIF($L$2:$L$560,"&lt;"&amp;L345)+(COUNTIF($L$2:$L$560,L345)+1)/2</f>
        <v>305</v>
      </c>
      <c r="S345" s="5" t="n">
        <f aca="false">MATCH(F345,Codetabel!$G$2:$G$12,0)-1</f>
        <v>1</v>
      </c>
      <c r="T345" s="5" t="n">
        <f aca="false">H345-1</f>
        <v>3</v>
      </c>
    </row>
    <row r="346" customFormat="false" ht="15" hidden="false" customHeight="false" outlineLevel="0" collapsed="false">
      <c r="A346" s="9" t="s">
        <v>65</v>
      </c>
      <c r="B346" s="9" t="n">
        <v>487</v>
      </c>
      <c r="C346" s="9" t="s">
        <v>741</v>
      </c>
      <c r="D346" s="9" t="s">
        <v>742</v>
      </c>
      <c r="E346" s="9" t="s">
        <v>744</v>
      </c>
      <c r="F346" s="9" t="n">
        <v>10</v>
      </c>
      <c r="G346" s="9" t="s">
        <v>126</v>
      </c>
      <c r="H346" s="9" t="n">
        <v>3</v>
      </c>
      <c r="I346" s="9" t="n">
        <v>50</v>
      </c>
      <c r="J346" s="11" t="b">
        <f aca="false">FALSE()</f>
        <v>0</v>
      </c>
      <c r="K346" s="9" t="n">
        <v>50</v>
      </c>
      <c r="L346" s="9" t="n">
        <v>3</v>
      </c>
      <c r="M346" s="11" t="b">
        <f aca="false">TRUE()</f>
        <v>1</v>
      </c>
      <c r="N346" s="5" t="n">
        <f aca="false">COUNTIF($F$2:$F$560,"&lt;"&amp;F346)+(COUNTIF($F$2:$F$560,F346)+1)/2</f>
        <v>164</v>
      </c>
      <c r="O346" s="5" t="n">
        <f aca="false">COUNTIF($H$2:$H$560,"&lt;"&amp;H346)+(COUNTIF($H$2:$H$560,H346)+1)/2</f>
        <v>175.5</v>
      </c>
      <c r="P346" s="5" t="n">
        <f aca="false">IF(J346=FALSE(),COUNTIFS($J$2:$J$560,FALSE(),$F$2:$F$560,"&lt;"&amp;F346)+(COUNTIFS($J$2:$J$560,FALSE(),$F$2:$F$560,F346)+1)/2,"")</f>
        <v>161.5</v>
      </c>
      <c r="Q346" s="5" t="n">
        <f aca="false">IF(J346=FALSE(),COUNTIFS($J$2:$J$560,FALSE(),$H$2:$H$560,"&lt;"&amp;H346)+(COUNTIFS($J$2:$J$560,FALSE(),$H$2:$H$560,H346)+1)/2,"")</f>
        <v>132.5</v>
      </c>
      <c r="R346" s="5" t="n">
        <f aca="false">COUNTIF($L$2:$L$560,"&lt;"&amp;L346)+(COUNTIF($L$2:$L$560,L346)+1)/2</f>
        <v>204</v>
      </c>
      <c r="S346" s="5" t="n">
        <f aca="false">MATCH(F346,Codetabel!$G$2:$G$12,0)-1</f>
        <v>1</v>
      </c>
      <c r="T346" s="5" t="n">
        <f aca="false">H346-1</f>
        <v>2</v>
      </c>
    </row>
    <row r="347" customFormat="false" ht="15" hidden="false" customHeight="false" outlineLevel="0" collapsed="false">
      <c r="A347" s="9" t="s">
        <v>65</v>
      </c>
      <c r="B347" s="9" t="n">
        <v>488</v>
      </c>
      <c r="C347" s="9" t="s">
        <v>741</v>
      </c>
      <c r="D347" s="9" t="s">
        <v>742</v>
      </c>
      <c r="E347" s="9" t="s">
        <v>745</v>
      </c>
      <c r="F347" s="9" t="n">
        <v>10</v>
      </c>
      <c r="G347" s="9" t="s">
        <v>126</v>
      </c>
      <c r="H347" s="9" t="n">
        <v>3</v>
      </c>
      <c r="I347" s="9" t="n">
        <v>50</v>
      </c>
      <c r="J347" s="11" t="b">
        <f aca="false">FALSE()</f>
        <v>0</v>
      </c>
      <c r="K347" s="9" t="n">
        <v>50</v>
      </c>
      <c r="L347" s="9" t="n">
        <v>3</v>
      </c>
      <c r="M347" s="11" t="b">
        <f aca="false">TRUE()</f>
        <v>1</v>
      </c>
      <c r="N347" s="5" t="n">
        <f aca="false">COUNTIF($F$2:$F$560,"&lt;"&amp;F347)+(COUNTIF($F$2:$F$560,F347)+1)/2</f>
        <v>164</v>
      </c>
      <c r="O347" s="5" t="n">
        <f aca="false">COUNTIF($H$2:$H$560,"&lt;"&amp;H347)+(COUNTIF($H$2:$H$560,H347)+1)/2</f>
        <v>175.5</v>
      </c>
      <c r="P347" s="5" t="n">
        <f aca="false">IF(J347=FALSE(),COUNTIFS($J$2:$J$560,FALSE(),$F$2:$F$560,"&lt;"&amp;F347)+(COUNTIFS($J$2:$J$560,FALSE(),$F$2:$F$560,F347)+1)/2,"")</f>
        <v>161.5</v>
      </c>
      <c r="Q347" s="5" t="n">
        <f aca="false">IF(J347=FALSE(),COUNTIFS($J$2:$J$560,FALSE(),$H$2:$H$560,"&lt;"&amp;H347)+(COUNTIFS($J$2:$J$560,FALSE(),$H$2:$H$560,H347)+1)/2,"")</f>
        <v>132.5</v>
      </c>
      <c r="R347" s="5" t="n">
        <f aca="false">COUNTIF($L$2:$L$560,"&lt;"&amp;L347)+(COUNTIF($L$2:$L$560,L347)+1)/2</f>
        <v>204</v>
      </c>
      <c r="S347" s="5" t="n">
        <f aca="false">MATCH(F347,Codetabel!$G$2:$G$12,0)-1</f>
        <v>1</v>
      </c>
      <c r="T347" s="5" t="n">
        <f aca="false">H347-1</f>
        <v>2</v>
      </c>
    </row>
    <row r="348" customFormat="false" ht="15" hidden="false" customHeight="false" outlineLevel="0" collapsed="false">
      <c r="A348" s="9" t="s">
        <v>65</v>
      </c>
      <c r="B348" s="9" t="n">
        <v>489</v>
      </c>
      <c r="C348" s="9" t="s">
        <v>741</v>
      </c>
      <c r="D348" s="9" t="s">
        <v>742</v>
      </c>
      <c r="E348" s="9" t="s">
        <v>746</v>
      </c>
      <c r="F348" s="9" t="n">
        <v>0</v>
      </c>
      <c r="G348" s="9" t="s">
        <v>107</v>
      </c>
      <c r="H348" s="9" t="n">
        <v>2</v>
      </c>
      <c r="I348" s="9" t="n">
        <v>30</v>
      </c>
      <c r="J348" s="11" t="b">
        <f aca="false">FALSE()</f>
        <v>0</v>
      </c>
      <c r="K348" s="9" t="n">
        <v>30</v>
      </c>
      <c r="L348" s="9" t="n">
        <v>2</v>
      </c>
      <c r="M348" s="11" t="b">
        <f aca="false">TRUE()</f>
        <v>1</v>
      </c>
      <c r="N348" s="5" t="n">
        <f aca="false">COUNTIF($F$2:$F$560,"&lt;"&amp;F348)+(COUNTIF($F$2:$F$560,F348)+1)/2</f>
        <v>59</v>
      </c>
      <c r="O348" s="5" t="n">
        <f aca="false">COUNTIF($H$2:$H$560,"&lt;"&amp;H348)+(COUNTIF($H$2:$H$560,H348)+1)/2</f>
        <v>89</v>
      </c>
      <c r="P348" s="5" t="n">
        <f aca="false">IF(J348=FALSE(),COUNTIFS($J$2:$J$560,FALSE(),$F$2:$F$560,"&lt;"&amp;F348)+(COUNTIFS($J$2:$J$560,FALSE(),$F$2:$F$560,F348)+1)/2,"")</f>
        <v>59</v>
      </c>
      <c r="Q348" s="5" t="n">
        <f aca="false">IF(J348=FALSE(),COUNTIFS($J$2:$J$560,FALSE(),$H$2:$H$560,"&lt;"&amp;H348)+(COUNTIFS($J$2:$J$560,FALSE(),$H$2:$H$560,H348)+1)/2,"")</f>
        <v>71.5</v>
      </c>
      <c r="R348" s="5" t="n">
        <f aca="false">COUNTIF($L$2:$L$560,"&lt;"&amp;L348)+(COUNTIF($L$2:$L$560,L348)+1)/2</f>
        <v>101.5</v>
      </c>
      <c r="S348" s="5" t="n">
        <f aca="false">MATCH(F348,Codetabel!$G$2:$G$12,0)-1</f>
        <v>0</v>
      </c>
      <c r="T348" s="5" t="n">
        <f aca="false">H348-1</f>
        <v>1</v>
      </c>
    </row>
    <row r="349" customFormat="false" ht="15" hidden="false" customHeight="false" outlineLevel="0" collapsed="false">
      <c r="A349" s="9" t="s">
        <v>65</v>
      </c>
      <c r="B349" s="9" t="n">
        <v>492</v>
      </c>
      <c r="C349" s="9" t="s">
        <v>747</v>
      </c>
      <c r="D349" s="9" t="s">
        <v>748</v>
      </c>
      <c r="E349" s="9" t="s">
        <v>749</v>
      </c>
      <c r="F349" s="9" t="n">
        <v>10</v>
      </c>
      <c r="G349" s="9" t="s">
        <v>107</v>
      </c>
      <c r="H349" s="9" t="n">
        <v>2</v>
      </c>
      <c r="I349" s="9" t="n">
        <v>30</v>
      </c>
      <c r="J349" s="11" t="b">
        <f aca="false">FALSE()</f>
        <v>0</v>
      </c>
      <c r="K349" s="9" t="n">
        <v>30</v>
      </c>
      <c r="L349" s="9" t="n">
        <v>2</v>
      </c>
      <c r="M349" s="11" t="b">
        <f aca="false">FALSE()</f>
        <v>0</v>
      </c>
      <c r="N349" s="5" t="n">
        <f aca="false">COUNTIF($F$2:$F$560,"&lt;"&amp;F349)+(COUNTIF($F$2:$F$560,F349)+1)/2</f>
        <v>164</v>
      </c>
      <c r="O349" s="5" t="n">
        <f aca="false">COUNTIF($H$2:$H$560,"&lt;"&amp;H349)+(COUNTIF($H$2:$H$560,H349)+1)/2</f>
        <v>89</v>
      </c>
      <c r="P349" s="5" t="n">
        <f aca="false">IF(J349=FALSE(),COUNTIFS($J$2:$J$560,FALSE(),$F$2:$F$560,"&lt;"&amp;F349)+(COUNTIFS($J$2:$J$560,FALSE(),$F$2:$F$560,F349)+1)/2,"")</f>
        <v>161.5</v>
      </c>
      <c r="Q349" s="5" t="n">
        <f aca="false">IF(J349=FALSE(),COUNTIFS($J$2:$J$560,FALSE(),$H$2:$H$560,"&lt;"&amp;H349)+(COUNTIFS($J$2:$J$560,FALSE(),$H$2:$H$560,H349)+1)/2,"")</f>
        <v>71.5</v>
      </c>
      <c r="R349" s="5" t="n">
        <f aca="false">COUNTIF($L$2:$L$560,"&lt;"&amp;L349)+(COUNTIF($L$2:$L$560,L349)+1)/2</f>
        <v>101.5</v>
      </c>
      <c r="S349" s="5" t="n">
        <f aca="false">MATCH(F349,Codetabel!$G$2:$G$12,0)-1</f>
        <v>1</v>
      </c>
      <c r="T349" s="5" t="n">
        <f aca="false">H349-1</f>
        <v>1</v>
      </c>
    </row>
    <row r="350" customFormat="false" ht="15" hidden="false" customHeight="false" outlineLevel="0" collapsed="false">
      <c r="A350" s="9" t="s">
        <v>65</v>
      </c>
      <c r="B350" s="9" t="n">
        <v>493</v>
      </c>
      <c r="C350" s="9" t="s">
        <v>750</v>
      </c>
      <c r="D350" s="9" t="s">
        <v>751</v>
      </c>
      <c r="E350" s="9" t="s">
        <v>752</v>
      </c>
      <c r="F350" s="9" t="n">
        <v>10</v>
      </c>
      <c r="G350" s="9" t="s">
        <v>115</v>
      </c>
      <c r="H350" s="9" t="n">
        <v>4</v>
      </c>
      <c r="I350" s="9" t="n">
        <v>100</v>
      </c>
      <c r="J350" s="11" t="b">
        <f aca="false">FALSE()</f>
        <v>0</v>
      </c>
      <c r="K350" s="9" t="n">
        <v>100</v>
      </c>
      <c r="L350" s="9" t="n">
        <v>4</v>
      </c>
      <c r="M350" s="11" t="b">
        <f aca="false">FALSE()</f>
        <v>0</v>
      </c>
      <c r="N350" s="5" t="n">
        <f aca="false">COUNTIF($F$2:$F$560,"&lt;"&amp;F350)+(COUNTIF($F$2:$F$560,F350)+1)/2</f>
        <v>164</v>
      </c>
      <c r="O350" s="5" t="n">
        <f aca="false">COUNTIF($H$2:$H$560,"&lt;"&amp;H350)+(COUNTIF($H$2:$H$560,H350)+1)/2</f>
        <v>266.5</v>
      </c>
      <c r="P350" s="5" t="n">
        <f aca="false">IF(J350=FALSE(),COUNTIFS($J$2:$J$560,FALSE(),$F$2:$F$560,"&lt;"&amp;F350)+(COUNTIFS($J$2:$J$560,FALSE(),$F$2:$F$560,F350)+1)/2,"")</f>
        <v>161.5</v>
      </c>
      <c r="Q350" s="5" t="n">
        <f aca="false">IF(J350=FALSE(),COUNTIFS($J$2:$J$560,FALSE(),$H$2:$H$560,"&lt;"&amp;H350)+(COUNTIFS($J$2:$J$560,FALSE(),$H$2:$H$560,H350)+1)/2,"")</f>
        <v>193.5</v>
      </c>
      <c r="R350" s="5" t="n">
        <f aca="false">COUNTIF($L$2:$L$560,"&lt;"&amp;L350)+(COUNTIF($L$2:$L$560,L350)+1)/2</f>
        <v>305</v>
      </c>
      <c r="S350" s="5" t="n">
        <f aca="false">MATCH(F350,Codetabel!$G$2:$G$12,0)-1</f>
        <v>1</v>
      </c>
      <c r="T350" s="5" t="n">
        <f aca="false">H350-1</f>
        <v>3</v>
      </c>
    </row>
    <row r="351" customFormat="false" ht="15" hidden="false" customHeight="false" outlineLevel="0" collapsed="false">
      <c r="A351" s="9" t="s">
        <v>65</v>
      </c>
      <c r="B351" s="9" t="n">
        <v>494</v>
      </c>
      <c r="C351" s="9" t="s">
        <v>753</v>
      </c>
      <c r="D351" s="9" t="s">
        <v>754</v>
      </c>
      <c r="E351" s="9" t="s">
        <v>755</v>
      </c>
      <c r="F351" s="9" t="n">
        <v>10</v>
      </c>
      <c r="G351" s="9" t="s">
        <v>115</v>
      </c>
      <c r="H351" s="9" t="n">
        <v>4</v>
      </c>
      <c r="I351" s="9" t="n">
        <v>100</v>
      </c>
      <c r="J351" s="11" t="b">
        <f aca="false">FALSE()</f>
        <v>0</v>
      </c>
      <c r="K351" s="9" t="n">
        <v>100</v>
      </c>
      <c r="L351" s="9" t="n">
        <v>4</v>
      </c>
      <c r="M351" s="11" t="b">
        <f aca="false">TRUE()</f>
        <v>1</v>
      </c>
      <c r="N351" s="5" t="n">
        <f aca="false">COUNTIF($F$2:$F$560,"&lt;"&amp;F351)+(COUNTIF($F$2:$F$560,F351)+1)/2</f>
        <v>164</v>
      </c>
      <c r="O351" s="5" t="n">
        <f aca="false">COUNTIF($H$2:$H$560,"&lt;"&amp;H351)+(COUNTIF($H$2:$H$560,H351)+1)/2</f>
        <v>266.5</v>
      </c>
      <c r="P351" s="5" t="n">
        <f aca="false">IF(J351=FALSE(),COUNTIFS($J$2:$J$560,FALSE(),$F$2:$F$560,"&lt;"&amp;F351)+(COUNTIFS($J$2:$J$560,FALSE(),$F$2:$F$560,F351)+1)/2,"")</f>
        <v>161.5</v>
      </c>
      <c r="Q351" s="5" t="n">
        <f aca="false">IF(J351=FALSE(),COUNTIFS($J$2:$J$560,FALSE(),$H$2:$H$560,"&lt;"&amp;H351)+(COUNTIFS($J$2:$J$560,FALSE(),$H$2:$H$560,H351)+1)/2,"")</f>
        <v>193.5</v>
      </c>
      <c r="R351" s="5" t="n">
        <f aca="false">COUNTIF($L$2:$L$560,"&lt;"&amp;L351)+(COUNTIF($L$2:$L$560,L351)+1)/2</f>
        <v>305</v>
      </c>
      <c r="S351" s="5" t="n">
        <f aca="false">MATCH(F351,Codetabel!$G$2:$G$12,0)-1</f>
        <v>1</v>
      </c>
      <c r="T351" s="5" t="n">
        <f aca="false">H351-1</f>
        <v>3</v>
      </c>
    </row>
    <row r="352" customFormat="false" ht="15" hidden="false" customHeight="false" outlineLevel="0" collapsed="false">
      <c r="A352" s="9" t="s">
        <v>65</v>
      </c>
      <c r="B352" s="9" t="n">
        <v>495</v>
      </c>
      <c r="C352" s="9" t="s">
        <v>753</v>
      </c>
      <c r="D352" s="9" t="s">
        <v>754</v>
      </c>
      <c r="E352" s="9" t="s">
        <v>756</v>
      </c>
      <c r="F352" s="9" t="n">
        <v>0</v>
      </c>
      <c r="G352" s="9" t="s">
        <v>392</v>
      </c>
      <c r="H352" s="9" t="n">
        <v>1</v>
      </c>
      <c r="I352" s="9" t="n">
        <v>10</v>
      </c>
      <c r="J352" s="11" t="b">
        <f aca="false">FALSE()</f>
        <v>0</v>
      </c>
      <c r="K352" s="9" t="n">
        <v>10</v>
      </c>
      <c r="L352" s="9" t="n">
        <v>1</v>
      </c>
      <c r="M352" s="11" t="b">
        <f aca="false">FALSE()</f>
        <v>0</v>
      </c>
      <c r="N352" s="5" t="n">
        <f aca="false">COUNTIF($F$2:$F$560,"&lt;"&amp;F352)+(COUNTIF($F$2:$F$560,F352)+1)/2</f>
        <v>59</v>
      </c>
      <c r="O352" s="5" t="n">
        <f aca="false">COUNTIF($H$2:$H$560,"&lt;"&amp;H352)+(COUNTIF($H$2:$H$560,H352)+1)/2</f>
        <v>22</v>
      </c>
      <c r="P352" s="5" t="n">
        <f aca="false">IF(J352=FALSE(),COUNTIFS($J$2:$J$560,FALSE(),$F$2:$F$560,"&lt;"&amp;F352)+(COUNTIFS($J$2:$J$560,FALSE(),$F$2:$F$560,F352)+1)/2,"")</f>
        <v>59</v>
      </c>
      <c r="Q352" s="5" t="n">
        <f aca="false">IF(J352=FALSE(),COUNTIFS($J$2:$J$560,FALSE(),$H$2:$H$560,"&lt;"&amp;H352)+(COUNTIFS($J$2:$J$560,FALSE(),$H$2:$H$560,H352)+1)/2,"")</f>
        <v>19.5</v>
      </c>
      <c r="R352" s="5" t="n">
        <f aca="false">COUNTIF($L$2:$L$560,"&lt;"&amp;L352)+(COUNTIF($L$2:$L$560,L352)+1)/2</f>
        <v>24</v>
      </c>
      <c r="S352" s="5" t="n">
        <f aca="false">MATCH(F352,Codetabel!$G$2:$G$12,0)-1</f>
        <v>0</v>
      </c>
      <c r="T352" s="5" t="n">
        <f aca="false">H352-1</f>
        <v>0</v>
      </c>
    </row>
    <row r="353" customFormat="false" ht="15" hidden="false" customHeight="false" outlineLevel="0" collapsed="false">
      <c r="A353" s="9" t="s">
        <v>65</v>
      </c>
      <c r="B353" s="9" t="n">
        <v>496</v>
      </c>
      <c r="C353" s="9" t="s">
        <v>753</v>
      </c>
      <c r="D353" s="9" t="s">
        <v>754</v>
      </c>
      <c r="E353" s="9" t="s">
        <v>757</v>
      </c>
      <c r="F353" s="9" t="n">
        <v>50</v>
      </c>
      <c r="G353" s="9" t="s">
        <v>126</v>
      </c>
      <c r="H353" s="9" t="n">
        <v>3</v>
      </c>
      <c r="I353" s="9" t="n">
        <v>50</v>
      </c>
      <c r="J353" s="11" t="b">
        <f aca="false">TRUE()</f>
        <v>1</v>
      </c>
      <c r="K353" s="9" t="n">
        <v>30</v>
      </c>
      <c r="L353" s="9" t="n">
        <v>2</v>
      </c>
      <c r="M353" s="11" t="b">
        <f aca="false">TRUE()</f>
        <v>1</v>
      </c>
      <c r="N353" s="5" t="n">
        <f aca="false">COUNTIF($F$2:$F$560,"&lt;"&amp;F353)+(COUNTIF($F$2:$F$560,F353)+1)/2</f>
        <v>343.5</v>
      </c>
      <c r="O353" s="5" t="n">
        <f aca="false">COUNTIF($H$2:$H$560,"&lt;"&amp;H353)+(COUNTIF($H$2:$H$560,H353)+1)/2</f>
        <v>175.5</v>
      </c>
      <c r="P353" s="5" t="str">
        <f aca="false">IF(J353=FALSE(),COUNTIFS($J$2:$J$560,FALSE(),$F$2:$F$560,"&lt;"&amp;F353)+(COUNTIFS($J$2:$J$560,FALSE(),$F$2:$F$560,F353)+1)/2,"")</f>
        <v/>
      </c>
      <c r="Q353" s="5" t="str">
        <f aca="false">IF(J353=FALSE(),COUNTIFS($J$2:$J$560,FALSE(),$H$2:$H$560,"&lt;"&amp;H353)+(COUNTIFS($J$2:$J$560,FALSE(),$H$2:$H$560,H353)+1)/2,"")</f>
        <v/>
      </c>
      <c r="R353" s="5" t="n">
        <f aca="false">COUNTIF($L$2:$L$560,"&lt;"&amp;L353)+(COUNTIF($L$2:$L$560,L353)+1)/2</f>
        <v>101.5</v>
      </c>
      <c r="S353" s="5" t="n">
        <f aca="false">MATCH(F353,Codetabel!$G$2:$G$12,0)-1</f>
        <v>3</v>
      </c>
      <c r="T353" s="5" t="n">
        <f aca="false">H353-1</f>
        <v>2</v>
      </c>
    </row>
    <row r="354" customFormat="false" ht="15" hidden="false" customHeight="false" outlineLevel="0" collapsed="false">
      <c r="A354" s="9" t="s">
        <v>65</v>
      </c>
      <c r="B354" s="9" t="n">
        <v>497</v>
      </c>
      <c r="C354" s="9" t="s">
        <v>758</v>
      </c>
      <c r="D354" s="9" t="s">
        <v>759</v>
      </c>
      <c r="E354" s="9" t="s">
        <v>760</v>
      </c>
      <c r="F354" s="9" t="n">
        <v>10</v>
      </c>
      <c r="G354" s="9" t="s">
        <v>107</v>
      </c>
      <c r="H354" s="9" t="n">
        <v>2</v>
      </c>
      <c r="I354" s="9" t="n">
        <v>30</v>
      </c>
      <c r="J354" s="11" t="b">
        <f aca="false">FALSE()</f>
        <v>0</v>
      </c>
      <c r="K354" s="9" t="n">
        <v>30</v>
      </c>
      <c r="L354" s="9" t="n">
        <v>2</v>
      </c>
      <c r="M354" s="11" t="b">
        <f aca="false">FALSE()</f>
        <v>0</v>
      </c>
      <c r="N354" s="5" t="n">
        <f aca="false">COUNTIF($F$2:$F$560,"&lt;"&amp;F354)+(COUNTIF($F$2:$F$560,F354)+1)/2</f>
        <v>164</v>
      </c>
      <c r="O354" s="5" t="n">
        <f aca="false">COUNTIF($H$2:$H$560,"&lt;"&amp;H354)+(COUNTIF($H$2:$H$560,H354)+1)/2</f>
        <v>89</v>
      </c>
      <c r="P354" s="5" t="n">
        <f aca="false">IF(J354=FALSE(),COUNTIFS($J$2:$J$560,FALSE(),$F$2:$F$560,"&lt;"&amp;F354)+(COUNTIFS($J$2:$J$560,FALSE(),$F$2:$F$560,F354)+1)/2,"")</f>
        <v>161.5</v>
      </c>
      <c r="Q354" s="5" t="n">
        <f aca="false">IF(J354=FALSE(),COUNTIFS($J$2:$J$560,FALSE(),$H$2:$H$560,"&lt;"&amp;H354)+(COUNTIFS($J$2:$J$560,FALSE(),$H$2:$H$560,H354)+1)/2,"")</f>
        <v>71.5</v>
      </c>
      <c r="R354" s="5" t="n">
        <f aca="false">COUNTIF($L$2:$L$560,"&lt;"&amp;L354)+(COUNTIF($L$2:$L$560,L354)+1)/2</f>
        <v>101.5</v>
      </c>
      <c r="S354" s="5" t="n">
        <f aca="false">MATCH(F354,Codetabel!$G$2:$G$12,0)-1</f>
        <v>1</v>
      </c>
      <c r="T354" s="5" t="n">
        <f aca="false">H354-1</f>
        <v>1</v>
      </c>
    </row>
    <row r="355" customFormat="false" ht="15" hidden="false" customHeight="false" outlineLevel="0" collapsed="false">
      <c r="A355" s="9" t="s">
        <v>65</v>
      </c>
      <c r="B355" s="9" t="n">
        <v>498</v>
      </c>
      <c r="C355" s="9" t="s">
        <v>761</v>
      </c>
      <c r="D355" s="9" t="s">
        <v>762</v>
      </c>
      <c r="E355" s="9" t="s">
        <v>763</v>
      </c>
      <c r="F355" s="9" t="n">
        <v>0</v>
      </c>
      <c r="G355" s="9" t="s">
        <v>107</v>
      </c>
      <c r="H355" s="9" t="n">
        <v>2</v>
      </c>
      <c r="I355" s="9" t="n">
        <v>30</v>
      </c>
      <c r="J355" s="11" t="b">
        <f aca="false">FALSE()</f>
        <v>0</v>
      </c>
      <c r="K355" s="9" t="n">
        <v>30</v>
      </c>
      <c r="L355" s="9" t="n">
        <v>2</v>
      </c>
      <c r="M355" s="11" t="b">
        <f aca="false">FALSE()</f>
        <v>0</v>
      </c>
      <c r="N355" s="5" t="n">
        <f aca="false">COUNTIF($F$2:$F$560,"&lt;"&amp;F355)+(COUNTIF($F$2:$F$560,F355)+1)/2</f>
        <v>59</v>
      </c>
      <c r="O355" s="5" t="n">
        <f aca="false">COUNTIF($H$2:$H$560,"&lt;"&amp;H355)+(COUNTIF($H$2:$H$560,H355)+1)/2</f>
        <v>89</v>
      </c>
      <c r="P355" s="5" t="n">
        <f aca="false">IF(J355=FALSE(),COUNTIFS($J$2:$J$560,FALSE(),$F$2:$F$560,"&lt;"&amp;F355)+(COUNTIFS($J$2:$J$560,FALSE(),$F$2:$F$560,F355)+1)/2,"")</f>
        <v>59</v>
      </c>
      <c r="Q355" s="5" t="n">
        <f aca="false">IF(J355=FALSE(),COUNTIFS($J$2:$J$560,FALSE(),$H$2:$H$560,"&lt;"&amp;H355)+(COUNTIFS($J$2:$J$560,FALSE(),$H$2:$H$560,H355)+1)/2,"")</f>
        <v>71.5</v>
      </c>
      <c r="R355" s="5" t="n">
        <f aca="false">COUNTIF($L$2:$L$560,"&lt;"&amp;L355)+(COUNTIF($L$2:$L$560,L355)+1)/2</f>
        <v>101.5</v>
      </c>
      <c r="S355" s="5" t="n">
        <f aca="false">MATCH(F355,Codetabel!$G$2:$G$12,0)-1</f>
        <v>0</v>
      </c>
      <c r="T355" s="5" t="n">
        <f aca="false">H355-1</f>
        <v>1</v>
      </c>
    </row>
    <row r="356" customFormat="false" ht="15" hidden="false" customHeight="false" outlineLevel="0" collapsed="false">
      <c r="A356" s="9" t="s">
        <v>65</v>
      </c>
      <c r="B356" s="9" t="n">
        <v>500</v>
      </c>
      <c r="C356" s="9" t="s">
        <v>764</v>
      </c>
      <c r="D356" s="9" t="s">
        <v>765</v>
      </c>
      <c r="E356" s="9" t="s">
        <v>766</v>
      </c>
      <c r="F356" s="9" t="n">
        <v>30</v>
      </c>
      <c r="G356" s="9" t="s">
        <v>132</v>
      </c>
      <c r="H356" s="9" t="n">
        <v>5</v>
      </c>
      <c r="I356" s="9" t="n">
        <v>200</v>
      </c>
      <c r="J356" s="11" t="b">
        <f aca="false">FALSE()</f>
        <v>0</v>
      </c>
      <c r="K356" s="9" t="n">
        <v>200</v>
      </c>
      <c r="L356" s="9" t="n">
        <v>5</v>
      </c>
      <c r="M356" s="11" t="b">
        <f aca="false">FALSE()</f>
        <v>0</v>
      </c>
      <c r="N356" s="5" t="n">
        <f aca="false">COUNTIF($F$2:$F$560,"&lt;"&amp;F356)+(COUNTIF($F$2:$F$560,F356)+1)/2</f>
        <v>257.5</v>
      </c>
      <c r="O356" s="5" t="n">
        <f aca="false">COUNTIF($H$2:$H$560,"&lt;"&amp;H356)+(COUNTIF($H$2:$H$560,H356)+1)/2</f>
        <v>348.5</v>
      </c>
      <c r="P356" s="5" t="n">
        <f aca="false">IF(J356=FALSE(),COUNTIFS($J$2:$J$560,FALSE(),$F$2:$F$560,"&lt;"&amp;F356)+(COUNTIFS($J$2:$J$560,FALSE(),$F$2:$F$560,F356)+1)/2,"")</f>
        <v>240</v>
      </c>
      <c r="Q356" s="5" t="n">
        <f aca="false">IF(J356=FALSE(),COUNTIFS($J$2:$J$560,FALSE(),$H$2:$H$560,"&lt;"&amp;H356)+(COUNTIFS($J$2:$J$560,FALSE(),$H$2:$H$560,H356)+1)/2,"")</f>
        <v>244</v>
      </c>
      <c r="R356" s="5" t="n">
        <f aca="false">COUNTIF($L$2:$L$560,"&lt;"&amp;L356)+(COUNTIF($L$2:$L$560,L356)+1)/2</f>
        <v>386.5</v>
      </c>
      <c r="S356" s="5" t="n">
        <f aca="false">MATCH(F356,Codetabel!$G$2:$G$12,0)-1</f>
        <v>2</v>
      </c>
      <c r="T356" s="5" t="n">
        <f aca="false">H356-1</f>
        <v>4</v>
      </c>
    </row>
    <row r="357" customFormat="false" ht="15" hidden="false" customHeight="false" outlineLevel="0" collapsed="false">
      <c r="A357" s="9" t="s">
        <v>65</v>
      </c>
      <c r="B357" s="9" t="n">
        <v>501</v>
      </c>
      <c r="C357" s="9" t="s">
        <v>764</v>
      </c>
      <c r="D357" s="9" t="s">
        <v>765</v>
      </c>
      <c r="E357" s="9" t="s">
        <v>767</v>
      </c>
      <c r="F357" s="9" t="n">
        <v>30</v>
      </c>
      <c r="G357" s="9" t="s">
        <v>126</v>
      </c>
      <c r="H357" s="9" t="n">
        <v>3</v>
      </c>
      <c r="I357" s="9" t="n">
        <v>50</v>
      </c>
      <c r="J357" s="11" t="b">
        <f aca="false">FALSE()</f>
        <v>0</v>
      </c>
      <c r="K357" s="9" t="n">
        <v>50</v>
      </c>
      <c r="L357" s="9" t="n">
        <v>3</v>
      </c>
      <c r="M357" s="11" t="b">
        <f aca="false">FALSE()</f>
        <v>0</v>
      </c>
      <c r="N357" s="5" t="n">
        <f aca="false">COUNTIF($F$2:$F$560,"&lt;"&amp;F357)+(COUNTIF($F$2:$F$560,F357)+1)/2</f>
        <v>257.5</v>
      </c>
      <c r="O357" s="5" t="n">
        <f aca="false">COUNTIF($H$2:$H$560,"&lt;"&amp;H357)+(COUNTIF($H$2:$H$560,H357)+1)/2</f>
        <v>175.5</v>
      </c>
      <c r="P357" s="5" t="n">
        <f aca="false">IF(J357=FALSE(),COUNTIFS($J$2:$J$560,FALSE(),$F$2:$F$560,"&lt;"&amp;F357)+(COUNTIFS($J$2:$J$560,FALSE(),$F$2:$F$560,F357)+1)/2,"")</f>
        <v>240</v>
      </c>
      <c r="Q357" s="5" t="n">
        <f aca="false">IF(J357=FALSE(),COUNTIFS($J$2:$J$560,FALSE(),$H$2:$H$560,"&lt;"&amp;H357)+(COUNTIFS($J$2:$J$560,FALSE(),$H$2:$H$560,H357)+1)/2,"")</f>
        <v>132.5</v>
      </c>
      <c r="R357" s="5" t="n">
        <f aca="false">COUNTIF($L$2:$L$560,"&lt;"&amp;L357)+(COUNTIF($L$2:$L$560,L357)+1)/2</f>
        <v>204</v>
      </c>
      <c r="S357" s="5" t="n">
        <f aca="false">MATCH(F357,Codetabel!$G$2:$G$12,0)-1</f>
        <v>2</v>
      </c>
      <c r="T357" s="5" t="n">
        <f aca="false">H357-1</f>
        <v>2</v>
      </c>
    </row>
    <row r="358" customFormat="false" ht="15" hidden="false" customHeight="false" outlineLevel="0" collapsed="false">
      <c r="A358" s="9" t="s">
        <v>65</v>
      </c>
      <c r="B358" s="9" t="n">
        <v>502</v>
      </c>
      <c r="C358" s="9" t="s">
        <v>764</v>
      </c>
      <c r="D358" s="9" t="s">
        <v>765</v>
      </c>
      <c r="E358" s="9" t="s">
        <v>768</v>
      </c>
      <c r="F358" s="9" t="n">
        <v>30</v>
      </c>
      <c r="G358" s="9" t="s">
        <v>107</v>
      </c>
      <c r="H358" s="9" t="n">
        <v>2</v>
      </c>
      <c r="I358" s="9" t="n">
        <v>30</v>
      </c>
      <c r="J358" s="11" t="b">
        <f aca="false">TRUE()</f>
        <v>1</v>
      </c>
      <c r="K358" s="9" t="n">
        <v>30</v>
      </c>
      <c r="L358" s="9" t="n">
        <v>2</v>
      </c>
      <c r="M358" s="11" t="b">
        <f aca="false">FALSE()</f>
        <v>0</v>
      </c>
      <c r="N358" s="5" t="n">
        <f aca="false">COUNTIF($F$2:$F$560,"&lt;"&amp;F358)+(COUNTIF($F$2:$F$560,F358)+1)/2</f>
        <v>257.5</v>
      </c>
      <c r="O358" s="5" t="n">
        <f aca="false">COUNTIF($H$2:$H$560,"&lt;"&amp;H358)+(COUNTIF($H$2:$H$560,H358)+1)/2</f>
        <v>89</v>
      </c>
      <c r="P358" s="5" t="str">
        <f aca="false">IF(J358=FALSE(),COUNTIFS($J$2:$J$560,FALSE(),$F$2:$F$560,"&lt;"&amp;F358)+(COUNTIFS($J$2:$J$560,FALSE(),$F$2:$F$560,F358)+1)/2,"")</f>
        <v/>
      </c>
      <c r="Q358" s="5" t="str">
        <f aca="false">IF(J358=FALSE(),COUNTIFS($J$2:$J$560,FALSE(),$H$2:$H$560,"&lt;"&amp;H358)+(COUNTIFS($J$2:$J$560,FALSE(),$H$2:$H$560,H358)+1)/2,"")</f>
        <v/>
      </c>
      <c r="R358" s="5" t="n">
        <f aca="false">COUNTIF($L$2:$L$560,"&lt;"&amp;L358)+(COUNTIF($L$2:$L$560,L358)+1)/2</f>
        <v>101.5</v>
      </c>
      <c r="S358" s="5" t="n">
        <f aca="false">MATCH(F358,Codetabel!$G$2:$G$12,0)-1</f>
        <v>2</v>
      </c>
      <c r="T358" s="5" t="n">
        <f aca="false">H358-1</f>
        <v>1</v>
      </c>
    </row>
    <row r="359" customFormat="false" ht="15" hidden="false" customHeight="false" outlineLevel="0" collapsed="false">
      <c r="A359" s="9" t="s">
        <v>65</v>
      </c>
      <c r="B359" s="9" t="n">
        <v>505</v>
      </c>
      <c r="C359" s="9" t="s">
        <v>769</v>
      </c>
      <c r="D359" s="9" t="s">
        <v>770</v>
      </c>
      <c r="E359" s="9" t="s">
        <v>771</v>
      </c>
      <c r="F359" s="9" t="n">
        <v>0</v>
      </c>
      <c r="G359" s="9" t="s">
        <v>392</v>
      </c>
      <c r="H359" s="9" t="n">
        <v>1</v>
      </c>
      <c r="I359" s="9" t="n">
        <v>10</v>
      </c>
      <c r="J359" s="11" t="b">
        <f aca="false">FALSE()</f>
        <v>0</v>
      </c>
      <c r="K359" s="9" t="n">
        <v>10</v>
      </c>
      <c r="L359" s="9" t="n">
        <v>1</v>
      </c>
      <c r="M359" s="11" t="b">
        <f aca="false">FALSE()</f>
        <v>0</v>
      </c>
      <c r="N359" s="5" t="n">
        <f aca="false">COUNTIF($F$2:$F$560,"&lt;"&amp;F359)+(COUNTIF($F$2:$F$560,F359)+1)/2</f>
        <v>59</v>
      </c>
      <c r="O359" s="5" t="n">
        <f aca="false">COUNTIF($H$2:$H$560,"&lt;"&amp;H359)+(COUNTIF($H$2:$H$560,H359)+1)/2</f>
        <v>22</v>
      </c>
      <c r="P359" s="5" t="n">
        <f aca="false">IF(J359=FALSE(),COUNTIFS($J$2:$J$560,FALSE(),$F$2:$F$560,"&lt;"&amp;F359)+(COUNTIFS($J$2:$J$560,FALSE(),$F$2:$F$560,F359)+1)/2,"")</f>
        <v>59</v>
      </c>
      <c r="Q359" s="5" t="n">
        <f aca="false">IF(J359=FALSE(),COUNTIFS($J$2:$J$560,FALSE(),$H$2:$H$560,"&lt;"&amp;H359)+(COUNTIFS($J$2:$J$560,FALSE(),$H$2:$H$560,H359)+1)/2,"")</f>
        <v>19.5</v>
      </c>
      <c r="R359" s="5" t="n">
        <f aca="false">COUNTIF($L$2:$L$560,"&lt;"&amp;L359)+(COUNTIF($L$2:$L$560,L359)+1)/2</f>
        <v>24</v>
      </c>
      <c r="S359" s="5" t="n">
        <f aca="false">MATCH(F359,Codetabel!$G$2:$G$12,0)-1</f>
        <v>0</v>
      </c>
      <c r="T359" s="5" t="n">
        <f aca="false">H359-1</f>
        <v>0</v>
      </c>
    </row>
    <row r="360" customFormat="false" ht="15" hidden="false" customHeight="false" outlineLevel="0" collapsed="false">
      <c r="A360" s="9" t="s">
        <v>65</v>
      </c>
      <c r="B360" s="9" t="n">
        <v>506</v>
      </c>
      <c r="C360" s="9" t="s">
        <v>772</v>
      </c>
      <c r="D360" s="9" t="s">
        <v>773</v>
      </c>
      <c r="E360" s="9" t="s">
        <v>774</v>
      </c>
      <c r="F360" s="9" t="n">
        <v>30</v>
      </c>
      <c r="G360" s="9" t="s">
        <v>126</v>
      </c>
      <c r="H360" s="9" t="n">
        <v>3</v>
      </c>
      <c r="I360" s="9" t="n">
        <v>50</v>
      </c>
      <c r="J360" s="11" t="b">
        <f aca="false">FALSE()</f>
        <v>0</v>
      </c>
      <c r="K360" s="9" t="n">
        <v>50</v>
      </c>
      <c r="L360" s="9" t="n">
        <v>3</v>
      </c>
      <c r="M360" s="11" t="b">
        <f aca="false">TRUE()</f>
        <v>1</v>
      </c>
      <c r="N360" s="5" t="n">
        <f aca="false">COUNTIF($F$2:$F$560,"&lt;"&amp;F360)+(COUNTIF($F$2:$F$560,F360)+1)/2</f>
        <v>257.5</v>
      </c>
      <c r="O360" s="5" t="n">
        <f aca="false">COUNTIF($H$2:$H$560,"&lt;"&amp;H360)+(COUNTIF($H$2:$H$560,H360)+1)/2</f>
        <v>175.5</v>
      </c>
      <c r="P360" s="5" t="n">
        <f aca="false">IF(J360=FALSE(),COUNTIFS($J$2:$J$560,FALSE(),$F$2:$F$560,"&lt;"&amp;F360)+(COUNTIFS($J$2:$J$560,FALSE(),$F$2:$F$560,F360)+1)/2,"")</f>
        <v>240</v>
      </c>
      <c r="Q360" s="5" t="n">
        <f aca="false">IF(J360=FALSE(),COUNTIFS($J$2:$J$560,FALSE(),$H$2:$H$560,"&lt;"&amp;H360)+(COUNTIFS($J$2:$J$560,FALSE(),$H$2:$H$560,H360)+1)/2,"")</f>
        <v>132.5</v>
      </c>
      <c r="R360" s="5" t="n">
        <f aca="false">COUNTIF($L$2:$L$560,"&lt;"&amp;L360)+(COUNTIF($L$2:$L$560,L360)+1)/2</f>
        <v>204</v>
      </c>
      <c r="S360" s="5" t="n">
        <f aca="false">MATCH(F360,Codetabel!$G$2:$G$12,0)-1</f>
        <v>2</v>
      </c>
      <c r="T360" s="5" t="n">
        <f aca="false">H360-1</f>
        <v>2</v>
      </c>
    </row>
    <row r="361" customFormat="false" ht="15" hidden="false" customHeight="false" outlineLevel="0" collapsed="false">
      <c r="A361" s="9" t="s">
        <v>65</v>
      </c>
      <c r="B361" s="9" t="n">
        <v>507</v>
      </c>
      <c r="C361" s="9" t="s">
        <v>772</v>
      </c>
      <c r="D361" s="9" t="s">
        <v>773</v>
      </c>
      <c r="E361" s="9" t="s">
        <v>775</v>
      </c>
      <c r="F361" s="9" t="n">
        <v>100</v>
      </c>
      <c r="G361" s="9" t="s">
        <v>199</v>
      </c>
      <c r="H361" s="9" t="n">
        <v>6</v>
      </c>
      <c r="I361" s="9" t="n">
        <v>300</v>
      </c>
      <c r="J361" s="11" t="b">
        <f aca="false">FALSE()</f>
        <v>0</v>
      </c>
      <c r="K361" s="9" t="n">
        <v>300</v>
      </c>
      <c r="L361" s="9" t="n">
        <v>6</v>
      </c>
      <c r="M361" s="11" t="b">
        <f aca="false">TRUE()</f>
        <v>1</v>
      </c>
      <c r="N361" s="5" t="n">
        <f aca="false">COUNTIF($F$2:$F$560,"&lt;"&amp;F361)+(COUNTIF($F$2:$F$560,F361)+1)/2</f>
        <v>415.5</v>
      </c>
      <c r="O361" s="5" t="n">
        <f aca="false">COUNTIF($H$2:$H$560,"&lt;"&amp;H361)+(COUNTIF($H$2:$H$560,H361)+1)/2</f>
        <v>422.5</v>
      </c>
      <c r="P361" s="5" t="n">
        <f aca="false">IF(J361=FALSE(),COUNTIFS($J$2:$J$560,FALSE(),$F$2:$F$560,"&lt;"&amp;F361)+(COUNTIFS($J$2:$J$560,FALSE(),$F$2:$F$560,F361)+1)/2,"")</f>
        <v>342.5</v>
      </c>
      <c r="Q361" s="5" t="n">
        <f aca="false">IF(J361=FALSE(),COUNTIFS($J$2:$J$560,FALSE(),$H$2:$H$560,"&lt;"&amp;H361)+(COUNTIFS($J$2:$J$560,FALSE(),$H$2:$H$560,H361)+1)/2,"")</f>
        <v>285</v>
      </c>
      <c r="R361" s="5" t="n">
        <f aca="false">COUNTIF($L$2:$L$560,"&lt;"&amp;L361)+(COUNTIF($L$2:$L$560,L361)+1)/2</f>
        <v>447.5</v>
      </c>
      <c r="S361" s="5" t="n">
        <f aca="false">MATCH(F361,Codetabel!$G$2:$G$12,0)-1</f>
        <v>4</v>
      </c>
      <c r="T361" s="5" t="n">
        <f aca="false">H361-1</f>
        <v>5</v>
      </c>
    </row>
    <row r="362" customFormat="false" ht="15" hidden="false" customHeight="false" outlineLevel="0" collapsed="false">
      <c r="A362" s="9" t="s">
        <v>65</v>
      </c>
      <c r="B362" s="9" t="n">
        <v>508</v>
      </c>
      <c r="C362" s="9" t="s">
        <v>776</v>
      </c>
      <c r="D362" s="9" t="s">
        <v>777</v>
      </c>
      <c r="E362" s="9" t="s">
        <v>778</v>
      </c>
      <c r="F362" s="9" t="n">
        <v>10</v>
      </c>
      <c r="G362" s="9" t="s">
        <v>107</v>
      </c>
      <c r="H362" s="9" t="n">
        <v>2</v>
      </c>
      <c r="I362" s="9" t="n">
        <v>30</v>
      </c>
      <c r="J362" s="11" t="b">
        <f aca="false">FALSE()</f>
        <v>0</v>
      </c>
      <c r="K362" s="9" t="n">
        <v>30</v>
      </c>
      <c r="L362" s="9" t="n">
        <v>2</v>
      </c>
      <c r="M362" s="11" t="b">
        <f aca="false">TRUE()</f>
        <v>1</v>
      </c>
      <c r="N362" s="5" t="n">
        <f aca="false">COUNTIF($F$2:$F$560,"&lt;"&amp;F362)+(COUNTIF($F$2:$F$560,F362)+1)/2</f>
        <v>164</v>
      </c>
      <c r="O362" s="5" t="n">
        <f aca="false">COUNTIF($H$2:$H$560,"&lt;"&amp;H362)+(COUNTIF($H$2:$H$560,H362)+1)/2</f>
        <v>89</v>
      </c>
      <c r="P362" s="5" t="n">
        <f aca="false">IF(J362=FALSE(),COUNTIFS($J$2:$J$560,FALSE(),$F$2:$F$560,"&lt;"&amp;F362)+(COUNTIFS($J$2:$J$560,FALSE(),$F$2:$F$560,F362)+1)/2,"")</f>
        <v>161.5</v>
      </c>
      <c r="Q362" s="5" t="n">
        <f aca="false">IF(J362=FALSE(),COUNTIFS($J$2:$J$560,FALSE(),$H$2:$H$560,"&lt;"&amp;H362)+(COUNTIFS($J$2:$J$560,FALSE(),$H$2:$H$560,H362)+1)/2,"")</f>
        <v>71.5</v>
      </c>
      <c r="R362" s="5" t="n">
        <f aca="false">COUNTIF($L$2:$L$560,"&lt;"&amp;L362)+(COUNTIF($L$2:$L$560,L362)+1)/2</f>
        <v>101.5</v>
      </c>
      <c r="S362" s="5" t="n">
        <f aca="false">MATCH(F362,Codetabel!$G$2:$G$12,0)-1</f>
        <v>1</v>
      </c>
      <c r="T362" s="5" t="n">
        <f aca="false">H362-1</f>
        <v>1</v>
      </c>
    </row>
    <row r="363" customFormat="false" ht="15" hidden="false" customHeight="false" outlineLevel="0" collapsed="false">
      <c r="A363" s="9" t="s">
        <v>65</v>
      </c>
      <c r="B363" s="9" t="n">
        <v>509</v>
      </c>
      <c r="C363" s="9" t="s">
        <v>779</v>
      </c>
      <c r="D363" s="9" t="s">
        <v>780</v>
      </c>
      <c r="E363" s="9" t="s">
        <v>781</v>
      </c>
      <c r="F363" s="9" t="n">
        <v>50</v>
      </c>
      <c r="G363" s="9" t="s">
        <v>115</v>
      </c>
      <c r="H363" s="9" t="n">
        <v>4</v>
      </c>
      <c r="I363" s="9" t="n">
        <v>100</v>
      </c>
      <c r="J363" s="11" t="b">
        <f aca="false">FALSE()</f>
        <v>0</v>
      </c>
      <c r="K363" s="9" t="n">
        <v>100</v>
      </c>
      <c r="L363" s="9" t="n">
        <v>4</v>
      </c>
      <c r="M363" s="11" t="b">
        <f aca="false">TRUE()</f>
        <v>1</v>
      </c>
      <c r="N363" s="5" t="n">
        <f aca="false">COUNTIF($F$2:$F$560,"&lt;"&amp;F363)+(COUNTIF($F$2:$F$560,F363)+1)/2</f>
        <v>343.5</v>
      </c>
      <c r="O363" s="5" t="n">
        <f aca="false">COUNTIF($H$2:$H$560,"&lt;"&amp;H363)+(COUNTIF($H$2:$H$560,H363)+1)/2</f>
        <v>266.5</v>
      </c>
      <c r="P363" s="5" t="n">
        <f aca="false">IF(J363=FALSE(),COUNTIFS($J$2:$J$560,FALSE(),$F$2:$F$560,"&lt;"&amp;F363)+(COUNTIFS($J$2:$J$560,FALSE(),$F$2:$F$560,F363)+1)/2,"")</f>
        <v>300.5</v>
      </c>
      <c r="Q363" s="5" t="n">
        <f aca="false">IF(J363=FALSE(),COUNTIFS($J$2:$J$560,FALSE(),$H$2:$H$560,"&lt;"&amp;H363)+(COUNTIFS($J$2:$J$560,FALSE(),$H$2:$H$560,H363)+1)/2,"")</f>
        <v>193.5</v>
      </c>
      <c r="R363" s="5" t="n">
        <f aca="false">COUNTIF($L$2:$L$560,"&lt;"&amp;L363)+(COUNTIF($L$2:$L$560,L363)+1)/2</f>
        <v>305</v>
      </c>
      <c r="S363" s="5" t="n">
        <f aca="false">MATCH(F363,Codetabel!$G$2:$G$12,0)-1</f>
        <v>3</v>
      </c>
      <c r="T363" s="5" t="n">
        <f aca="false">H363-1</f>
        <v>3</v>
      </c>
    </row>
    <row r="364" customFormat="false" ht="15" hidden="false" customHeight="false" outlineLevel="0" collapsed="false">
      <c r="A364" s="9" t="s">
        <v>65</v>
      </c>
      <c r="B364" s="9" t="n">
        <v>510</v>
      </c>
      <c r="C364" s="9" t="s">
        <v>782</v>
      </c>
      <c r="D364" s="9" t="s">
        <v>783</v>
      </c>
      <c r="E364" s="9" t="s">
        <v>784</v>
      </c>
      <c r="F364" s="9" t="n">
        <v>50</v>
      </c>
      <c r="G364" s="9" t="s">
        <v>126</v>
      </c>
      <c r="H364" s="9" t="n">
        <v>3</v>
      </c>
      <c r="I364" s="9" t="n">
        <v>50</v>
      </c>
      <c r="J364" s="11" t="b">
        <f aca="false">TRUE()</f>
        <v>1</v>
      </c>
      <c r="K364" s="9" t="n">
        <v>30</v>
      </c>
      <c r="L364" s="9" t="n">
        <v>2</v>
      </c>
      <c r="M364" s="11" t="b">
        <f aca="false">TRUE()</f>
        <v>1</v>
      </c>
      <c r="N364" s="5" t="n">
        <f aca="false">COUNTIF($F$2:$F$560,"&lt;"&amp;F364)+(COUNTIF($F$2:$F$560,F364)+1)/2</f>
        <v>343.5</v>
      </c>
      <c r="O364" s="5" t="n">
        <f aca="false">COUNTIF($H$2:$H$560,"&lt;"&amp;H364)+(COUNTIF($H$2:$H$560,H364)+1)/2</f>
        <v>175.5</v>
      </c>
      <c r="P364" s="5" t="str">
        <f aca="false">IF(J364=FALSE(),COUNTIFS($J$2:$J$560,FALSE(),$F$2:$F$560,"&lt;"&amp;F364)+(COUNTIFS($J$2:$J$560,FALSE(),$F$2:$F$560,F364)+1)/2,"")</f>
        <v/>
      </c>
      <c r="Q364" s="5" t="str">
        <f aca="false">IF(J364=FALSE(),COUNTIFS($J$2:$J$560,FALSE(),$H$2:$H$560,"&lt;"&amp;H364)+(COUNTIFS($J$2:$J$560,FALSE(),$H$2:$H$560,H364)+1)/2,"")</f>
        <v/>
      </c>
      <c r="R364" s="5" t="n">
        <f aca="false">COUNTIF($L$2:$L$560,"&lt;"&amp;L364)+(COUNTIF($L$2:$L$560,L364)+1)/2</f>
        <v>101.5</v>
      </c>
      <c r="S364" s="5" t="n">
        <f aca="false">MATCH(F364,Codetabel!$G$2:$G$12,0)-1</f>
        <v>3</v>
      </c>
      <c r="T364" s="5" t="n">
        <f aca="false">H364-1</f>
        <v>2</v>
      </c>
    </row>
    <row r="365" customFormat="false" ht="15" hidden="false" customHeight="false" outlineLevel="0" collapsed="false">
      <c r="A365" s="9" t="s">
        <v>65</v>
      </c>
      <c r="B365" s="9" t="n">
        <v>511</v>
      </c>
      <c r="C365" s="9" t="s">
        <v>785</v>
      </c>
      <c r="D365" s="9" t="s">
        <v>786</v>
      </c>
      <c r="E365" s="9" t="s">
        <v>787</v>
      </c>
      <c r="F365" s="9" t="n">
        <v>30</v>
      </c>
      <c r="G365" s="9" t="s">
        <v>126</v>
      </c>
      <c r="H365" s="9" t="n">
        <v>3</v>
      </c>
      <c r="I365" s="9" t="n">
        <v>50</v>
      </c>
      <c r="J365" s="11" t="b">
        <f aca="false">FALSE()</f>
        <v>0</v>
      </c>
      <c r="K365" s="9" t="n">
        <v>50</v>
      </c>
      <c r="L365" s="9" t="n">
        <v>3</v>
      </c>
      <c r="M365" s="11" t="b">
        <f aca="false">TRUE()</f>
        <v>1</v>
      </c>
      <c r="N365" s="5" t="n">
        <f aca="false">COUNTIF($F$2:$F$560,"&lt;"&amp;F365)+(COUNTIF($F$2:$F$560,F365)+1)/2</f>
        <v>257.5</v>
      </c>
      <c r="O365" s="5" t="n">
        <f aca="false">COUNTIF($H$2:$H$560,"&lt;"&amp;H365)+(COUNTIF($H$2:$H$560,H365)+1)/2</f>
        <v>175.5</v>
      </c>
      <c r="P365" s="5" t="n">
        <f aca="false">IF(J365=FALSE(),COUNTIFS($J$2:$J$560,FALSE(),$F$2:$F$560,"&lt;"&amp;F365)+(COUNTIFS($J$2:$J$560,FALSE(),$F$2:$F$560,F365)+1)/2,"")</f>
        <v>240</v>
      </c>
      <c r="Q365" s="5" t="n">
        <f aca="false">IF(J365=FALSE(),COUNTIFS($J$2:$J$560,FALSE(),$H$2:$H$560,"&lt;"&amp;H365)+(COUNTIFS($J$2:$J$560,FALSE(),$H$2:$H$560,H365)+1)/2,"")</f>
        <v>132.5</v>
      </c>
      <c r="R365" s="5" t="n">
        <f aca="false">COUNTIF($L$2:$L$560,"&lt;"&amp;L365)+(COUNTIF($L$2:$L$560,L365)+1)/2</f>
        <v>204</v>
      </c>
      <c r="S365" s="5" t="n">
        <f aca="false">MATCH(F365,Codetabel!$G$2:$G$12,0)-1</f>
        <v>2</v>
      </c>
      <c r="T365" s="5" t="n">
        <f aca="false">H365-1</f>
        <v>2</v>
      </c>
    </row>
    <row r="366" customFormat="false" ht="15" hidden="false" customHeight="false" outlineLevel="0" collapsed="false">
      <c r="A366" s="9" t="s">
        <v>65</v>
      </c>
      <c r="B366" s="9" t="n">
        <v>512</v>
      </c>
      <c r="C366" s="9" t="s">
        <v>788</v>
      </c>
      <c r="D366" s="9" t="s">
        <v>789</v>
      </c>
      <c r="E366" s="9" t="s">
        <v>790</v>
      </c>
      <c r="F366" s="9" t="n">
        <v>10</v>
      </c>
      <c r="G366" s="9" t="s">
        <v>126</v>
      </c>
      <c r="H366" s="9" t="n">
        <v>3</v>
      </c>
      <c r="I366" s="9" t="n">
        <v>50</v>
      </c>
      <c r="J366" s="11" t="b">
        <f aca="false">FALSE()</f>
        <v>0</v>
      </c>
      <c r="K366" s="9" t="n">
        <v>50</v>
      </c>
      <c r="L366" s="9" t="n">
        <v>3</v>
      </c>
      <c r="M366" s="11" t="b">
        <f aca="false">TRUE()</f>
        <v>1</v>
      </c>
      <c r="N366" s="5" t="n">
        <f aca="false">COUNTIF($F$2:$F$560,"&lt;"&amp;F366)+(COUNTIF($F$2:$F$560,F366)+1)/2</f>
        <v>164</v>
      </c>
      <c r="O366" s="5" t="n">
        <f aca="false">COUNTIF($H$2:$H$560,"&lt;"&amp;H366)+(COUNTIF($H$2:$H$560,H366)+1)/2</f>
        <v>175.5</v>
      </c>
      <c r="P366" s="5" t="n">
        <f aca="false">IF(J366=FALSE(),COUNTIFS($J$2:$J$560,FALSE(),$F$2:$F$560,"&lt;"&amp;F366)+(COUNTIFS($J$2:$J$560,FALSE(),$F$2:$F$560,F366)+1)/2,"")</f>
        <v>161.5</v>
      </c>
      <c r="Q366" s="5" t="n">
        <f aca="false">IF(J366=FALSE(),COUNTIFS($J$2:$J$560,FALSE(),$H$2:$H$560,"&lt;"&amp;H366)+(COUNTIFS($J$2:$J$560,FALSE(),$H$2:$H$560,H366)+1)/2,"")</f>
        <v>132.5</v>
      </c>
      <c r="R366" s="5" t="n">
        <f aca="false">COUNTIF($L$2:$L$560,"&lt;"&amp;L366)+(COUNTIF($L$2:$L$560,L366)+1)/2</f>
        <v>204</v>
      </c>
      <c r="S366" s="5" t="n">
        <f aca="false">MATCH(F366,Codetabel!$G$2:$G$12,0)-1</f>
        <v>1</v>
      </c>
      <c r="T366" s="5" t="n">
        <f aca="false">H366-1</f>
        <v>2</v>
      </c>
    </row>
    <row r="367" customFormat="false" ht="15" hidden="false" customHeight="false" outlineLevel="0" collapsed="false">
      <c r="A367" s="9" t="s">
        <v>65</v>
      </c>
      <c r="B367" s="9" t="n">
        <v>513</v>
      </c>
      <c r="C367" s="9" t="s">
        <v>791</v>
      </c>
      <c r="D367" s="9" t="s">
        <v>792</v>
      </c>
      <c r="E367" s="9" t="s">
        <v>793</v>
      </c>
      <c r="F367" s="9" t="n">
        <v>0</v>
      </c>
      <c r="G367" s="9" t="s">
        <v>107</v>
      </c>
      <c r="H367" s="9" t="n">
        <v>2</v>
      </c>
      <c r="I367" s="9" t="n">
        <v>30</v>
      </c>
      <c r="J367" s="11" t="b">
        <f aca="false">FALSE()</f>
        <v>0</v>
      </c>
      <c r="K367" s="9" t="n">
        <v>30</v>
      </c>
      <c r="L367" s="9" t="n">
        <v>2</v>
      </c>
      <c r="M367" s="11" t="b">
        <f aca="false">TRUE()</f>
        <v>1</v>
      </c>
      <c r="N367" s="5" t="n">
        <f aca="false">COUNTIF($F$2:$F$560,"&lt;"&amp;F367)+(COUNTIF($F$2:$F$560,F367)+1)/2</f>
        <v>59</v>
      </c>
      <c r="O367" s="5" t="n">
        <f aca="false">COUNTIF($H$2:$H$560,"&lt;"&amp;H367)+(COUNTIF($H$2:$H$560,H367)+1)/2</f>
        <v>89</v>
      </c>
      <c r="P367" s="5" t="n">
        <f aca="false">IF(J367=FALSE(),COUNTIFS($J$2:$J$560,FALSE(),$F$2:$F$560,"&lt;"&amp;F367)+(COUNTIFS($J$2:$J$560,FALSE(),$F$2:$F$560,F367)+1)/2,"")</f>
        <v>59</v>
      </c>
      <c r="Q367" s="5" t="n">
        <f aca="false">IF(J367=FALSE(),COUNTIFS($J$2:$J$560,FALSE(),$H$2:$H$560,"&lt;"&amp;H367)+(COUNTIFS($J$2:$J$560,FALSE(),$H$2:$H$560,H367)+1)/2,"")</f>
        <v>71.5</v>
      </c>
      <c r="R367" s="5" t="n">
        <f aca="false">COUNTIF($L$2:$L$560,"&lt;"&amp;L367)+(COUNTIF($L$2:$L$560,L367)+1)/2</f>
        <v>101.5</v>
      </c>
      <c r="S367" s="5" t="n">
        <f aca="false">MATCH(F367,Codetabel!$G$2:$G$12,0)-1</f>
        <v>0</v>
      </c>
      <c r="T367" s="5" t="n">
        <f aca="false">H367-1</f>
        <v>1</v>
      </c>
    </row>
    <row r="368" customFormat="false" ht="15" hidden="false" customHeight="false" outlineLevel="0" collapsed="false">
      <c r="A368" s="9" t="s">
        <v>65</v>
      </c>
      <c r="B368" s="9" t="n">
        <v>514</v>
      </c>
      <c r="C368" s="9" t="s">
        <v>794</v>
      </c>
      <c r="D368" s="9" t="s">
        <v>795</v>
      </c>
      <c r="E368" s="9" t="s">
        <v>796</v>
      </c>
      <c r="F368" s="9" t="n">
        <v>10</v>
      </c>
      <c r="G368" s="9" t="s">
        <v>107</v>
      </c>
      <c r="H368" s="9" t="n">
        <v>2</v>
      </c>
      <c r="I368" s="9" t="n">
        <v>30</v>
      </c>
      <c r="J368" s="11" t="b">
        <f aca="false">FALSE()</f>
        <v>0</v>
      </c>
      <c r="K368" s="9" t="n">
        <v>30</v>
      </c>
      <c r="L368" s="9" t="n">
        <v>2</v>
      </c>
      <c r="M368" s="11" t="b">
        <f aca="false">TRUE()</f>
        <v>1</v>
      </c>
      <c r="N368" s="5" t="n">
        <f aca="false">COUNTIF($F$2:$F$560,"&lt;"&amp;F368)+(COUNTIF($F$2:$F$560,F368)+1)/2</f>
        <v>164</v>
      </c>
      <c r="O368" s="5" t="n">
        <f aca="false">COUNTIF($H$2:$H$560,"&lt;"&amp;H368)+(COUNTIF($H$2:$H$560,H368)+1)/2</f>
        <v>89</v>
      </c>
      <c r="P368" s="5" t="n">
        <f aca="false">IF(J368=FALSE(),COUNTIFS($J$2:$J$560,FALSE(),$F$2:$F$560,"&lt;"&amp;F368)+(COUNTIFS($J$2:$J$560,FALSE(),$F$2:$F$560,F368)+1)/2,"")</f>
        <v>161.5</v>
      </c>
      <c r="Q368" s="5" t="n">
        <f aca="false">IF(J368=FALSE(),COUNTIFS($J$2:$J$560,FALSE(),$H$2:$H$560,"&lt;"&amp;H368)+(COUNTIFS($J$2:$J$560,FALSE(),$H$2:$H$560,H368)+1)/2,"")</f>
        <v>71.5</v>
      </c>
      <c r="R368" s="5" t="n">
        <f aca="false">COUNTIF($L$2:$L$560,"&lt;"&amp;L368)+(COUNTIF($L$2:$L$560,L368)+1)/2</f>
        <v>101.5</v>
      </c>
      <c r="S368" s="5" t="n">
        <f aca="false">MATCH(F368,Codetabel!$G$2:$G$12,0)-1</f>
        <v>1</v>
      </c>
      <c r="T368" s="5" t="n">
        <f aca="false">H368-1</f>
        <v>1</v>
      </c>
    </row>
    <row r="369" customFormat="false" ht="15" hidden="false" customHeight="false" outlineLevel="0" collapsed="false">
      <c r="A369" s="9" t="s">
        <v>65</v>
      </c>
      <c r="B369" s="9" t="n">
        <v>515</v>
      </c>
      <c r="C369" s="9" t="s">
        <v>797</v>
      </c>
      <c r="D369" s="9" t="s">
        <v>798</v>
      </c>
      <c r="E369" s="9" t="s">
        <v>799</v>
      </c>
      <c r="F369" s="9" t="n">
        <v>10</v>
      </c>
      <c r="G369" s="9" t="s">
        <v>107</v>
      </c>
      <c r="H369" s="9" t="n">
        <v>2</v>
      </c>
      <c r="I369" s="9" t="n">
        <v>30</v>
      </c>
      <c r="J369" s="11" t="b">
        <f aca="false">FALSE()</f>
        <v>0</v>
      </c>
      <c r="K369" s="9" t="n">
        <v>30</v>
      </c>
      <c r="L369" s="9" t="n">
        <v>2</v>
      </c>
      <c r="M369" s="11" t="b">
        <f aca="false">TRUE()</f>
        <v>1</v>
      </c>
      <c r="N369" s="5" t="n">
        <f aca="false">COUNTIF($F$2:$F$560,"&lt;"&amp;F369)+(COUNTIF($F$2:$F$560,F369)+1)/2</f>
        <v>164</v>
      </c>
      <c r="O369" s="5" t="n">
        <f aca="false">COUNTIF($H$2:$H$560,"&lt;"&amp;H369)+(COUNTIF($H$2:$H$560,H369)+1)/2</f>
        <v>89</v>
      </c>
      <c r="P369" s="5" t="n">
        <f aca="false">IF(J369=FALSE(),COUNTIFS($J$2:$J$560,FALSE(),$F$2:$F$560,"&lt;"&amp;F369)+(COUNTIFS($J$2:$J$560,FALSE(),$F$2:$F$560,F369)+1)/2,"")</f>
        <v>161.5</v>
      </c>
      <c r="Q369" s="5" t="n">
        <f aca="false">IF(J369=FALSE(),COUNTIFS($J$2:$J$560,FALSE(),$H$2:$H$560,"&lt;"&amp;H369)+(COUNTIFS($J$2:$J$560,FALSE(),$H$2:$H$560,H369)+1)/2,"")</f>
        <v>71.5</v>
      </c>
      <c r="R369" s="5" t="n">
        <f aca="false">COUNTIF($L$2:$L$560,"&lt;"&amp;L369)+(COUNTIF($L$2:$L$560,L369)+1)/2</f>
        <v>101.5</v>
      </c>
      <c r="S369" s="5" t="n">
        <f aca="false">MATCH(F369,Codetabel!$G$2:$G$12,0)-1</f>
        <v>1</v>
      </c>
      <c r="T369" s="5" t="n">
        <f aca="false">H369-1</f>
        <v>1</v>
      </c>
    </row>
    <row r="370" customFormat="false" ht="15" hidden="false" customHeight="false" outlineLevel="0" collapsed="false">
      <c r="A370" s="9" t="s">
        <v>65</v>
      </c>
      <c r="B370" s="9" t="n">
        <v>516</v>
      </c>
      <c r="C370" s="9" t="s">
        <v>800</v>
      </c>
      <c r="D370" s="9" t="s">
        <v>801</v>
      </c>
      <c r="E370" s="9" t="s">
        <v>802</v>
      </c>
      <c r="F370" s="9" t="n">
        <v>30</v>
      </c>
      <c r="G370" s="9" t="s">
        <v>107</v>
      </c>
      <c r="H370" s="9" t="n">
        <v>2</v>
      </c>
      <c r="I370" s="9" t="n">
        <v>30</v>
      </c>
      <c r="J370" s="11" t="b">
        <f aca="false">TRUE()</f>
        <v>1</v>
      </c>
      <c r="K370" s="9" t="n">
        <v>30</v>
      </c>
      <c r="L370" s="9" t="n">
        <v>2</v>
      </c>
      <c r="M370" s="11" t="b">
        <f aca="false">TRUE()</f>
        <v>1</v>
      </c>
      <c r="N370" s="5" t="n">
        <f aca="false">COUNTIF($F$2:$F$560,"&lt;"&amp;F370)+(COUNTIF($F$2:$F$560,F370)+1)/2</f>
        <v>257.5</v>
      </c>
      <c r="O370" s="5" t="n">
        <f aca="false">COUNTIF($H$2:$H$560,"&lt;"&amp;H370)+(COUNTIF($H$2:$H$560,H370)+1)/2</f>
        <v>89</v>
      </c>
      <c r="P370" s="5" t="str">
        <f aca="false">IF(J370=FALSE(),COUNTIFS($J$2:$J$560,FALSE(),$F$2:$F$560,"&lt;"&amp;F370)+(COUNTIFS($J$2:$J$560,FALSE(),$F$2:$F$560,F370)+1)/2,"")</f>
        <v/>
      </c>
      <c r="Q370" s="5" t="str">
        <f aca="false">IF(J370=FALSE(),COUNTIFS($J$2:$J$560,FALSE(),$H$2:$H$560,"&lt;"&amp;H370)+(COUNTIFS($J$2:$J$560,FALSE(),$H$2:$H$560,H370)+1)/2,"")</f>
        <v/>
      </c>
      <c r="R370" s="5" t="n">
        <f aca="false">COUNTIF($L$2:$L$560,"&lt;"&amp;L370)+(COUNTIF($L$2:$L$560,L370)+1)/2</f>
        <v>101.5</v>
      </c>
      <c r="S370" s="5" t="n">
        <f aca="false">MATCH(F370,Codetabel!$G$2:$G$12,0)-1</f>
        <v>2</v>
      </c>
      <c r="T370" s="5" t="n">
        <f aca="false">H370-1</f>
        <v>1</v>
      </c>
    </row>
    <row r="371" customFormat="false" ht="15" hidden="false" customHeight="false" outlineLevel="0" collapsed="false">
      <c r="A371" s="9" t="s">
        <v>65</v>
      </c>
      <c r="B371" s="9" t="n">
        <v>517</v>
      </c>
      <c r="C371" s="9" t="s">
        <v>803</v>
      </c>
      <c r="D371" s="9" t="s">
        <v>804</v>
      </c>
      <c r="E371" s="9" t="s">
        <v>805</v>
      </c>
      <c r="F371" s="9" t="n">
        <v>10</v>
      </c>
      <c r="G371" s="9" t="s">
        <v>107</v>
      </c>
      <c r="H371" s="9" t="n">
        <v>2</v>
      </c>
      <c r="I371" s="9" t="n">
        <v>30</v>
      </c>
      <c r="J371" s="11" t="b">
        <f aca="false">FALSE()</f>
        <v>0</v>
      </c>
      <c r="K371" s="9" t="n">
        <v>30</v>
      </c>
      <c r="L371" s="9" t="n">
        <v>2</v>
      </c>
      <c r="M371" s="11" t="b">
        <f aca="false">TRUE()</f>
        <v>1</v>
      </c>
      <c r="N371" s="5" t="n">
        <f aca="false">COUNTIF($F$2:$F$560,"&lt;"&amp;F371)+(COUNTIF($F$2:$F$560,F371)+1)/2</f>
        <v>164</v>
      </c>
      <c r="O371" s="5" t="n">
        <f aca="false">COUNTIF($H$2:$H$560,"&lt;"&amp;H371)+(COUNTIF($H$2:$H$560,H371)+1)/2</f>
        <v>89</v>
      </c>
      <c r="P371" s="5" t="n">
        <f aca="false">IF(J371=FALSE(),COUNTIFS($J$2:$J$560,FALSE(),$F$2:$F$560,"&lt;"&amp;F371)+(COUNTIFS($J$2:$J$560,FALSE(),$F$2:$F$560,F371)+1)/2,"")</f>
        <v>161.5</v>
      </c>
      <c r="Q371" s="5" t="n">
        <f aca="false">IF(J371=FALSE(),COUNTIFS($J$2:$J$560,FALSE(),$H$2:$H$560,"&lt;"&amp;H371)+(COUNTIFS($J$2:$J$560,FALSE(),$H$2:$H$560,H371)+1)/2,"")</f>
        <v>71.5</v>
      </c>
      <c r="R371" s="5" t="n">
        <f aca="false">COUNTIF($L$2:$L$560,"&lt;"&amp;L371)+(COUNTIF($L$2:$L$560,L371)+1)/2</f>
        <v>101.5</v>
      </c>
      <c r="S371" s="5" t="n">
        <f aca="false">MATCH(F371,Codetabel!$G$2:$G$12,0)-1</f>
        <v>1</v>
      </c>
      <c r="T371" s="5" t="n">
        <f aca="false">H371-1</f>
        <v>1</v>
      </c>
    </row>
    <row r="372" customFormat="false" ht="15" hidden="false" customHeight="false" outlineLevel="0" collapsed="false">
      <c r="A372" s="9" t="s">
        <v>65</v>
      </c>
      <c r="B372" s="9" t="n">
        <v>518</v>
      </c>
      <c r="C372" s="9" t="s">
        <v>806</v>
      </c>
      <c r="D372" s="9" t="s">
        <v>807</v>
      </c>
      <c r="E372" s="9" t="s">
        <v>808</v>
      </c>
      <c r="F372" s="9" t="n">
        <v>10</v>
      </c>
      <c r="G372" s="9" t="s">
        <v>107</v>
      </c>
      <c r="H372" s="9" t="n">
        <v>2</v>
      </c>
      <c r="I372" s="9" t="n">
        <v>30</v>
      </c>
      <c r="J372" s="11" t="b">
        <f aca="false">FALSE()</f>
        <v>0</v>
      </c>
      <c r="K372" s="9" t="n">
        <v>30</v>
      </c>
      <c r="L372" s="9" t="n">
        <v>2</v>
      </c>
      <c r="M372" s="11" t="b">
        <f aca="false">TRUE()</f>
        <v>1</v>
      </c>
      <c r="N372" s="5" t="n">
        <f aca="false">COUNTIF($F$2:$F$560,"&lt;"&amp;F372)+(COUNTIF($F$2:$F$560,F372)+1)/2</f>
        <v>164</v>
      </c>
      <c r="O372" s="5" t="n">
        <f aca="false">COUNTIF($H$2:$H$560,"&lt;"&amp;H372)+(COUNTIF($H$2:$H$560,H372)+1)/2</f>
        <v>89</v>
      </c>
      <c r="P372" s="5" t="n">
        <f aca="false">IF(J372=FALSE(),COUNTIFS($J$2:$J$560,FALSE(),$F$2:$F$560,"&lt;"&amp;F372)+(COUNTIFS($J$2:$J$560,FALSE(),$F$2:$F$560,F372)+1)/2,"")</f>
        <v>161.5</v>
      </c>
      <c r="Q372" s="5" t="n">
        <f aca="false">IF(J372=FALSE(),COUNTIFS($J$2:$J$560,FALSE(),$H$2:$H$560,"&lt;"&amp;H372)+(COUNTIFS($J$2:$J$560,FALSE(),$H$2:$H$560,H372)+1)/2,"")</f>
        <v>71.5</v>
      </c>
      <c r="R372" s="5" t="n">
        <f aca="false">COUNTIF($L$2:$L$560,"&lt;"&amp;L372)+(COUNTIF($L$2:$L$560,L372)+1)/2</f>
        <v>101.5</v>
      </c>
      <c r="S372" s="5" t="n">
        <f aca="false">MATCH(F372,Codetabel!$G$2:$G$12,0)-1</f>
        <v>1</v>
      </c>
      <c r="T372" s="5" t="n">
        <f aca="false">H372-1</f>
        <v>1</v>
      </c>
    </row>
    <row r="373" customFormat="false" ht="15" hidden="false" customHeight="false" outlineLevel="0" collapsed="false">
      <c r="A373" s="9" t="s">
        <v>65</v>
      </c>
      <c r="B373" s="9" t="n">
        <v>520</v>
      </c>
      <c r="C373" s="9" t="s">
        <v>809</v>
      </c>
      <c r="D373" s="9" t="s">
        <v>810</v>
      </c>
      <c r="E373" s="9" t="s">
        <v>811</v>
      </c>
      <c r="F373" s="9" t="n">
        <v>10</v>
      </c>
      <c r="G373" s="9" t="s">
        <v>107</v>
      </c>
      <c r="H373" s="9" t="n">
        <v>2</v>
      </c>
      <c r="I373" s="9" t="n">
        <v>30</v>
      </c>
      <c r="J373" s="11" t="b">
        <f aca="false">FALSE()</f>
        <v>0</v>
      </c>
      <c r="K373" s="9" t="n">
        <v>30</v>
      </c>
      <c r="L373" s="9" t="n">
        <v>2</v>
      </c>
      <c r="M373" s="11" t="b">
        <f aca="false">TRUE()</f>
        <v>1</v>
      </c>
      <c r="N373" s="5" t="n">
        <f aca="false">COUNTIF($F$2:$F$560,"&lt;"&amp;F373)+(COUNTIF($F$2:$F$560,F373)+1)/2</f>
        <v>164</v>
      </c>
      <c r="O373" s="5" t="n">
        <f aca="false">COUNTIF($H$2:$H$560,"&lt;"&amp;H373)+(COUNTIF($H$2:$H$560,H373)+1)/2</f>
        <v>89</v>
      </c>
      <c r="P373" s="5" t="n">
        <f aca="false">IF(J373=FALSE(),COUNTIFS($J$2:$J$560,FALSE(),$F$2:$F$560,"&lt;"&amp;F373)+(COUNTIFS($J$2:$J$560,FALSE(),$F$2:$F$560,F373)+1)/2,"")</f>
        <v>161.5</v>
      </c>
      <c r="Q373" s="5" t="n">
        <f aca="false">IF(J373=FALSE(),COUNTIFS($J$2:$J$560,FALSE(),$H$2:$H$560,"&lt;"&amp;H373)+(COUNTIFS($J$2:$J$560,FALSE(),$H$2:$H$560,H373)+1)/2,"")</f>
        <v>71.5</v>
      </c>
      <c r="R373" s="5" t="n">
        <f aca="false">COUNTIF($L$2:$L$560,"&lt;"&amp;L373)+(COUNTIF($L$2:$L$560,L373)+1)/2</f>
        <v>101.5</v>
      </c>
      <c r="S373" s="5" t="n">
        <f aca="false">MATCH(F373,Codetabel!$G$2:$G$12,0)-1</f>
        <v>1</v>
      </c>
      <c r="T373" s="5" t="n">
        <f aca="false">H373-1</f>
        <v>1</v>
      </c>
    </row>
    <row r="374" customFormat="false" ht="15" hidden="false" customHeight="false" outlineLevel="0" collapsed="false">
      <c r="A374" s="9" t="s">
        <v>65</v>
      </c>
      <c r="B374" s="9" t="n">
        <v>521</v>
      </c>
      <c r="C374" s="9" t="s">
        <v>809</v>
      </c>
      <c r="D374" s="9" t="s">
        <v>810</v>
      </c>
      <c r="E374" s="9" t="s">
        <v>812</v>
      </c>
      <c r="F374" s="9" t="n">
        <v>10</v>
      </c>
      <c r="G374" s="9" t="s">
        <v>126</v>
      </c>
      <c r="H374" s="9" t="n">
        <v>3</v>
      </c>
      <c r="I374" s="9" t="n">
        <v>50</v>
      </c>
      <c r="J374" s="11" t="b">
        <f aca="false">FALSE()</f>
        <v>0</v>
      </c>
      <c r="K374" s="9" t="n">
        <v>50</v>
      </c>
      <c r="L374" s="9" t="n">
        <v>3</v>
      </c>
      <c r="M374" s="11" t="b">
        <f aca="false">TRUE()</f>
        <v>1</v>
      </c>
      <c r="N374" s="5" t="n">
        <f aca="false">COUNTIF($F$2:$F$560,"&lt;"&amp;F374)+(COUNTIF($F$2:$F$560,F374)+1)/2</f>
        <v>164</v>
      </c>
      <c r="O374" s="5" t="n">
        <f aca="false">COUNTIF($H$2:$H$560,"&lt;"&amp;H374)+(COUNTIF($H$2:$H$560,H374)+1)/2</f>
        <v>175.5</v>
      </c>
      <c r="P374" s="5" t="n">
        <f aca="false">IF(J374=FALSE(),COUNTIFS($J$2:$J$560,FALSE(),$F$2:$F$560,"&lt;"&amp;F374)+(COUNTIFS($J$2:$J$560,FALSE(),$F$2:$F$560,F374)+1)/2,"")</f>
        <v>161.5</v>
      </c>
      <c r="Q374" s="5" t="n">
        <f aca="false">IF(J374=FALSE(),COUNTIFS($J$2:$J$560,FALSE(),$H$2:$H$560,"&lt;"&amp;H374)+(COUNTIFS($J$2:$J$560,FALSE(),$H$2:$H$560,H374)+1)/2,"")</f>
        <v>132.5</v>
      </c>
      <c r="R374" s="5" t="n">
        <f aca="false">COUNTIF($L$2:$L$560,"&lt;"&amp;L374)+(COUNTIF($L$2:$L$560,L374)+1)/2</f>
        <v>204</v>
      </c>
      <c r="S374" s="5" t="n">
        <f aca="false">MATCH(F374,Codetabel!$G$2:$G$12,0)-1</f>
        <v>1</v>
      </c>
      <c r="T374" s="5" t="n">
        <f aca="false">H374-1</f>
        <v>2</v>
      </c>
    </row>
    <row r="375" customFormat="false" ht="15" hidden="false" customHeight="false" outlineLevel="0" collapsed="false">
      <c r="A375" s="9" t="s">
        <v>65</v>
      </c>
      <c r="B375" s="9" t="n">
        <v>522</v>
      </c>
      <c r="C375" s="9" t="s">
        <v>809</v>
      </c>
      <c r="D375" s="9" t="s">
        <v>810</v>
      </c>
      <c r="E375" s="9" t="s">
        <v>813</v>
      </c>
      <c r="F375" s="9" t="n">
        <v>10</v>
      </c>
      <c r="G375" s="9" t="s">
        <v>180</v>
      </c>
      <c r="H375" s="9" t="n">
        <v>7</v>
      </c>
      <c r="I375" s="9" t="n">
        <v>500</v>
      </c>
      <c r="J375" s="11" t="b">
        <f aca="false">FALSE()</f>
        <v>0</v>
      </c>
      <c r="K375" s="9" t="n">
        <v>500</v>
      </c>
      <c r="L375" s="9" t="n">
        <v>7</v>
      </c>
      <c r="M375" s="11" t="b">
        <f aca="false">FALSE()</f>
        <v>0</v>
      </c>
      <c r="N375" s="5" t="n">
        <f aca="false">COUNTIF($F$2:$F$560,"&lt;"&amp;F375)+(COUNTIF($F$2:$F$560,F375)+1)/2</f>
        <v>164</v>
      </c>
      <c r="O375" s="5" t="n">
        <f aca="false">COUNTIF($H$2:$H$560,"&lt;"&amp;H375)+(COUNTIF($H$2:$H$560,H375)+1)/2</f>
        <v>486.5</v>
      </c>
      <c r="P375" s="5" t="n">
        <f aca="false">IF(J375=FALSE(),COUNTIFS($J$2:$J$560,FALSE(),$F$2:$F$560,"&lt;"&amp;F375)+(COUNTIFS($J$2:$J$560,FALSE(),$F$2:$F$560,F375)+1)/2,"")</f>
        <v>161.5</v>
      </c>
      <c r="Q375" s="5" t="n">
        <f aca="false">IF(J375=FALSE(),COUNTIFS($J$2:$J$560,FALSE(),$H$2:$H$560,"&lt;"&amp;H375)+(COUNTIFS($J$2:$J$560,FALSE(),$H$2:$H$560,H375)+1)/2,"")</f>
        <v>325.5</v>
      </c>
      <c r="R375" s="5" t="n">
        <f aca="false">COUNTIF($L$2:$L$560,"&lt;"&amp;L375)+(COUNTIF($L$2:$L$560,L375)+1)/2</f>
        <v>497.5</v>
      </c>
      <c r="S375" s="5" t="n">
        <f aca="false">MATCH(F375,Codetabel!$G$2:$G$12,0)-1</f>
        <v>1</v>
      </c>
      <c r="T375" s="5" t="n">
        <f aca="false">H375-1</f>
        <v>6</v>
      </c>
    </row>
    <row r="376" customFormat="false" ht="15" hidden="false" customHeight="false" outlineLevel="0" collapsed="false">
      <c r="A376" s="9" t="s">
        <v>65</v>
      </c>
      <c r="B376" s="9" t="n">
        <v>523</v>
      </c>
      <c r="C376" s="9" t="s">
        <v>809</v>
      </c>
      <c r="D376" s="9" t="s">
        <v>810</v>
      </c>
      <c r="E376" s="9" t="s">
        <v>814</v>
      </c>
      <c r="F376" s="9" t="n">
        <v>10</v>
      </c>
      <c r="G376" s="9" t="s">
        <v>275</v>
      </c>
      <c r="H376" s="9" t="n">
        <v>9</v>
      </c>
      <c r="I376" s="9" t="n">
        <v>1000</v>
      </c>
      <c r="J376" s="11" t="b">
        <f aca="false">FALSE()</f>
        <v>0</v>
      </c>
      <c r="K376" s="9" t="n">
        <v>1000</v>
      </c>
      <c r="L376" s="9" t="n">
        <v>9</v>
      </c>
      <c r="M376" s="11" t="b">
        <f aca="false">FALSE()</f>
        <v>0</v>
      </c>
      <c r="N376" s="5" t="n">
        <f aca="false">COUNTIF($F$2:$F$560,"&lt;"&amp;F376)+(COUNTIF($F$2:$F$560,F376)+1)/2</f>
        <v>164</v>
      </c>
      <c r="O376" s="5" t="n">
        <f aca="false">COUNTIF($H$2:$H$560,"&lt;"&amp;H376)+(COUNTIF($H$2:$H$560,H376)+1)/2</f>
        <v>540</v>
      </c>
      <c r="P376" s="5" t="n">
        <f aca="false">IF(J376=FALSE(),COUNTIFS($J$2:$J$560,FALSE(),$F$2:$F$560,"&lt;"&amp;F376)+(COUNTIFS($J$2:$J$560,FALSE(),$F$2:$F$560,F376)+1)/2,"")</f>
        <v>161.5</v>
      </c>
      <c r="Q376" s="5" t="n">
        <f aca="false">IF(J376=FALSE(),COUNTIFS($J$2:$J$560,FALSE(),$H$2:$H$560,"&lt;"&amp;H376)+(COUNTIFS($J$2:$J$560,FALSE(),$H$2:$H$560,H376)+1)/2,"")</f>
        <v>364.5</v>
      </c>
      <c r="R376" s="5" t="n">
        <f aca="false">COUNTIF($L$2:$L$560,"&lt;"&amp;L376)+(COUNTIF($L$2:$L$560,L376)+1)/2</f>
        <v>541.5</v>
      </c>
      <c r="S376" s="5" t="n">
        <f aca="false">MATCH(F376,Codetabel!$G$2:$G$12,0)-1</f>
        <v>1</v>
      </c>
      <c r="T376" s="5" t="n">
        <f aca="false">H376-1</f>
        <v>8</v>
      </c>
    </row>
    <row r="377" customFormat="false" ht="15" hidden="false" customHeight="false" outlineLevel="0" collapsed="false">
      <c r="A377" s="9" t="s">
        <v>65</v>
      </c>
      <c r="B377" s="9" t="n">
        <v>524</v>
      </c>
      <c r="C377" s="9" t="s">
        <v>809</v>
      </c>
      <c r="D377" s="9" t="s">
        <v>810</v>
      </c>
      <c r="E377" s="9" t="s">
        <v>815</v>
      </c>
      <c r="F377" s="9" t="n">
        <v>0</v>
      </c>
      <c r="G377" s="9" t="s">
        <v>107</v>
      </c>
      <c r="H377" s="9" t="n">
        <v>2</v>
      </c>
      <c r="I377" s="9" t="n">
        <v>30</v>
      </c>
      <c r="J377" s="11" t="b">
        <f aca="false">FALSE()</f>
        <v>0</v>
      </c>
      <c r="K377" s="9" t="n">
        <v>30</v>
      </c>
      <c r="L377" s="9" t="n">
        <v>2</v>
      </c>
      <c r="M377" s="11" t="b">
        <f aca="false">TRUE()</f>
        <v>1</v>
      </c>
      <c r="N377" s="5" t="n">
        <f aca="false">COUNTIF($F$2:$F$560,"&lt;"&amp;F377)+(COUNTIF($F$2:$F$560,F377)+1)/2</f>
        <v>59</v>
      </c>
      <c r="O377" s="5" t="n">
        <f aca="false">COUNTIF($H$2:$H$560,"&lt;"&amp;H377)+(COUNTIF($H$2:$H$560,H377)+1)/2</f>
        <v>89</v>
      </c>
      <c r="P377" s="5" t="n">
        <f aca="false">IF(J377=FALSE(),COUNTIFS($J$2:$J$560,FALSE(),$F$2:$F$560,"&lt;"&amp;F377)+(COUNTIFS($J$2:$J$560,FALSE(),$F$2:$F$560,F377)+1)/2,"")</f>
        <v>59</v>
      </c>
      <c r="Q377" s="5" t="n">
        <f aca="false">IF(J377=FALSE(),COUNTIFS($J$2:$J$560,FALSE(),$H$2:$H$560,"&lt;"&amp;H377)+(COUNTIFS($J$2:$J$560,FALSE(),$H$2:$H$560,H377)+1)/2,"")</f>
        <v>71.5</v>
      </c>
      <c r="R377" s="5" t="n">
        <f aca="false">COUNTIF($L$2:$L$560,"&lt;"&amp;L377)+(COUNTIF($L$2:$L$560,L377)+1)/2</f>
        <v>101.5</v>
      </c>
      <c r="S377" s="5" t="n">
        <f aca="false">MATCH(F377,Codetabel!$G$2:$G$12,0)-1</f>
        <v>0</v>
      </c>
      <c r="T377" s="5" t="n">
        <f aca="false">H377-1</f>
        <v>1</v>
      </c>
    </row>
    <row r="378" customFormat="false" ht="15" hidden="false" customHeight="false" outlineLevel="0" collapsed="false">
      <c r="A378" s="9" t="s">
        <v>65</v>
      </c>
      <c r="B378" s="9" t="n">
        <v>526</v>
      </c>
      <c r="C378" s="9" t="s">
        <v>816</v>
      </c>
      <c r="D378" s="9" t="s">
        <v>817</v>
      </c>
      <c r="E378" s="9" t="s">
        <v>818</v>
      </c>
      <c r="F378" s="9" t="n">
        <v>10</v>
      </c>
      <c r="G378" s="9" t="s">
        <v>126</v>
      </c>
      <c r="H378" s="9" t="n">
        <v>3</v>
      </c>
      <c r="I378" s="9" t="n">
        <v>50</v>
      </c>
      <c r="J378" s="11" t="b">
        <f aca="false">FALSE()</f>
        <v>0</v>
      </c>
      <c r="K378" s="9" t="n">
        <v>50</v>
      </c>
      <c r="L378" s="9" t="n">
        <v>3</v>
      </c>
      <c r="M378" s="11" t="b">
        <f aca="false">TRUE()</f>
        <v>1</v>
      </c>
      <c r="N378" s="5" t="n">
        <f aca="false">COUNTIF($F$2:$F$560,"&lt;"&amp;F378)+(COUNTIF($F$2:$F$560,F378)+1)/2</f>
        <v>164</v>
      </c>
      <c r="O378" s="5" t="n">
        <f aca="false">COUNTIF($H$2:$H$560,"&lt;"&amp;H378)+(COUNTIF($H$2:$H$560,H378)+1)/2</f>
        <v>175.5</v>
      </c>
      <c r="P378" s="5" t="n">
        <f aca="false">IF(J378=FALSE(),COUNTIFS($J$2:$J$560,FALSE(),$F$2:$F$560,"&lt;"&amp;F378)+(COUNTIFS($J$2:$J$560,FALSE(),$F$2:$F$560,F378)+1)/2,"")</f>
        <v>161.5</v>
      </c>
      <c r="Q378" s="5" t="n">
        <f aca="false">IF(J378=FALSE(),COUNTIFS($J$2:$J$560,FALSE(),$H$2:$H$560,"&lt;"&amp;H378)+(COUNTIFS($J$2:$J$560,FALSE(),$H$2:$H$560,H378)+1)/2,"")</f>
        <v>132.5</v>
      </c>
      <c r="R378" s="5" t="n">
        <f aca="false">COUNTIF($L$2:$L$560,"&lt;"&amp;L378)+(COUNTIF($L$2:$L$560,L378)+1)/2</f>
        <v>204</v>
      </c>
      <c r="S378" s="5" t="n">
        <f aca="false">MATCH(F378,Codetabel!$G$2:$G$12,0)-1</f>
        <v>1</v>
      </c>
      <c r="T378" s="5" t="n">
        <f aca="false">H378-1</f>
        <v>2</v>
      </c>
    </row>
    <row r="379" customFormat="false" ht="15" hidden="false" customHeight="false" outlineLevel="0" collapsed="false">
      <c r="A379" s="9" t="s">
        <v>65</v>
      </c>
      <c r="B379" s="9" t="n">
        <v>527</v>
      </c>
      <c r="C379" s="9" t="s">
        <v>816</v>
      </c>
      <c r="D379" s="9" t="s">
        <v>817</v>
      </c>
      <c r="E379" s="9" t="s">
        <v>819</v>
      </c>
      <c r="F379" s="9" t="n">
        <v>50</v>
      </c>
      <c r="G379" s="9" t="s">
        <v>180</v>
      </c>
      <c r="H379" s="9" t="n">
        <v>7</v>
      </c>
      <c r="I379" s="9" t="n">
        <v>500</v>
      </c>
      <c r="J379" s="11" t="b">
        <f aca="false">FALSE()</f>
        <v>0</v>
      </c>
      <c r="K379" s="9" t="n">
        <v>500</v>
      </c>
      <c r="L379" s="9" t="n">
        <v>7</v>
      </c>
      <c r="M379" s="11" t="b">
        <f aca="false">FALSE()</f>
        <v>0</v>
      </c>
      <c r="N379" s="5" t="n">
        <f aca="false">COUNTIF($F$2:$F$560,"&lt;"&amp;F379)+(COUNTIF($F$2:$F$560,F379)+1)/2</f>
        <v>343.5</v>
      </c>
      <c r="O379" s="5" t="n">
        <f aca="false">COUNTIF($H$2:$H$560,"&lt;"&amp;H379)+(COUNTIF($H$2:$H$560,H379)+1)/2</f>
        <v>486.5</v>
      </c>
      <c r="P379" s="5" t="n">
        <f aca="false">IF(J379=FALSE(),COUNTIFS($J$2:$J$560,FALSE(),$F$2:$F$560,"&lt;"&amp;F379)+(COUNTIFS($J$2:$J$560,FALSE(),$F$2:$F$560,F379)+1)/2,"")</f>
        <v>300.5</v>
      </c>
      <c r="Q379" s="5" t="n">
        <f aca="false">IF(J379=FALSE(),COUNTIFS($J$2:$J$560,FALSE(),$H$2:$H$560,"&lt;"&amp;H379)+(COUNTIFS($J$2:$J$560,FALSE(),$H$2:$H$560,H379)+1)/2,"")</f>
        <v>325.5</v>
      </c>
      <c r="R379" s="5" t="n">
        <f aca="false">COUNTIF($L$2:$L$560,"&lt;"&amp;L379)+(COUNTIF($L$2:$L$560,L379)+1)/2</f>
        <v>497.5</v>
      </c>
      <c r="S379" s="5" t="n">
        <f aca="false">MATCH(F379,Codetabel!$G$2:$G$12,0)-1</f>
        <v>3</v>
      </c>
      <c r="T379" s="5" t="n">
        <f aca="false">H379-1</f>
        <v>6</v>
      </c>
    </row>
    <row r="380" customFormat="false" ht="15" hidden="false" customHeight="false" outlineLevel="0" collapsed="false">
      <c r="A380" s="9" t="s">
        <v>65</v>
      </c>
      <c r="B380" s="9" t="n">
        <v>529</v>
      </c>
      <c r="C380" s="9" t="s">
        <v>820</v>
      </c>
      <c r="D380" s="9" t="s">
        <v>821</v>
      </c>
      <c r="E380" s="9" t="s">
        <v>822</v>
      </c>
      <c r="F380" s="9" t="n">
        <v>50</v>
      </c>
      <c r="G380" s="9" t="s">
        <v>132</v>
      </c>
      <c r="H380" s="9" t="n">
        <v>5</v>
      </c>
      <c r="I380" s="9" t="n">
        <v>200</v>
      </c>
      <c r="J380" s="11" t="b">
        <f aca="false">FALSE()</f>
        <v>0</v>
      </c>
      <c r="K380" s="9" t="n">
        <v>200</v>
      </c>
      <c r="L380" s="9" t="n">
        <v>5</v>
      </c>
      <c r="M380" s="11" t="b">
        <f aca="false">TRUE()</f>
        <v>1</v>
      </c>
      <c r="N380" s="5" t="n">
        <f aca="false">COUNTIF($F$2:$F$560,"&lt;"&amp;F380)+(COUNTIF($F$2:$F$560,F380)+1)/2</f>
        <v>343.5</v>
      </c>
      <c r="O380" s="5" t="n">
        <f aca="false">COUNTIF($H$2:$H$560,"&lt;"&amp;H380)+(COUNTIF($H$2:$H$560,H380)+1)/2</f>
        <v>348.5</v>
      </c>
      <c r="P380" s="5" t="n">
        <f aca="false">IF(J380=FALSE(),COUNTIFS($J$2:$J$560,FALSE(),$F$2:$F$560,"&lt;"&amp;F380)+(COUNTIFS($J$2:$J$560,FALSE(),$F$2:$F$560,F380)+1)/2,"")</f>
        <v>300.5</v>
      </c>
      <c r="Q380" s="5" t="n">
        <f aca="false">IF(J380=FALSE(),COUNTIFS($J$2:$J$560,FALSE(),$H$2:$H$560,"&lt;"&amp;H380)+(COUNTIFS($J$2:$J$560,FALSE(),$H$2:$H$560,H380)+1)/2,"")</f>
        <v>244</v>
      </c>
      <c r="R380" s="5" t="n">
        <f aca="false">COUNTIF($L$2:$L$560,"&lt;"&amp;L380)+(COUNTIF($L$2:$L$560,L380)+1)/2</f>
        <v>386.5</v>
      </c>
      <c r="S380" s="5" t="n">
        <f aca="false">MATCH(F380,Codetabel!$G$2:$G$12,0)-1</f>
        <v>3</v>
      </c>
      <c r="T380" s="5" t="n">
        <f aca="false">H380-1</f>
        <v>4</v>
      </c>
    </row>
    <row r="381" customFormat="false" ht="15" hidden="false" customHeight="false" outlineLevel="0" collapsed="false">
      <c r="A381" s="9" t="s">
        <v>65</v>
      </c>
      <c r="B381" s="9" t="n">
        <v>530</v>
      </c>
      <c r="C381" s="9" t="s">
        <v>820</v>
      </c>
      <c r="D381" s="9" t="s">
        <v>821</v>
      </c>
      <c r="E381" s="9" t="s">
        <v>823</v>
      </c>
      <c r="F381" s="9" t="n">
        <v>100</v>
      </c>
      <c r="G381" s="9" t="s">
        <v>180</v>
      </c>
      <c r="H381" s="9" t="n">
        <v>7</v>
      </c>
      <c r="I381" s="9" t="n">
        <v>500</v>
      </c>
      <c r="J381" s="11" t="b">
        <f aca="false">FALSE()</f>
        <v>0</v>
      </c>
      <c r="K381" s="9" t="n">
        <v>500</v>
      </c>
      <c r="L381" s="9" t="n">
        <v>7</v>
      </c>
      <c r="M381" s="11" t="b">
        <f aca="false">FALSE()</f>
        <v>0</v>
      </c>
      <c r="N381" s="5" t="n">
        <f aca="false">COUNTIF($F$2:$F$560,"&lt;"&amp;F381)+(COUNTIF($F$2:$F$560,F381)+1)/2</f>
        <v>415.5</v>
      </c>
      <c r="O381" s="5" t="n">
        <f aca="false">COUNTIF($H$2:$H$560,"&lt;"&amp;H381)+(COUNTIF($H$2:$H$560,H381)+1)/2</f>
        <v>486.5</v>
      </c>
      <c r="P381" s="5" t="n">
        <f aca="false">IF(J381=FALSE(),COUNTIFS($J$2:$J$560,FALSE(),$F$2:$F$560,"&lt;"&amp;F381)+(COUNTIFS($J$2:$J$560,FALSE(),$F$2:$F$560,F381)+1)/2,"")</f>
        <v>342.5</v>
      </c>
      <c r="Q381" s="5" t="n">
        <f aca="false">IF(J381=FALSE(),COUNTIFS($J$2:$J$560,FALSE(),$H$2:$H$560,"&lt;"&amp;H381)+(COUNTIFS($J$2:$J$560,FALSE(),$H$2:$H$560,H381)+1)/2,"")</f>
        <v>325.5</v>
      </c>
      <c r="R381" s="5" t="n">
        <f aca="false">COUNTIF($L$2:$L$560,"&lt;"&amp;L381)+(COUNTIF($L$2:$L$560,L381)+1)/2</f>
        <v>497.5</v>
      </c>
      <c r="S381" s="5" t="n">
        <f aca="false">MATCH(F381,Codetabel!$G$2:$G$12,0)-1</f>
        <v>4</v>
      </c>
      <c r="T381" s="5" t="n">
        <f aca="false">H381-1</f>
        <v>6</v>
      </c>
    </row>
    <row r="382" customFormat="false" ht="15" hidden="false" customHeight="false" outlineLevel="0" collapsed="false">
      <c r="A382" s="9" t="s">
        <v>65</v>
      </c>
      <c r="B382" s="9" t="n">
        <v>531</v>
      </c>
      <c r="C382" s="9" t="s">
        <v>820</v>
      </c>
      <c r="D382" s="9" t="s">
        <v>821</v>
      </c>
      <c r="E382" s="9" t="s">
        <v>824</v>
      </c>
      <c r="F382" s="9" t="n">
        <v>50</v>
      </c>
      <c r="G382" s="9" t="s">
        <v>199</v>
      </c>
      <c r="H382" s="9" t="n">
        <v>6</v>
      </c>
      <c r="I382" s="9" t="n">
        <v>300</v>
      </c>
      <c r="J382" s="11" t="b">
        <f aca="false">FALSE()</f>
        <v>0</v>
      </c>
      <c r="K382" s="9" t="n">
        <v>300</v>
      </c>
      <c r="L382" s="9" t="n">
        <v>6</v>
      </c>
      <c r="M382" s="11" t="b">
        <f aca="false">TRUE()</f>
        <v>1</v>
      </c>
      <c r="N382" s="5" t="n">
        <f aca="false">COUNTIF($F$2:$F$560,"&lt;"&amp;F382)+(COUNTIF($F$2:$F$560,F382)+1)/2</f>
        <v>343.5</v>
      </c>
      <c r="O382" s="5" t="n">
        <f aca="false">COUNTIF($H$2:$H$560,"&lt;"&amp;H382)+(COUNTIF($H$2:$H$560,H382)+1)/2</f>
        <v>422.5</v>
      </c>
      <c r="P382" s="5" t="n">
        <f aca="false">IF(J382=FALSE(),COUNTIFS($J$2:$J$560,FALSE(),$F$2:$F$560,"&lt;"&amp;F382)+(COUNTIFS($J$2:$J$560,FALSE(),$F$2:$F$560,F382)+1)/2,"")</f>
        <v>300.5</v>
      </c>
      <c r="Q382" s="5" t="n">
        <f aca="false">IF(J382=FALSE(),COUNTIFS($J$2:$J$560,FALSE(),$H$2:$H$560,"&lt;"&amp;H382)+(COUNTIFS($J$2:$J$560,FALSE(),$H$2:$H$560,H382)+1)/2,"")</f>
        <v>285</v>
      </c>
      <c r="R382" s="5" t="n">
        <f aca="false">COUNTIF($L$2:$L$560,"&lt;"&amp;L382)+(COUNTIF($L$2:$L$560,L382)+1)/2</f>
        <v>447.5</v>
      </c>
      <c r="S382" s="5" t="n">
        <f aca="false">MATCH(F382,Codetabel!$G$2:$G$12,0)-1</f>
        <v>3</v>
      </c>
      <c r="T382" s="5" t="n">
        <f aca="false">H382-1</f>
        <v>5</v>
      </c>
    </row>
    <row r="383" customFormat="false" ht="15" hidden="false" customHeight="false" outlineLevel="0" collapsed="false">
      <c r="A383" s="9" t="s">
        <v>65</v>
      </c>
      <c r="B383" s="9" t="n">
        <v>532</v>
      </c>
      <c r="C383" s="9" t="s">
        <v>825</v>
      </c>
      <c r="D383" s="9" t="s">
        <v>826</v>
      </c>
      <c r="E383" s="9" t="s">
        <v>827</v>
      </c>
      <c r="F383" s="9" t="n">
        <v>100</v>
      </c>
      <c r="G383" s="9" t="s">
        <v>115</v>
      </c>
      <c r="H383" s="9" t="n">
        <v>4</v>
      </c>
      <c r="I383" s="9" t="n">
        <v>100</v>
      </c>
      <c r="J383" s="11" t="b">
        <f aca="false">TRUE()</f>
        <v>1</v>
      </c>
      <c r="K383" s="9" t="n">
        <v>50</v>
      </c>
      <c r="L383" s="9" t="n">
        <v>3</v>
      </c>
      <c r="M383" s="11" t="b">
        <f aca="false">TRUE()</f>
        <v>1</v>
      </c>
      <c r="N383" s="5" t="n">
        <f aca="false">COUNTIF($F$2:$F$560,"&lt;"&amp;F383)+(COUNTIF($F$2:$F$560,F383)+1)/2</f>
        <v>415.5</v>
      </c>
      <c r="O383" s="5" t="n">
        <f aca="false">COUNTIF($H$2:$H$560,"&lt;"&amp;H383)+(COUNTIF($H$2:$H$560,H383)+1)/2</f>
        <v>266.5</v>
      </c>
      <c r="P383" s="5" t="str">
        <f aca="false">IF(J383=FALSE(),COUNTIFS($J$2:$J$560,FALSE(),$F$2:$F$560,"&lt;"&amp;F383)+(COUNTIFS($J$2:$J$560,FALSE(),$F$2:$F$560,F383)+1)/2,"")</f>
        <v/>
      </c>
      <c r="Q383" s="5" t="str">
        <f aca="false">IF(J383=FALSE(),COUNTIFS($J$2:$J$560,FALSE(),$H$2:$H$560,"&lt;"&amp;H383)+(COUNTIFS($J$2:$J$560,FALSE(),$H$2:$H$560,H383)+1)/2,"")</f>
        <v/>
      </c>
      <c r="R383" s="5" t="n">
        <f aca="false">COUNTIF($L$2:$L$560,"&lt;"&amp;L383)+(COUNTIF($L$2:$L$560,L383)+1)/2</f>
        <v>204</v>
      </c>
      <c r="S383" s="5" t="n">
        <f aca="false">MATCH(F383,Codetabel!$G$2:$G$12,0)-1</f>
        <v>4</v>
      </c>
      <c r="T383" s="5" t="n">
        <f aca="false">H383-1</f>
        <v>3</v>
      </c>
    </row>
    <row r="384" customFormat="false" ht="15" hidden="false" customHeight="false" outlineLevel="0" collapsed="false">
      <c r="A384" s="9" t="s">
        <v>65</v>
      </c>
      <c r="B384" s="9" t="n">
        <v>534</v>
      </c>
      <c r="C384" s="9" t="s">
        <v>828</v>
      </c>
      <c r="D384" s="9" t="s">
        <v>829</v>
      </c>
      <c r="E384" s="9" t="s">
        <v>830</v>
      </c>
      <c r="F384" s="9" t="n">
        <v>30</v>
      </c>
      <c r="G384" s="9" t="s">
        <v>199</v>
      </c>
      <c r="H384" s="9" t="n">
        <v>6</v>
      </c>
      <c r="I384" s="9" t="n">
        <v>300</v>
      </c>
      <c r="J384" s="11" t="b">
        <f aca="false">FALSE()</f>
        <v>0</v>
      </c>
      <c r="K384" s="9" t="n">
        <v>300</v>
      </c>
      <c r="L384" s="9" t="n">
        <v>6</v>
      </c>
      <c r="M384" s="11" t="b">
        <f aca="false">TRUE()</f>
        <v>1</v>
      </c>
      <c r="N384" s="5" t="n">
        <f aca="false">COUNTIF($F$2:$F$560,"&lt;"&amp;F384)+(COUNTIF($F$2:$F$560,F384)+1)/2</f>
        <v>257.5</v>
      </c>
      <c r="O384" s="5" t="n">
        <f aca="false">COUNTIF($H$2:$H$560,"&lt;"&amp;H384)+(COUNTIF($H$2:$H$560,H384)+1)/2</f>
        <v>422.5</v>
      </c>
      <c r="P384" s="5" t="n">
        <f aca="false">IF(J384=FALSE(),COUNTIFS($J$2:$J$560,FALSE(),$F$2:$F$560,"&lt;"&amp;F384)+(COUNTIFS($J$2:$J$560,FALSE(),$F$2:$F$560,F384)+1)/2,"")</f>
        <v>240</v>
      </c>
      <c r="Q384" s="5" t="n">
        <f aca="false">IF(J384=FALSE(),COUNTIFS($J$2:$J$560,FALSE(),$H$2:$H$560,"&lt;"&amp;H384)+(COUNTIFS($J$2:$J$560,FALSE(),$H$2:$H$560,H384)+1)/2,"")</f>
        <v>285</v>
      </c>
      <c r="R384" s="5" t="n">
        <f aca="false">COUNTIF($L$2:$L$560,"&lt;"&amp;L384)+(COUNTIF($L$2:$L$560,L384)+1)/2</f>
        <v>447.5</v>
      </c>
      <c r="S384" s="5" t="n">
        <f aca="false">MATCH(F384,Codetabel!$G$2:$G$12,0)-1</f>
        <v>2</v>
      </c>
      <c r="T384" s="5" t="n">
        <f aca="false">H384-1</f>
        <v>5</v>
      </c>
    </row>
    <row r="385" customFormat="false" ht="15" hidden="false" customHeight="false" outlineLevel="0" collapsed="false">
      <c r="A385" s="9" t="s">
        <v>65</v>
      </c>
      <c r="B385" s="9" t="n">
        <v>535</v>
      </c>
      <c r="C385" s="9" t="s">
        <v>828</v>
      </c>
      <c r="D385" s="9" t="s">
        <v>829</v>
      </c>
      <c r="E385" s="9" t="s">
        <v>831</v>
      </c>
      <c r="F385" s="9" t="n">
        <v>50</v>
      </c>
      <c r="G385" s="9" t="s">
        <v>182</v>
      </c>
      <c r="H385" s="9" t="n">
        <v>8</v>
      </c>
      <c r="I385" s="9" t="n">
        <v>700</v>
      </c>
      <c r="J385" s="11" t="b">
        <f aca="false">FALSE()</f>
        <v>0</v>
      </c>
      <c r="K385" s="9" t="n">
        <v>700</v>
      </c>
      <c r="L385" s="9" t="n">
        <v>8</v>
      </c>
      <c r="M385" s="11" t="b">
        <f aca="false">FALSE()</f>
        <v>0</v>
      </c>
      <c r="N385" s="5" t="n">
        <f aca="false">COUNTIF($F$2:$F$560,"&lt;"&amp;F385)+(COUNTIF($F$2:$F$560,F385)+1)/2</f>
        <v>343.5</v>
      </c>
      <c r="O385" s="5" t="n">
        <f aca="false">COUNTIF($H$2:$H$560,"&lt;"&amp;H385)+(COUNTIF($H$2:$H$560,H385)+1)/2</f>
        <v>520.5</v>
      </c>
      <c r="P385" s="5" t="n">
        <f aca="false">IF(J385=FALSE(),COUNTIFS($J$2:$J$560,FALSE(),$F$2:$F$560,"&lt;"&amp;F385)+(COUNTIFS($J$2:$J$560,FALSE(),$F$2:$F$560,F385)+1)/2,"")</f>
        <v>300.5</v>
      </c>
      <c r="Q385" s="5" t="n">
        <f aca="false">IF(J385=FALSE(),COUNTIFS($J$2:$J$560,FALSE(),$H$2:$H$560,"&lt;"&amp;H385)+(COUNTIFS($J$2:$J$560,FALSE(),$H$2:$H$560,H385)+1)/2,"")</f>
        <v>350.5</v>
      </c>
      <c r="R385" s="5" t="n">
        <f aca="false">COUNTIF($L$2:$L$560,"&lt;"&amp;L385)+(COUNTIF($L$2:$L$560,L385)+1)/2</f>
        <v>525</v>
      </c>
      <c r="S385" s="5" t="n">
        <f aca="false">MATCH(F385,Codetabel!$G$2:$G$12,0)-1</f>
        <v>3</v>
      </c>
      <c r="T385" s="5" t="n">
        <f aca="false">H385-1</f>
        <v>7</v>
      </c>
    </row>
    <row r="386" customFormat="false" ht="15" hidden="false" customHeight="false" outlineLevel="0" collapsed="false">
      <c r="A386" s="9" t="s">
        <v>65</v>
      </c>
      <c r="B386" s="9" t="n">
        <v>536</v>
      </c>
      <c r="C386" s="9" t="s">
        <v>832</v>
      </c>
      <c r="D386" s="9" t="s">
        <v>833</v>
      </c>
      <c r="E386" s="9" t="s">
        <v>834</v>
      </c>
      <c r="F386" s="9" t="n">
        <v>0</v>
      </c>
      <c r="G386" s="9" t="s">
        <v>115</v>
      </c>
      <c r="H386" s="9" t="n">
        <v>4</v>
      </c>
      <c r="I386" s="9" t="n">
        <v>100</v>
      </c>
      <c r="J386" s="11" t="b">
        <f aca="false">FALSE()</f>
        <v>0</v>
      </c>
      <c r="K386" s="9" t="n">
        <v>100</v>
      </c>
      <c r="L386" s="9" t="n">
        <v>4</v>
      </c>
      <c r="M386" s="11" t="b">
        <f aca="false">TRUE()</f>
        <v>1</v>
      </c>
      <c r="N386" s="5" t="n">
        <f aca="false">COUNTIF($F$2:$F$560,"&lt;"&amp;F386)+(COUNTIF($F$2:$F$560,F386)+1)/2</f>
        <v>59</v>
      </c>
      <c r="O386" s="5" t="n">
        <f aca="false">COUNTIF($H$2:$H$560,"&lt;"&amp;H386)+(COUNTIF($H$2:$H$560,H386)+1)/2</f>
        <v>266.5</v>
      </c>
      <c r="P386" s="5" t="n">
        <f aca="false">IF(J386=FALSE(),COUNTIFS($J$2:$J$560,FALSE(),$F$2:$F$560,"&lt;"&amp;F386)+(COUNTIFS($J$2:$J$560,FALSE(),$F$2:$F$560,F386)+1)/2,"")</f>
        <v>59</v>
      </c>
      <c r="Q386" s="5" t="n">
        <f aca="false">IF(J386=FALSE(),COUNTIFS($J$2:$J$560,FALSE(),$H$2:$H$560,"&lt;"&amp;H386)+(COUNTIFS($J$2:$J$560,FALSE(),$H$2:$H$560,H386)+1)/2,"")</f>
        <v>193.5</v>
      </c>
      <c r="R386" s="5" t="n">
        <f aca="false">COUNTIF($L$2:$L$560,"&lt;"&amp;L386)+(COUNTIF($L$2:$L$560,L386)+1)/2</f>
        <v>305</v>
      </c>
      <c r="S386" s="5" t="n">
        <f aca="false">MATCH(F386,Codetabel!$G$2:$G$12,0)-1</f>
        <v>0</v>
      </c>
      <c r="T386" s="5" t="n">
        <f aca="false">H386-1</f>
        <v>3</v>
      </c>
    </row>
    <row r="387" customFormat="false" ht="15" hidden="false" customHeight="false" outlineLevel="0" collapsed="false">
      <c r="A387" s="9" t="s">
        <v>65</v>
      </c>
      <c r="B387" s="9" t="n">
        <v>538</v>
      </c>
      <c r="C387" s="9" t="s">
        <v>835</v>
      </c>
      <c r="D387" s="9" t="s">
        <v>836</v>
      </c>
      <c r="E387" s="9" t="s">
        <v>837</v>
      </c>
      <c r="F387" s="9" t="n">
        <v>0</v>
      </c>
      <c r="G387" s="9" t="s">
        <v>126</v>
      </c>
      <c r="H387" s="9" t="n">
        <v>3</v>
      </c>
      <c r="I387" s="9" t="n">
        <v>50</v>
      </c>
      <c r="J387" s="11" t="b">
        <f aca="false">FALSE()</f>
        <v>0</v>
      </c>
      <c r="K387" s="9" t="n">
        <v>50</v>
      </c>
      <c r="L387" s="9" t="n">
        <v>3</v>
      </c>
      <c r="M387" s="11" t="b">
        <f aca="false">TRUE()</f>
        <v>1</v>
      </c>
      <c r="N387" s="5" t="n">
        <f aca="false">COUNTIF($F$2:$F$560,"&lt;"&amp;F387)+(COUNTIF($F$2:$F$560,F387)+1)/2</f>
        <v>59</v>
      </c>
      <c r="O387" s="5" t="n">
        <f aca="false">COUNTIF($H$2:$H$560,"&lt;"&amp;H387)+(COUNTIF($H$2:$H$560,H387)+1)/2</f>
        <v>175.5</v>
      </c>
      <c r="P387" s="5" t="n">
        <f aca="false">IF(J387=FALSE(),COUNTIFS($J$2:$J$560,FALSE(),$F$2:$F$560,"&lt;"&amp;F387)+(COUNTIFS($J$2:$J$560,FALSE(),$F$2:$F$560,F387)+1)/2,"")</f>
        <v>59</v>
      </c>
      <c r="Q387" s="5" t="n">
        <f aca="false">IF(J387=FALSE(),COUNTIFS($J$2:$J$560,FALSE(),$H$2:$H$560,"&lt;"&amp;H387)+(COUNTIFS($J$2:$J$560,FALSE(),$H$2:$H$560,H387)+1)/2,"")</f>
        <v>132.5</v>
      </c>
      <c r="R387" s="5" t="n">
        <f aca="false">COUNTIF($L$2:$L$560,"&lt;"&amp;L387)+(COUNTIF($L$2:$L$560,L387)+1)/2</f>
        <v>204</v>
      </c>
      <c r="S387" s="5" t="n">
        <f aca="false">MATCH(F387,Codetabel!$G$2:$G$12,0)-1</f>
        <v>0</v>
      </c>
      <c r="T387" s="5" t="n">
        <f aca="false">H387-1</f>
        <v>2</v>
      </c>
    </row>
    <row r="388" customFormat="false" ht="15" hidden="false" customHeight="false" outlineLevel="0" collapsed="false">
      <c r="A388" s="9" t="s">
        <v>65</v>
      </c>
      <c r="B388" s="9" t="n">
        <v>539</v>
      </c>
      <c r="C388" s="9" t="s">
        <v>835</v>
      </c>
      <c r="D388" s="9" t="s">
        <v>836</v>
      </c>
      <c r="E388" s="9" t="s">
        <v>838</v>
      </c>
      <c r="F388" s="9" t="n">
        <v>0</v>
      </c>
      <c r="G388" s="9" t="s">
        <v>107</v>
      </c>
      <c r="H388" s="9" t="n">
        <v>2</v>
      </c>
      <c r="I388" s="9" t="n">
        <v>30</v>
      </c>
      <c r="J388" s="11" t="b">
        <f aca="false">FALSE()</f>
        <v>0</v>
      </c>
      <c r="K388" s="9" t="n">
        <v>30</v>
      </c>
      <c r="L388" s="9" t="n">
        <v>2</v>
      </c>
      <c r="M388" s="11" t="b">
        <f aca="false">TRUE()</f>
        <v>1</v>
      </c>
      <c r="N388" s="5" t="n">
        <f aca="false">COUNTIF($F$2:$F$560,"&lt;"&amp;F388)+(COUNTIF($F$2:$F$560,F388)+1)/2</f>
        <v>59</v>
      </c>
      <c r="O388" s="5" t="n">
        <f aca="false">COUNTIF($H$2:$H$560,"&lt;"&amp;H388)+(COUNTIF($H$2:$H$560,H388)+1)/2</f>
        <v>89</v>
      </c>
      <c r="P388" s="5" t="n">
        <f aca="false">IF(J388=FALSE(),COUNTIFS($J$2:$J$560,FALSE(),$F$2:$F$560,"&lt;"&amp;F388)+(COUNTIFS($J$2:$J$560,FALSE(),$F$2:$F$560,F388)+1)/2,"")</f>
        <v>59</v>
      </c>
      <c r="Q388" s="5" t="n">
        <f aca="false">IF(J388=FALSE(),COUNTIFS($J$2:$J$560,FALSE(),$H$2:$H$560,"&lt;"&amp;H388)+(COUNTIFS($J$2:$J$560,FALSE(),$H$2:$H$560,H388)+1)/2,"")</f>
        <v>71.5</v>
      </c>
      <c r="R388" s="5" t="n">
        <f aca="false">COUNTIF($L$2:$L$560,"&lt;"&amp;L388)+(COUNTIF($L$2:$L$560,L388)+1)/2</f>
        <v>101.5</v>
      </c>
      <c r="S388" s="5" t="n">
        <f aca="false">MATCH(F388,Codetabel!$G$2:$G$12,0)-1</f>
        <v>0</v>
      </c>
      <c r="T388" s="5" t="n">
        <f aca="false">H388-1</f>
        <v>1</v>
      </c>
    </row>
    <row r="389" customFormat="false" ht="15" hidden="false" customHeight="false" outlineLevel="0" collapsed="false">
      <c r="A389" s="9" t="s">
        <v>65</v>
      </c>
      <c r="B389" s="9" t="n">
        <v>541</v>
      </c>
      <c r="C389" s="9" t="s">
        <v>839</v>
      </c>
      <c r="D389" s="9" t="s">
        <v>840</v>
      </c>
      <c r="E389" s="9" t="s">
        <v>841</v>
      </c>
      <c r="F389" s="9" t="n">
        <v>0</v>
      </c>
      <c r="G389" s="9" t="s">
        <v>115</v>
      </c>
      <c r="H389" s="9" t="n">
        <v>4</v>
      </c>
      <c r="I389" s="9" t="n">
        <v>100</v>
      </c>
      <c r="J389" s="11" t="b">
        <f aca="false">FALSE()</f>
        <v>0</v>
      </c>
      <c r="K389" s="9" t="n">
        <v>100</v>
      </c>
      <c r="L389" s="9" t="n">
        <v>4</v>
      </c>
      <c r="M389" s="11" t="b">
        <f aca="false">TRUE()</f>
        <v>1</v>
      </c>
      <c r="N389" s="5" t="n">
        <f aca="false">COUNTIF($F$2:$F$560,"&lt;"&amp;F389)+(COUNTIF($F$2:$F$560,F389)+1)/2</f>
        <v>59</v>
      </c>
      <c r="O389" s="5" t="n">
        <f aca="false">COUNTIF($H$2:$H$560,"&lt;"&amp;H389)+(COUNTIF($H$2:$H$560,H389)+1)/2</f>
        <v>266.5</v>
      </c>
      <c r="P389" s="5" t="n">
        <f aca="false">IF(J389=FALSE(),COUNTIFS($J$2:$J$560,FALSE(),$F$2:$F$560,"&lt;"&amp;F389)+(COUNTIFS($J$2:$J$560,FALSE(),$F$2:$F$560,F389)+1)/2,"")</f>
        <v>59</v>
      </c>
      <c r="Q389" s="5" t="n">
        <f aca="false">IF(J389=FALSE(),COUNTIFS($J$2:$J$560,FALSE(),$H$2:$H$560,"&lt;"&amp;H389)+(COUNTIFS($J$2:$J$560,FALSE(),$H$2:$H$560,H389)+1)/2,"")</f>
        <v>193.5</v>
      </c>
      <c r="R389" s="5" t="n">
        <f aca="false">COUNTIF($L$2:$L$560,"&lt;"&amp;L389)+(COUNTIF($L$2:$L$560,L389)+1)/2</f>
        <v>305</v>
      </c>
      <c r="S389" s="5" t="n">
        <f aca="false">MATCH(F389,Codetabel!$G$2:$G$12,0)-1</f>
        <v>0</v>
      </c>
      <c r="T389" s="5" t="n">
        <f aca="false">H389-1</f>
        <v>3</v>
      </c>
    </row>
    <row r="390" customFormat="false" ht="15" hidden="false" customHeight="false" outlineLevel="0" collapsed="false">
      <c r="A390" s="9" t="s">
        <v>65</v>
      </c>
      <c r="B390" s="9" t="n">
        <v>542</v>
      </c>
      <c r="C390" s="9" t="s">
        <v>839</v>
      </c>
      <c r="D390" s="9" t="s">
        <v>840</v>
      </c>
      <c r="E390" s="9" t="s">
        <v>842</v>
      </c>
      <c r="F390" s="9" t="n">
        <v>0</v>
      </c>
      <c r="G390" s="9" t="s">
        <v>107</v>
      </c>
      <c r="H390" s="9" t="n">
        <v>2</v>
      </c>
      <c r="I390" s="9" t="n">
        <v>30</v>
      </c>
      <c r="J390" s="11" t="b">
        <f aca="false">FALSE()</f>
        <v>0</v>
      </c>
      <c r="K390" s="9" t="n">
        <v>30</v>
      </c>
      <c r="L390" s="9" t="n">
        <v>2</v>
      </c>
      <c r="M390" s="11" t="b">
        <f aca="false">TRUE()</f>
        <v>1</v>
      </c>
      <c r="N390" s="5" t="n">
        <f aca="false">COUNTIF($F$2:$F$560,"&lt;"&amp;F390)+(COUNTIF($F$2:$F$560,F390)+1)/2</f>
        <v>59</v>
      </c>
      <c r="O390" s="5" t="n">
        <f aca="false">COUNTIF($H$2:$H$560,"&lt;"&amp;H390)+(COUNTIF($H$2:$H$560,H390)+1)/2</f>
        <v>89</v>
      </c>
      <c r="P390" s="5" t="n">
        <f aca="false">IF(J390=FALSE(),COUNTIFS($J$2:$J$560,FALSE(),$F$2:$F$560,"&lt;"&amp;F390)+(COUNTIFS($J$2:$J$560,FALSE(),$F$2:$F$560,F390)+1)/2,"")</f>
        <v>59</v>
      </c>
      <c r="Q390" s="5" t="n">
        <f aca="false">IF(J390=FALSE(),COUNTIFS($J$2:$J$560,FALSE(),$H$2:$H$560,"&lt;"&amp;H390)+(COUNTIFS($J$2:$J$560,FALSE(),$H$2:$H$560,H390)+1)/2,"")</f>
        <v>71.5</v>
      </c>
      <c r="R390" s="5" t="n">
        <f aca="false">COUNTIF($L$2:$L$560,"&lt;"&amp;L390)+(COUNTIF($L$2:$L$560,L390)+1)/2</f>
        <v>101.5</v>
      </c>
      <c r="S390" s="5" t="n">
        <f aca="false">MATCH(F390,Codetabel!$G$2:$G$12,0)-1</f>
        <v>0</v>
      </c>
      <c r="T390" s="5" t="n">
        <f aca="false">H390-1</f>
        <v>1</v>
      </c>
    </row>
    <row r="391" customFormat="false" ht="15" hidden="false" customHeight="false" outlineLevel="0" collapsed="false">
      <c r="A391" s="9" t="s">
        <v>65</v>
      </c>
      <c r="B391" s="9" t="n">
        <v>544</v>
      </c>
      <c r="C391" s="9" t="s">
        <v>843</v>
      </c>
      <c r="D391" s="9" t="s">
        <v>844</v>
      </c>
      <c r="E391" s="9" t="s">
        <v>845</v>
      </c>
      <c r="F391" s="9" t="n">
        <v>0</v>
      </c>
      <c r="G391" s="9" t="s">
        <v>126</v>
      </c>
      <c r="H391" s="9" t="n">
        <v>3</v>
      </c>
      <c r="I391" s="9" t="n">
        <v>50</v>
      </c>
      <c r="J391" s="11" t="b">
        <f aca="false">FALSE()</f>
        <v>0</v>
      </c>
      <c r="K391" s="9" t="n">
        <v>50</v>
      </c>
      <c r="L391" s="9" t="n">
        <v>3</v>
      </c>
      <c r="M391" s="11" t="b">
        <f aca="false">TRUE()</f>
        <v>1</v>
      </c>
      <c r="N391" s="5" t="n">
        <f aca="false">COUNTIF($F$2:$F$560,"&lt;"&amp;F391)+(COUNTIF($F$2:$F$560,F391)+1)/2</f>
        <v>59</v>
      </c>
      <c r="O391" s="5" t="n">
        <f aca="false">COUNTIF($H$2:$H$560,"&lt;"&amp;H391)+(COUNTIF($H$2:$H$560,H391)+1)/2</f>
        <v>175.5</v>
      </c>
      <c r="P391" s="5" t="n">
        <f aca="false">IF(J391=FALSE(),COUNTIFS($J$2:$J$560,FALSE(),$F$2:$F$560,"&lt;"&amp;F391)+(COUNTIFS($J$2:$J$560,FALSE(),$F$2:$F$560,F391)+1)/2,"")</f>
        <v>59</v>
      </c>
      <c r="Q391" s="5" t="n">
        <f aca="false">IF(J391=FALSE(),COUNTIFS($J$2:$J$560,FALSE(),$H$2:$H$560,"&lt;"&amp;H391)+(COUNTIFS($J$2:$J$560,FALSE(),$H$2:$H$560,H391)+1)/2,"")</f>
        <v>132.5</v>
      </c>
      <c r="R391" s="5" t="n">
        <f aca="false">COUNTIF($L$2:$L$560,"&lt;"&amp;L391)+(COUNTIF($L$2:$L$560,L391)+1)/2</f>
        <v>204</v>
      </c>
      <c r="S391" s="5" t="n">
        <f aca="false">MATCH(F391,Codetabel!$G$2:$G$12,0)-1</f>
        <v>0</v>
      </c>
      <c r="T391" s="5" t="n">
        <f aca="false">H391-1</f>
        <v>2</v>
      </c>
    </row>
    <row r="392" customFormat="false" ht="15" hidden="false" customHeight="false" outlineLevel="0" collapsed="false">
      <c r="A392" s="9" t="s">
        <v>65</v>
      </c>
      <c r="B392" s="9" t="n">
        <v>545</v>
      </c>
      <c r="C392" s="9" t="s">
        <v>843</v>
      </c>
      <c r="D392" s="9" t="s">
        <v>844</v>
      </c>
      <c r="E392" s="9" t="s">
        <v>846</v>
      </c>
      <c r="F392" s="9" t="n">
        <v>0</v>
      </c>
      <c r="G392" s="9" t="s">
        <v>107</v>
      </c>
      <c r="H392" s="9" t="n">
        <v>2</v>
      </c>
      <c r="I392" s="9" t="n">
        <v>30</v>
      </c>
      <c r="J392" s="11" t="b">
        <f aca="false">FALSE()</f>
        <v>0</v>
      </c>
      <c r="K392" s="9" t="n">
        <v>30</v>
      </c>
      <c r="L392" s="9" t="n">
        <v>2</v>
      </c>
      <c r="M392" s="11" t="b">
        <f aca="false">TRUE()</f>
        <v>1</v>
      </c>
      <c r="N392" s="5" t="n">
        <f aca="false">COUNTIF($F$2:$F$560,"&lt;"&amp;F392)+(COUNTIF($F$2:$F$560,F392)+1)/2</f>
        <v>59</v>
      </c>
      <c r="O392" s="5" t="n">
        <f aca="false">COUNTIF($H$2:$H$560,"&lt;"&amp;H392)+(COUNTIF($H$2:$H$560,H392)+1)/2</f>
        <v>89</v>
      </c>
      <c r="P392" s="5" t="n">
        <f aca="false">IF(J392=FALSE(),COUNTIFS($J$2:$J$560,FALSE(),$F$2:$F$560,"&lt;"&amp;F392)+(COUNTIFS($J$2:$J$560,FALSE(),$F$2:$F$560,F392)+1)/2,"")</f>
        <v>59</v>
      </c>
      <c r="Q392" s="5" t="n">
        <f aca="false">IF(J392=FALSE(),COUNTIFS($J$2:$J$560,FALSE(),$H$2:$H$560,"&lt;"&amp;H392)+(COUNTIFS($J$2:$J$560,FALSE(),$H$2:$H$560,H392)+1)/2,"")</f>
        <v>71.5</v>
      </c>
      <c r="R392" s="5" t="n">
        <f aca="false">COUNTIF($L$2:$L$560,"&lt;"&amp;L392)+(COUNTIF($L$2:$L$560,L392)+1)/2</f>
        <v>101.5</v>
      </c>
      <c r="S392" s="5" t="n">
        <f aca="false">MATCH(F392,Codetabel!$G$2:$G$12,0)-1</f>
        <v>0</v>
      </c>
      <c r="T392" s="5" t="n">
        <f aca="false">H392-1</f>
        <v>1</v>
      </c>
    </row>
    <row r="393" customFormat="false" ht="15" hidden="false" customHeight="false" outlineLevel="0" collapsed="false">
      <c r="A393" s="9" t="s">
        <v>65</v>
      </c>
      <c r="B393" s="9" t="n">
        <v>546</v>
      </c>
      <c r="C393" s="9" t="s">
        <v>847</v>
      </c>
      <c r="D393" s="9" t="s">
        <v>848</v>
      </c>
      <c r="E393" s="9" t="s">
        <v>849</v>
      </c>
      <c r="F393" s="9" t="n">
        <v>50</v>
      </c>
      <c r="G393" s="9" t="s">
        <v>115</v>
      </c>
      <c r="H393" s="9" t="n">
        <v>4</v>
      </c>
      <c r="I393" s="9" t="n">
        <v>100</v>
      </c>
      <c r="J393" s="11" t="b">
        <f aca="false">FALSE()</f>
        <v>0</v>
      </c>
      <c r="K393" s="9" t="n">
        <v>100</v>
      </c>
      <c r="L393" s="9" t="n">
        <v>4</v>
      </c>
      <c r="M393" s="11" t="b">
        <f aca="false">TRUE()</f>
        <v>1</v>
      </c>
      <c r="N393" s="5" t="n">
        <f aca="false">COUNTIF($F$2:$F$560,"&lt;"&amp;F393)+(COUNTIF($F$2:$F$560,F393)+1)/2</f>
        <v>343.5</v>
      </c>
      <c r="O393" s="5" t="n">
        <f aca="false">COUNTIF($H$2:$H$560,"&lt;"&amp;H393)+(COUNTIF($H$2:$H$560,H393)+1)/2</f>
        <v>266.5</v>
      </c>
      <c r="P393" s="5" t="n">
        <f aca="false">IF(J393=FALSE(),COUNTIFS($J$2:$J$560,FALSE(),$F$2:$F$560,"&lt;"&amp;F393)+(COUNTIFS($J$2:$J$560,FALSE(),$F$2:$F$560,F393)+1)/2,"")</f>
        <v>300.5</v>
      </c>
      <c r="Q393" s="5" t="n">
        <f aca="false">IF(J393=FALSE(),COUNTIFS($J$2:$J$560,FALSE(),$H$2:$H$560,"&lt;"&amp;H393)+(COUNTIFS($J$2:$J$560,FALSE(),$H$2:$H$560,H393)+1)/2,"")</f>
        <v>193.5</v>
      </c>
      <c r="R393" s="5" t="n">
        <f aca="false">COUNTIF($L$2:$L$560,"&lt;"&amp;L393)+(COUNTIF($L$2:$L$560,L393)+1)/2</f>
        <v>305</v>
      </c>
      <c r="S393" s="5" t="n">
        <f aca="false">MATCH(F393,Codetabel!$G$2:$G$12,0)-1</f>
        <v>3</v>
      </c>
      <c r="T393" s="5" t="n">
        <f aca="false">H393-1</f>
        <v>3</v>
      </c>
    </row>
    <row r="394" customFormat="false" ht="15" hidden="false" customHeight="false" outlineLevel="0" collapsed="false">
      <c r="A394" s="9" t="s">
        <v>65</v>
      </c>
      <c r="B394" s="9" t="n">
        <v>547</v>
      </c>
      <c r="C394" s="9" t="s">
        <v>850</v>
      </c>
      <c r="D394" s="9" t="s">
        <v>851</v>
      </c>
      <c r="E394" s="9" t="s">
        <v>852</v>
      </c>
      <c r="F394" s="9" t="n">
        <v>30</v>
      </c>
      <c r="G394" s="9" t="s">
        <v>107</v>
      </c>
      <c r="H394" s="9" t="n">
        <v>2</v>
      </c>
      <c r="I394" s="9" t="n">
        <v>30</v>
      </c>
      <c r="J394" s="11" t="b">
        <f aca="false">TRUE()</f>
        <v>1</v>
      </c>
      <c r="K394" s="9" t="n">
        <v>30</v>
      </c>
      <c r="L394" s="9" t="n">
        <v>2</v>
      </c>
      <c r="M394" s="11" t="b">
        <f aca="false">TRUE()</f>
        <v>1</v>
      </c>
      <c r="N394" s="5" t="n">
        <f aca="false">COUNTIF($F$2:$F$560,"&lt;"&amp;F394)+(COUNTIF($F$2:$F$560,F394)+1)/2</f>
        <v>257.5</v>
      </c>
      <c r="O394" s="5" t="n">
        <f aca="false">COUNTIF($H$2:$H$560,"&lt;"&amp;H394)+(COUNTIF($H$2:$H$560,H394)+1)/2</f>
        <v>89</v>
      </c>
      <c r="P394" s="5" t="str">
        <f aca="false">IF(J394=FALSE(),COUNTIFS($J$2:$J$560,FALSE(),$F$2:$F$560,"&lt;"&amp;F394)+(COUNTIFS($J$2:$J$560,FALSE(),$F$2:$F$560,F394)+1)/2,"")</f>
        <v/>
      </c>
      <c r="Q394" s="5" t="str">
        <f aca="false">IF(J394=FALSE(),COUNTIFS($J$2:$J$560,FALSE(),$H$2:$H$560,"&lt;"&amp;H394)+(COUNTIFS($J$2:$J$560,FALSE(),$H$2:$H$560,H394)+1)/2,"")</f>
        <v/>
      </c>
      <c r="R394" s="5" t="n">
        <f aca="false">COUNTIF($L$2:$L$560,"&lt;"&amp;L394)+(COUNTIF($L$2:$L$560,L394)+1)/2</f>
        <v>101.5</v>
      </c>
      <c r="S394" s="5" t="n">
        <f aca="false">MATCH(F394,Codetabel!$G$2:$G$12,0)-1</f>
        <v>2</v>
      </c>
      <c r="T394" s="5" t="n">
        <f aca="false">H394-1</f>
        <v>1</v>
      </c>
    </row>
    <row r="395" customFormat="false" ht="15" hidden="false" customHeight="false" outlineLevel="0" collapsed="false">
      <c r="A395" s="9" t="s">
        <v>65</v>
      </c>
      <c r="B395" s="9" t="n">
        <v>548</v>
      </c>
      <c r="C395" s="9" t="s">
        <v>853</v>
      </c>
      <c r="D395" s="9" t="s">
        <v>854</v>
      </c>
      <c r="E395" s="9" t="s">
        <v>855</v>
      </c>
      <c r="F395" s="9" t="n">
        <v>10</v>
      </c>
      <c r="G395" s="9" t="s">
        <v>107</v>
      </c>
      <c r="H395" s="9" t="n">
        <v>2</v>
      </c>
      <c r="I395" s="9" t="n">
        <v>30</v>
      </c>
      <c r="J395" s="11" t="b">
        <f aca="false">FALSE()</f>
        <v>0</v>
      </c>
      <c r="K395" s="9" t="n">
        <v>30</v>
      </c>
      <c r="L395" s="9" t="n">
        <v>2</v>
      </c>
      <c r="M395" s="11" t="b">
        <f aca="false">TRUE()</f>
        <v>1</v>
      </c>
      <c r="N395" s="5" t="n">
        <f aca="false">COUNTIF($F$2:$F$560,"&lt;"&amp;F395)+(COUNTIF($F$2:$F$560,F395)+1)/2</f>
        <v>164</v>
      </c>
      <c r="O395" s="5" t="n">
        <f aca="false">COUNTIF($H$2:$H$560,"&lt;"&amp;H395)+(COUNTIF($H$2:$H$560,H395)+1)/2</f>
        <v>89</v>
      </c>
      <c r="P395" s="5" t="n">
        <f aca="false">IF(J395=FALSE(),COUNTIFS($J$2:$J$560,FALSE(),$F$2:$F$560,"&lt;"&amp;F395)+(COUNTIFS($J$2:$J$560,FALSE(),$F$2:$F$560,F395)+1)/2,"")</f>
        <v>161.5</v>
      </c>
      <c r="Q395" s="5" t="n">
        <f aca="false">IF(J395=FALSE(),COUNTIFS($J$2:$J$560,FALSE(),$H$2:$H$560,"&lt;"&amp;H395)+(COUNTIFS($J$2:$J$560,FALSE(),$H$2:$H$560,H395)+1)/2,"")</f>
        <v>71.5</v>
      </c>
      <c r="R395" s="5" t="n">
        <f aca="false">COUNTIF($L$2:$L$560,"&lt;"&amp;L395)+(COUNTIF($L$2:$L$560,L395)+1)/2</f>
        <v>101.5</v>
      </c>
      <c r="S395" s="5" t="n">
        <f aca="false">MATCH(F395,Codetabel!$G$2:$G$12,0)-1</f>
        <v>1</v>
      </c>
      <c r="T395" s="5" t="n">
        <f aca="false">H395-1</f>
        <v>1</v>
      </c>
    </row>
    <row r="396" customFormat="false" ht="15" hidden="false" customHeight="false" outlineLevel="0" collapsed="false">
      <c r="A396" s="9" t="s">
        <v>65</v>
      </c>
      <c r="B396" s="9" t="n">
        <v>549</v>
      </c>
      <c r="C396" s="9" t="s">
        <v>856</v>
      </c>
      <c r="D396" s="9" t="s">
        <v>857</v>
      </c>
      <c r="E396" s="9" t="s">
        <v>858</v>
      </c>
      <c r="F396" s="9" t="n">
        <v>10</v>
      </c>
      <c r="G396" s="9" t="s">
        <v>115</v>
      </c>
      <c r="H396" s="9" t="n">
        <v>4</v>
      </c>
      <c r="I396" s="9" t="n">
        <v>100</v>
      </c>
      <c r="J396" s="11" t="b">
        <f aca="false">FALSE()</f>
        <v>0</v>
      </c>
      <c r="K396" s="9" t="n">
        <v>100</v>
      </c>
      <c r="L396" s="9" t="n">
        <v>4</v>
      </c>
      <c r="M396" s="11" t="b">
        <f aca="false">TRUE()</f>
        <v>1</v>
      </c>
      <c r="N396" s="5" t="n">
        <f aca="false">COUNTIF($F$2:$F$560,"&lt;"&amp;F396)+(COUNTIF($F$2:$F$560,F396)+1)/2</f>
        <v>164</v>
      </c>
      <c r="O396" s="5" t="n">
        <f aca="false">COUNTIF($H$2:$H$560,"&lt;"&amp;H396)+(COUNTIF($H$2:$H$560,H396)+1)/2</f>
        <v>266.5</v>
      </c>
      <c r="P396" s="5" t="n">
        <f aca="false">IF(J396=FALSE(),COUNTIFS($J$2:$J$560,FALSE(),$F$2:$F$560,"&lt;"&amp;F396)+(COUNTIFS($J$2:$J$560,FALSE(),$F$2:$F$560,F396)+1)/2,"")</f>
        <v>161.5</v>
      </c>
      <c r="Q396" s="5" t="n">
        <f aca="false">IF(J396=FALSE(),COUNTIFS($J$2:$J$560,FALSE(),$H$2:$H$560,"&lt;"&amp;H396)+(COUNTIFS($J$2:$J$560,FALSE(),$H$2:$H$560,H396)+1)/2,"")</f>
        <v>193.5</v>
      </c>
      <c r="R396" s="5" t="n">
        <f aca="false">COUNTIF($L$2:$L$560,"&lt;"&amp;L396)+(COUNTIF($L$2:$L$560,L396)+1)/2</f>
        <v>305</v>
      </c>
      <c r="S396" s="5" t="n">
        <f aca="false">MATCH(F396,Codetabel!$G$2:$G$12,0)-1</f>
        <v>1</v>
      </c>
      <c r="T396" s="5" t="n">
        <f aca="false">H396-1</f>
        <v>3</v>
      </c>
    </row>
    <row r="397" customFormat="false" ht="15" hidden="false" customHeight="false" outlineLevel="0" collapsed="false">
      <c r="A397" s="9" t="s">
        <v>65</v>
      </c>
      <c r="B397" s="9" t="n">
        <v>550</v>
      </c>
      <c r="C397" s="9" t="s">
        <v>856</v>
      </c>
      <c r="D397" s="9" t="s">
        <v>857</v>
      </c>
      <c r="E397" s="9" t="s">
        <v>859</v>
      </c>
      <c r="F397" s="9" t="n">
        <v>10</v>
      </c>
      <c r="G397" s="9" t="s">
        <v>126</v>
      </c>
      <c r="H397" s="9" t="n">
        <v>3</v>
      </c>
      <c r="I397" s="9" t="n">
        <v>50</v>
      </c>
      <c r="J397" s="11" t="b">
        <f aca="false">FALSE()</f>
        <v>0</v>
      </c>
      <c r="K397" s="9" t="n">
        <v>50</v>
      </c>
      <c r="L397" s="9" t="n">
        <v>3</v>
      </c>
      <c r="M397" s="11" t="b">
        <f aca="false">TRUE()</f>
        <v>1</v>
      </c>
      <c r="N397" s="5" t="n">
        <f aca="false">COUNTIF($F$2:$F$560,"&lt;"&amp;F397)+(COUNTIF($F$2:$F$560,F397)+1)/2</f>
        <v>164</v>
      </c>
      <c r="O397" s="5" t="n">
        <f aca="false">COUNTIF($H$2:$H$560,"&lt;"&amp;H397)+(COUNTIF($H$2:$H$560,H397)+1)/2</f>
        <v>175.5</v>
      </c>
      <c r="P397" s="5" t="n">
        <f aca="false">IF(J397=FALSE(),COUNTIFS($J$2:$J$560,FALSE(),$F$2:$F$560,"&lt;"&amp;F397)+(COUNTIFS($J$2:$J$560,FALSE(),$F$2:$F$560,F397)+1)/2,"")</f>
        <v>161.5</v>
      </c>
      <c r="Q397" s="5" t="n">
        <f aca="false">IF(J397=FALSE(),COUNTIFS($J$2:$J$560,FALSE(),$H$2:$H$560,"&lt;"&amp;H397)+(COUNTIFS($J$2:$J$560,FALSE(),$H$2:$H$560,H397)+1)/2,"")</f>
        <v>132.5</v>
      </c>
      <c r="R397" s="5" t="n">
        <f aca="false">COUNTIF($L$2:$L$560,"&lt;"&amp;L397)+(COUNTIF($L$2:$L$560,L397)+1)/2</f>
        <v>204</v>
      </c>
      <c r="S397" s="5" t="n">
        <f aca="false">MATCH(F397,Codetabel!$G$2:$G$12,0)-1</f>
        <v>1</v>
      </c>
      <c r="T397" s="5" t="n">
        <f aca="false">H397-1</f>
        <v>2</v>
      </c>
    </row>
    <row r="398" customFormat="false" ht="15" hidden="false" customHeight="false" outlineLevel="0" collapsed="false">
      <c r="A398" s="9" t="s">
        <v>65</v>
      </c>
      <c r="B398" s="9" t="n">
        <v>551</v>
      </c>
      <c r="C398" s="9" t="s">
        <v>860</v>
      </c>
      <c r="D398" s="9" t="s">
        <v>857</v>
      </c>
      <c r="E398" s="9" t="s">
        <v>861</v>
      </c>
      <c r="F398" s="9" t="n">
        <v>10</v>
      </c>
      <c r="G398" s="9" t="s">
        <v>115</v>
      </c>
      <c r="H398" s="9" t="n">
        <v>4</v>
      </c>
      <c r="I398" s="9" t="n">
        <v>100</v>
      </c>
      <c r="J398" s="11" t="b">
        <f aca="false">FALSE()</f>
        <v>0</v>
      </c>
      <c r="K398" s="9" t="n">
        <v>100</v>
      </c>
      <c r="L398" s="9" t="n">
        <v>4</v>
      </c>
      <c r="M398" s="11" t="b">
        <f aca="false">TRUE()</f>
        <v>1</v>
      </c>
      <c r="N398" s="5" t="n">
        <f aca="false">COUNTIF($F$2:$F$560,"&lt;"&amp;F398)+(COUNTIF($F$2:$F$560,F398)+1)/2</f>
        <v>164</v>
      </c>
      <c r="O398" s="5" t="n">
        <f aca="false">COUNTIF($H$2:$H$560,"&lt;"&amp;H398)+(COUNTIF($H$2:$H$560,H398)+1)/2</f>
        <v>266.5</v>
      </c>
      <c r="P398" s="5" t="n">
        <f aca="false">IF(J398=FALSE(),COUNTIFS($J$2:$J$560,FALSE(),$F$2:$F$560,"&lt;"&amp;F398)+(COUNTIFS($J$2:$J$560,FALSE(),$F$2:$F$560,F398)+1)/2,"")</f>
        <v>161.5</v>
      </c>
      <c r="Q398" s="5" t="n">
        <f aca="false">IF(J398=FALSE(),COUNTIFS($J$2:$J$560,FALSE(),$H$2:$H$560,"&lt;"&amp;H398)+(COUNTIFS($J$2:$J$560,FALSE(),$H$2:$H$560,H398)+1)/2,"")</f>
        <v>193.5</v>
      </c>
      <c r="R398" s="5" t="n">
        <f aca="false">COUNTIF($L$2:$L$560,"&lt;"&amp;L398)+(COUNTIF($L$2:$L$560,L398)+1)/2</f>
        <v>305</v>
      </c>
      <c r="S398" s="5" t="n">
        <f aca="false">MATCH(F398,Codetabel!$G$2:$G$12,0)-1</f>
        <v>1</v>
      </c>
      <c r="T398" s="5" t="n">
        <f aca="false">H398-1</f>
        <v>3</v>
      </c>
    </row>
    <row r="399" customFormat="false" ht="15" hidden="false" customHeight="false" outlineLevel="0" collapsed="false">
      <c r="A399" s="9" t="s">
        <v>65</v>
      </c>
      <c r="B399" s="9" t="n">
        <v>552</v>
      </c>
      <c r="C399" s="9" t="s">
        <v>860</v>
      </c>
      <c r="D399" s="9" t="s">
        <v>857</v>
      </c>
      <c r="E399" s="9" t="s">
        <v>862</v>
      </c>
      <c r="F399" s="9" t="n">
        <v>10</v>
      </c>
      <c r="G399" s="9" t="s">
        <v>126</v>
      </c>
      <c r="H399" s="9" t="n">
        <v>3</v>
      </c>
      <c r="I399" s="9" t="n">
        <v>50</v>
      </c>
      <c r="J399" s="11" t="b">
        <f aca="false">FALSE()</f>
        <v>0</v>
      </c>
      <c r="K399" s="9" t="n">
        <v>50</v>
      </c>
      <c r="L399" s="9" t="n">
        <v>3</v>
      </c>
      <c r="M399" s="11" t="b">
        <f aca="false">TRUE()</f>
        <v>1</v>
      </c>
      <c r="N399" s="5" t="n">
        <f aca="false">COUNTIF($F$2:$F$560,"&lt;"&amp;F399)+(COUNTIF($F$2:$F$560,F399)+1)/2</f>
        <v>164</v>
      </c>
      <c r="O399" s="5" t="n">
        <f aca="false">COUNTIF($H$2:$H$560,"&lt;"&amp;H399)+(COUNTIF($H$2:$H$560,H399)+1)/2</f>
        <v>175.5</v>
      </c>
      <c r="P399" s="5" t="n">
        <f aca="false">IF(J399=FALSE(),COUNTIFS($J$2:$J$560,FALSE(),$F$2:$F$560,"&lt;"&amp;F399)+(COUNTIFS($J$2:$J$560,FALSE(),$F$2:$F$560,F399)+1)/2,"")</f>
        <v>161.5</v>
      </c>
      <c r="Q399" s="5" t="n">
        <f aca="false">IF(J399=FALSE(),COUNTIFS($J$2:$J$560,FALSE(),$H$2:$H$560,"&lt;"&amp;H399)+(COUNTIFS($J$2:$J$560,FALSE(),$H$2:$H$560,H399)+1)/2,"")</f>
        <v>132.5</v>
      </c>
      <c r="R399" s="5" t="n">
        <f aca="false">COUNTIF($L$2:$L$560,"&lt;"&amp;L399)+(COUNTIF($L$2:$L$560,L399)+1)/2</f>
        <v>204</v>
      </c>
      <c r="S399" s="5" t="n">
        <f aca="false">MATCH(F399,Codetabel!$G$2:$G$12,0)-1</f>
        <v>1</v>
      </c>
      <c r="T399" s="5" t="n">
        <f aca="false">H399-1</f>
        <v>2</v>
      </c>
    </row>
    <row r="400" customFormat="false" ht="15" hidden="false" customHeight="false" outlineLevel="0" collapsed="false">
      <c r="A400" s="9" t="s">
        <v>65</v>
      </c>
      <c r="B400" s="9" t="n">
        <v>554</v>
      </c>
      <c r="C400" s="9" t="s">
        <v>863</v>
      </c>
      <c r="D400" s="9" t="s">
        <v>864</v>
      </c>
      <c r="E400" s="9" t="s">
        <v>865</v>
      </c>
      <c r="F400" s="9" t="n">
        <v>0</v>
      </c>
      <c r="G400" s="9" t="s">
        <v>115</v>
      </c>
      <c r="H400" s="9" t="n">
        <v>4</v>
      </c>
      <c r="I400" s="9" t="n">
        <v>100</v>
      </c>
      <c r="J400" s="11" t="b">
        <f aca="false">FALSE()</f>
        <v>0</v>
      </c>
      <c r="K400" s="9" t="n">
        <v>100</v>
      </c>
      <c r="L400" s="9" t="n">
        <v>4</v>
      </c>
      <c r="M400" s="11" t="b">
        <f aca="false">TRUE()</f>
        <v>1</v>
      </c>
      <c r="N400" s="5" t="n">
        <f aca="false">COUNTIF($F$2:$F$560,"&lt;"&amp;F400)+(COUNTIF($F$2:$F$560,F400)+1)/2</f>
        <v>59</v>
      </c>
      <c r="O400" s="5" t="n">
        <f aca="false">COUNTIF($H$2:$H$560,"&lt;"&amp;H400)+(COUNTIF($H$2:$H$560,H400)+1)/2</f>
        <v>266.5</v>
      </c>
      <c r="P400" s="5" t="n">
        <f aca="false">IF(J400=FALSE(),COUNTIFS($J$2:$J$560,FALSE(),$F$2:$F$560,"&lt;"&amp;F400)+(COUNTIFS($J$2:$J$560,FALSE(),$F$2:$F$560,F400)+1)/2,"")</f>
        <v>59</v>
      </c>
      <c r="Q400" s="5" t="n">
        <f aca="false">IF(J400=FALSE(),COUNTIFS($J$2:$J$560,FALSE(),$H$2:$H$560,"&lt;"&amp;H400)+(COUNTIFS($J$2:$J$560,FALSE(),$H$2:$H$560,H400)+1)/2,"")</f>
        <v>193.5</v>
      </c>
      <c r="R400" s="5" t="n">
        <f aca="false">COUNTIF($L$2:$L$560,"&lt;"&amp;L400)+(COUNTIF($L$2:$L$560,L400)+1)/2</f>
        <v>305</v>
      </c>
      <c r="S400" s="5" t="n">
        <f aca="false">MATCH(F400,Codetabel!$G$2:$G$12,0)-1</f>
        <v>0</v>
      </c>
      <c r="T400" s="5" t="n">
        <f aca="false">H400-1</f>
        <v>3</v>
      </c>
    </row>
    <row r="401" customFormat="false" ht="15" hidden="false" customHeight="false" outlineLevel="0" collapsed="false">
      <c r="A401" s="9" t="s">
        <v>65</v>
      </c>
      <c r="B401" s="9" t="n">
        <v>555</v>
      </c>
      <c r="C401" s="9" t="s">
        <v>863</v>
      </c>
      <c r="D401" s="9" t="s">
        <v>864</v>
      </c>
      <c r="E401" s="9" t="s">
        <v>866</v>
      </c>
      <c r="F401" s="9" t="n">
        <v>0</v>
      </c>
      <c r="G401" s="9" t="s">
        <v>126</v>
      </c>
      <c r="H401" s="9" t="n">
        <v>3</v>
      </c>
      <c r="I401" s="9" t="n">
        <v>50</v>
      </c>
      <c r="J401" s="11" t="b">
        <f aca="false">FALSE()</f>
        <v>0</v>
      </c>
      <c r="K401" s="9" t="n">
        <v>50</v>
      </c>
      <c r="L401" s="9" t="n">
        <v>3</v>
      </c>
      <c r="M401" s="11" t="b">
        <f aca="false">TRUE()</f>
        <v>1</v>
      </c>
      <c r="N401" s="5" t="n">
        <f aca="false">COUNTIF($F$2:$F$560,"&lt;"&amp;F401)+(COUNTIF($F$2:$F$560,F401)+1)/2</f>
        <v>59</v>
      </c>
      <c r="O401" s="5" t="n">
        <f aca="false">COUNTIF($H$2:$H$560,"&lt;"&amp;H401)+(COUNTIF($H$2:$H$560,H401)+1)/2</f>
        <v>175.5</v>
      </c>
      <c r="P401" s="5" t="n">
        <f aca="false">IF(J401=FALSE(),COUNTIFS($J$2:$J$560,FALSE(),$F$2:$F$560,"&lt;"&amp;F401)+(COUNTIFS($J$2:$J$560,FALSE(),$F$2:$F$560,F401)+1)/2,"")</f>
        <v>59</v>
      </c>
      <c r="Q401" s="5" t="n">
        <f aca="false">IF(J401=FALSE(),COUNTIFS($J$2:$J$560,FALSE(),$H$2:$H$560,"&lt;"&amp;H401)+(COUNTIFS($J$2:$J$560,FALSE(),$H$2:$H$560,H401)+1)/2,"")</f>
        <v>132.5</v>
      </c>
      <c r="R401" s="5" t="n">
        <f aca="false">COUNTIF($L$2:$L$560,"&lt;"&amp;L401)+(COUNTIF($L$2:$L$560,L401)+1)/2</f>
        <v>204</v>
      </c>
      <c r="S401" s="5" t="n">
        <f aca="false">MATCH(F401,Codetabel!$G$2:$G$12,0)-1</f>
        <v>0</v>
      </c>
      <c r="T401" s="5" t="n">
        <f aca="false">H401-1</f>
        <v>2</v>
      </c>
    </row>
    <row r="402" customFormat="false" ht="15" hidden="false" customHeight="false" outlineLevel="0" collapsed="false">
      <c r="A402" s="9" t="s">
        <v>65</v>
      </c>
      <c r="B402" s="9" t="n">
        <v>556</v>
      </c>
      <c r="C402" s="9" t="s">
        <v>867</v>
      </c>
      <c r="D402" s="9" t="s">
        <v>868</v>
      </c>
      <c r="E402" s="9" t="s">
        <v>869</v>
      </c>
      <c r="F402" s="9" t="n">
        <v>0</v>
      </c>
      <c r="G402" s="9" t="s">
        <v>107</v>
      </c>
      <c r="H402" s="9" t="n">
        <v>2</v>
      </c>
      <c r="I402" s="9" t="n">
        <v>30</v>
      </c>
      <c r="J402" s="11" t="b">
        <f aca="false">FALSE()</f>
        <v>0</v>
      </c>
      <c r="K402" s="9" t="n">
        <v>30</v>
      </c>
      <c r="L402" s="9" t="n">
        <v>2</v>
      </c>
      <c r="M402" s="11" t="b">
        <f aca="false">TRUE()</f>
        <v>1</v>
      </c>
      <c r="N402" s="5" t="n">
        <f aca="false">COUNTIF($F$2:$F$560,"&lt;"&amp;F402)+(COUNTIF($F$2:$F$560,F402)+1)/2</f>
        <v>59</v>
      </c>
      <c r="O402" s="5" t="n">
        <f aca="false">COUNTIF($H$2:$H$560,"&lt;"&amp;H402)+(COUNTIF($H$2:$H$560,H402)+1)/2</f>
        <v>89</v>
      </c>
      <c r="P402" s="5" t="n">
        <f aca="false">IF(J402=FALSE(),COUNTIFS($J$2:$J$560,FALSE(),$F$2:$F$560,"&lt;"&amp;F402)+(COUNTIFS($J$2:$J$560,FALSE(),$F$2:$F$560,F402)+1)/2,"")</f>
        <v>59</v>
      </c>
      <c r="Q402" s="5" t="n">
        <f aca="false">IF(J402=FALSE(),COUNTIFS($J$2:$J$560,FALSE(),$H$2:$H$560,"&lt;"&amp;H402)+(COUNTIFS($J$2:$J$560,FALSE(),$H$2:$H$560,H402)+1)/2,"")</f>
        <v>71.5</v>
      </c>
      <c r="R402" s="5" t="n">
        <f aca="false">COUNTIF($L$2:$L$560,"&lt;"&amp;L402)+(COUNTIF($L$2:$L$560,L402)+1)/2</f>
        <v>101.5</v>
      </c>
      <c r="S402" s="5" t="n">
        <f aca="false">MATCH(F402,Codetabel!$G$2:$G$12,0)-1</f>
        <v>0</v>
      </c>
      <c r="T402" s="5" t="n">
        <f aca="false">H402-1</f>
        <v>1</v>
      </c>
    </row>
    <row r="403" customFormat="false" ht="15" hidden="false" customHeight="false" outlineLevel="0" collapsed="false">
      <c r="A403" s="9" t="s">
        <v>65</v>
      </c>
      <c r="B403" s="9" t="n">
        <v>559</v>
      </c>
      <c r="C403" s="9" t="s">
        <v>870</v>
      </c>
      <c r="D403" s="9" t="s">
        <v>871</v>
      </c>
      <c r="E403" s="9" t="s">
        <v>872</v>
      </c>
      <c r="F403" s="9" t="n">
        <v>0</v>
      </c>
      <c r="G403" s="9" t="s">
        <v>392</v>
      </c>
      <c r="H403" s="9" t="n">
        <v>1</v>
      </c>
      <c r="I403" s="9" t="n">
        <v>10</v>
      </c>
      <c r="J403" s="11" t="b">
        <f aca="false">FALSE()</f>
        <v>0</v>
      </c>
      <c r="K403" s="9" t="n">
        <v>10</v>
      </c>
      <c r="L403" s="9" t="n">
        <v>1</v>
      </c>
      <c r="M403" s="11" t="b">
        <f aca="false">FALSE()</f>
        <v>0</v>
      </c>
      <c r="N403" s="5" t="n">
        <f aca="false">COUNTIF($F$2:$F$560,"&lt;"&amp;F403)+(COUNTIF($F$2:$F$560,F403)+1)/2</f>
        <v>59</v>
      </c>
      <c r="O403" s="5" t="n">
        <f aca="false">COUNTIF($H$2:$H$560,"&lt;"&amp;H403)+(COUNTIF($H$2:$H$560,H403)+1)/2</f>
        <v>22</v>
      </c>
      <c r="P403" s="5" t="n">
        <f aca="false">IF(J403=FALSE(),COUNTIFS($J$2:$J$560,FALSE(),$F$2:$F$560,"&lt;"&amp;F403)+(COUNTIFS($J$2:$J$560,FALSE(),$F$2:$F$560,F403)+1)/2,"")</f>
        <v>59</v>
      </c>
      <c r="Q403" s="5" t="n">
        <f aca="false">IF(J403=FALSE(),COUNTIFS($J$2:$J$560,FALSE(),$H$2:$H$560,"&lt;"&amp;H403)+(COUNTIFS($J$2:$J$560,FALSE(),$H$2:$H$560,H403)+1)/2,"")</f>
        <v>19.5</v>
      </c>
      <c r="R403" s="5" t="n">
        <f aca="false">COUNTIF($L$2:$L$560,"&lt;"&amp;L403)+(COUNTIF($L$2:$L$560,L403)+1)/2</f>
        <v>24</v>
      </c>
      <c r="S403" s="5" t="n">
        <f aca="false">MATCH(F403,Codetabel!$G$2:$G$12,0)-1</f>
        <v>0</v>
      </c>
      <c r="T403" s="5" t="n">
        <f aca="false">H403-1</f>
        <v>0</v>
      </c>
    </row>
    <row r="404" customFormat="false" ht="15" hidden="false" customHeight="false" outlineLevel="0" collapsed="false">
      <c r="A404" s="9" t="s">
        <v>65</v>
      </c>
      <c r="B404" s="9" t="n">
        <v>560</v>
      </c>
      <c r="C404" s="9" t="s">
        <v>873</v>
      </c>
      <c r="D404" s="9" t="s">
        <v>874</v>
      </c>
      <c r="E404" s="9" t="s">
        <v>875</v>
      </c>
      <c r="F404" s="9" t="n">
        <v>0</v>
      </c>
      <c r="G404" s="9" t="s">
        <v>392</v>
      </c>
      <c r="H404" s="9" t="n">
        <v>1</v>
      </c>
      <c r="I404" s="9" t="n">
        <v>10</v>
      </c>
      <c r="J404" s="11" t="b">
        <f aca="false">FALSE()</f>
        <v>0</v>
      </c>
      <c r="K404" s="9" t="n">
        <v>10</v>
      </c>
      <c r="L404" s="9" t="n">
        <v>1</v>
      </c>
      <c r="M404" s="11" t="b">
        <f aca="false">FALSE()</f>
        <v>0</v>
      </c>
      <c r="N404" s="5" t="n">
        <f aca="false">COUNTIF($F$2:$F$560,"&lt;"&amp;F404)+(COUNTIF($F$2:$F$560,F404)+1)/2</f>
        <v>59</v>
      </c>
      <c r="O404" s="5" t="n">
        <f aca="false">COUNTIF($H$2:$H$560,"&lt;"&amp;H404)+(COUNTIF($H$2:$H$560,H404)+1)/2</f>
        <v>22</v>
      </c>
      <c r="P404" s="5" t="n">
        <f aca="false">IF(J404=FALSE(),COUNTIFS($J$2:$J$560,FALSE(),$F$2:$F$560,"&lt;"&amp;F404)+(COUNTIFS($J$2:$J$560,FALSE(),$F$2:$F$560,F404)+1)/2,"")</f>
        <v>59</v>
      </c>
      <c r="Q404" s="5" t="n">
        <f aca="false">IF(J404=FALSE(),COUNTIFS($J$2:$J$560,FALSE(),$H$2:$H$560,"&lt;"&amp;H404)+(COUNTIFS($J$2:$J$560,FALSE(),$H$2:$H$560,H404)+1)/2,"")</f>
        <v>19.5</v>
      </c>
      <c r="R404" s="5" t="n">
        <f aca="false">COUNTIF($L$2:$L$560,"&lt;"&amp;L404)+(COUNTIF($L$2:$L$560,L404)+1)/2</f>
        <v>24</v>
      </c>
      <c r="S404" s="5" t="n">
        <f aca="false">MATCH(F404,Codetabel!$G$2:$G$12,0)-1</f>
        <v>0</v>
      </c>
      <c r="T404" s="5" t="n">
        <f aca="false">H404-1</f>
        <v>0</v>
      </c>
    </row>
    <row r="405" customFormat="false" ht="15" hidden="false" customHeight="false" outlineLevel="0" collapsed="false">
      <c r="A405" s="9" t="s">
        <v>65</v>
      </c>
      <c r="B405" s="9" t="n">
        <v>561</v>
      </c>
      <c r="C405" s="9" t="s">
        <v>876</v>
      </c>
      <c r="D405" s="9" t="s">
        <v>877</v>
      </c>
      <c r="E405" s="9" t="s">
        <v>878</v>
      </c>
      <c r="F405" s="9" t="n">
        <v>10</v>
      </c>
      <c r="G405" s="9" t="s">
        <v>392</v>
      </c>
      <c r="H405" s="9" t="n">
        <v>1</v>
      </c>
      <c r="I405" s="9" t="n">
        <v>10</v>
      </c>
      <c r="J405" s="11" t="b">
        <f aca="false">TRUE()</f>
        <v>1</v>
      </c>
      <c r="K405" s="9" t="n">
        <v>10</v>
      </c>
      <c r="L405" s="9" t="n">
        <v>1</v>
      </c>
      <c r="M405" s="11" t="b">
        <f aca="false">FALSE()</f>
        <v>0</v>
      </c>
      <c r="N405" s="5" t="n">
        <f aca="false">COUNTIF($F$2:$F$560,"&lt;"&amp;F405)+(COUNTIF($F$2:$F$560,F405)+1)/2</f>
        <v>164</v>
      </c>
      <c r="O405" s="5" t="n">
        <f aca="false">COUNTIF($H$2:$H$560,"&lt;"&amp;H405)+(COUNTIF($H$2:$H$560,H405)+1)/2</f>
        <v>22</v>
      </c>
      <c r="P405" s="5" t="str">
        <f aca="false">IF(J405=FALSE(),COUNTIFS($J$2:$J$560,FALSE(),$F$2:$F$560,"&lt;"&amp;F405)+(COUNTIFS($J$2:$J$560,FALSE(),$F$2:$F$560,F405)+1)/2,"")</f>
        <v/>
      </c>
      <c r="Q405" s="5" t="str">
        <f aca="false">IF(J405=FALSE(),COUNTIFS($J$2:$J$560,FALSE(),$H$2:$H$560,"&lt;"&amp;H405)+(COUNTIFS($J$2:$J$560,FALSE(),$H$2:$H$560,H405)+1)/2,"")</f>
        <v/>
      </c>
      <c r="R405" s="5" t="n">
        <f aca="false">COUNTIF($L$2:$L$560,"&lt;"&amp;L405)+(COUNTIF($L$2:$L$560,L405)+1)/2</f>
        <v>24</v>
      </c>
      <c r="S405" s="5" t="n">
        <f aca="false">MATCH(F405,Codetabel!$G$2:$G$12,0)-1</f>
        <v>1</v>
      </c>
      <c r="T405" s="5" t="n">
        <f aca="false">H405-1</f>
        <v>0</v>
      </c>
    </row>
    <row r="406" customFormat="false" ht="15" hidden="false" customHeight="false" outlineLevel="0" collapsed="false">
      <c r="A406" s="9" t="s">
        <v>65</v>
      </c>
      <c r="B406" s="9" t="n">
        <v>562</v>
      </c>
      <c r="C406" s="9" t="s">
        <v>879</v>
      </c>
      <c r="D406" s="9" t="s">
        <v>880</v>
      </c>
      <c r="E406" s="9" t="s">
        <v>881</v>
      </c>
      <c r="F406" s="9" t="n">
        <v>10</v>
      </c>
      <c r="G406" s="9" t="s">
        <v>392</v>
      </c>
      <c r="H406" s="9" t="n">
        <v>1</v>
      </c>
      <c r="I406" s="9" t="n">
        <v>10</v>
      </c>
      <c r="J406" s="11" t="b">
        <f aca="false">TRUE()</f>
        <v>1</v>
      </c>
      <c r="K406" s="9" t="n">
        <v>10</v>
      </c>
      <c r="L406" s="9" t="n">
        <v>1</v>
      </c>
      <c r="M406" s="11" t="b">
        <f aca="false">FALSE()</f>
        <v>0</v>
      </c>
      <c r="N406" s="5" t="n">
        <f aca="false">COUNTIF($F$2:$F$560,"&lt;"&amp;F406)+(COUNTIF($F$2:$F$560,F406)+1)/2</f>
        <v>164</v>
      </c>
      <c r="O406" s="5" t="n">
        <f aca="false">COUNTIF($H$2:$H$560,"&lt;"&amp;H406)+(COUNTIF($H$2:$H$560,H406)+1)/2</f>
        <v>22</v>
      </c>
      <c r="P406" s="5" t="str">
        <f aca="false">IF(J406=FALSE(),COUNTIFS($J$2:$J$560,FALSE(),$F$2:$F$560,"&lt;"&amp;F406)+(COUNTIFS($J$2:$J$560,FALSE(),$F$2:$F$560,F406)+1)/2,"")</f>
        <v/>
      </c>
      <c r="Q406" s="5" t="str">
        <f aca="false">IF(J406=FALSE(),COUNTIFS($J$2:$J$560,FALSE(),$H$2:$H$560,"&lt;"&amp;H406)+(COUNTIFS($J$2:$J$560,FALSE(),$H$2:$H$560,H406)+1)/2,"")</f>
        <v/>
      </c>
      <c r="R406" s="5" t="n">
        <f aca="false">COUNTIF($L$2:$L$560,"&lt;"&amp;L406)+(COUNTIF($L$2:$L$560,L406)+1)/2</f>
        <v>24</v>
      </c>
      <c r="S406" s="5" t="n">
        <f aca="false">MATCH(F406,Codetabel!$G$2:$G$12,0)-1</f>
        <v>1</v>
      </c>
      <c r="T406" s="5" t="n">
        <f aca="false">H406-1</f>
        <v>0</v>
      </c>
    </row>
    <row r="407" customFormat="false" ht="15" hidden="false" customHeight="false" outlineLevel="0" collapsed="false">
      <c r="A407" s="9" t="s">
        <v>65</v>
      </c>
      <c r="B407" s="9" t="n">
        <v>563</v>
      </c>
      <c r="C407" s="9" t="s">
        <v>882</v>
      </c>
      <c r="D407" s="9" t="s">
        <v>883</v>
      </c>
      <c r="E407" s="9" t="s">
        <v>884</v>
      </c>
      <c r="F407" s="9" t="n">
        <v>0</v>
      </c>
      <c r="G407" s="9" t="s">
        <v>392</v>
      </c>
      <c r="H407" s="9" t="n">
        <v>1</v>
      </c>
      <c r="I407" s="9" t="n">
        <v>10</v>
      </c>
      <c r="J407" s="11" t="b">
        <f aca="false">FALSE()</f>
        <v>0</v>
      </c>
      <c r="K407" s="9" t="n">
        <v>10</v>
      </c>
      <c r="L407" s="9" t="n">
        <v>1</v>
      </c>
      <c r="M407" s="11" t="b">
        <f aca="false">FALSE()</f>
        <v>0</v>
      </c>
      <c r="N407" s="5" t="n">
        <f aca="false">COUNTIF($F$2:$F$560,"&lt;"&amp;F407)+(COUNTIF($F$2:$F$560,F407)+1)/2</f>
        <v>59</v>
      </c>
      <c r="O407" s="5" t="n">
        <f aca="false">COUNTIF($H$2:$H$560,"&lt;"&amp;H407)+(COUNTIF($H$2:$H$560,H407)+1)/2</f>
        <v>22</v>
      </c>
      <c r="P407" s="5" t="n">
        <f aca="false">IF(J407=FALSE(),COUNTIFS($J$2:$J$560,FALSE(),$F$2:$F$560,"&lt;"&amp;F407)+(COUNTIFS($J$2:$J$560,FALSE(),$F$2:$F$560,F407)+1)/2,"")</f>
        <v>59</v>
      </c>
      <c r="Q407" s="5" t="n">
        <f aca="false">IF(J407=FALSE(),COUNTIFS($J$2:$J$560,FALSE(),$H$2:$H$560,"&lt;"&amp;H407)+(COUNTIFS($J$2:$J$560,FALSE(),$H$2:$H$560,H407)+1)/2,"")</f>
        <v>19.5</v>
      </c>
      <c r="R407" s="5" t="n">
        <f aca="false">COUNTIF($L$2:$L$560,"&lt;"&amp;L407)+(COUNTIF($L$2:$L$560,L407)+1)/2</f>
        <v>24</v>
      </c>
      <c r="S407" s="5" t="n">
        <f aca="false">MATCH(F407,Codetabel!$G$2:$G$12,0)-1</f>
        <v>0</v>
      </c>
      <c r="T407" s="5" t="n">
        <f aca="false">H407-1</f>
        <v>0</v>
      </c>
    </row>
    <row r="408" customFormat="false" ht="15" hidden="false" customHeight="false" outlineLevel="0" collapsed="false">
      <c r="A408" s="9" t="s">
        <v>65</v>
      </c>
      <c r="B408" s="9" t="n">
        <v>564</v>
      </c>
      <c r="C408" s="9" t="s">
        <v>885</v>
      </c>
      <c r="D408" s="9" t="s">
        <v>886</v>
      </c>
      <c r="E408" s="9" t="s">
        <v>887</v>
      </c>
      <c r="F408" s="9" t="n">
        <v>0</v>
      </c>
      <c r="G408" s="9" t="s">
        <v>107</v>
      </c>
      <c r="H408" s="9" t="n">
        <v>2</v>
      </c>
      <c r="I408" s="9" t="n">
        <v>30</v>
      </c>
      <c r="J408" s="11" t="b">
        <f aca="false">FALSE()</f>
        <v>0</v>
      </c>
      <c r="K408" s="9" t="n">
        <v>30</v>
      </c>
      <c r="L408" s="9" t="n">
        <v>2</v>
      </c>
      <c r="M408" s="11" t="b">
        <f aca="false">FALSE()</f>
        <v>0</v>
      </c>
      <c r="N408" s="5" t="n">
        <f aca="false">COUNTIF($F$2:$F$560,"&lt;"&amp;F408)+(COUNTIF($F$2:$F$560,F408)+1)/2</f>
        <v>59</v>
      </c>
      <c r="O408" s="5" t="n">
        <f aca="false">COUNTIF($H$2:$H$560,"&lt;"&amp;H408)+(COUNTIF($H$2:$H$560,H408)+1)/2</f>
        <v>89</v>
      </c>
      <c r="P408" s="5" t="n">
        <f aca="false">IF(J408=FALSE(),COUNTIFS($J$2:$J$560,FALSE(),$F$2:$F$560,"&lt;"&amp;F408)+(COUNTIFS($J$2:$J$560,FALSE(),$F$2:$F$560,F408)+1)/2,"")</f>
        <v>59</v>
      </c>
      <c r="Q408" s="5" t="n">
        <f aca="false">IF(J408=FALSE(),COUNTIFS($J$2:$J$560,FALSE(),$H$2:$H$560,"&lt;"&amp;H408)+(COUNTIFS($J$2:$J$560,FALSE(),$H$2:$H$560,H408)+1)/2,"")</f>
        <v>71.5</v>
      </c>
      <c r="R408" s="5" t="n">
        <f aca="false">COUNTIF($L$2:$L$560,"&lt;"&amp;L408)+(COUNTIF($L$2:$L$560,L408)+1)/2</f>
        <v>101.5</v>
      </c>
      <c r="S408" s="5" t="n">
        <f aca="false">MATCH(F408,Codetabel!$G$2:$G$12,0)-1</f>
        <v>0</v>
      </c>
      <c r="T408" s="5" t="n">
        <f aca="false">H408-1</f>
        <v>1</v>
      </c>
    </row>
    <row r="409" customFormat="false" ht="15" hidden="false" customHeight="false" outlineLevel="0" collapsed="false">
      <c r="A409" s="9" t="s">
        <v>65</v>
      </c>
      <c r="B409" s="9" t="n">
        <v>565</v>
      </c>
      <c r="C409" s="9" t="s">
        <v>888</v>
      </c>
      <c r="D409" s="9" t="s">
        <v>889</v>
      </c>
      <c r="E409" s="9" t="s">
        <v>890</v>
      </c>
      <c r="F409" s="9" t="n">
        <v>0</v>
      </c>
      <c r="G409" s="9" t="s">
        <v>392</v>
      </c>
      <c r="H409" s="9" t="n">
        <v>1</v>
      </c>
      <c r="I409" s="9" t="n">
        <v>10</v>
      </c>
      <c r="J409" s="11" t="b">
        <f aca="false">FALSE()</f>
        <v>0</v>
      </c>
      <c r="K409" s="9" t="n">
        <v>10</v>
      </c>
      <c r="L409" s="9" t="n">
        <v>1</v>
      </c>
      <c r="M409" s="11" t="b">
        <f aca="false">FALSE()</f>
        <v>0</v>
      </c>
      <c r="N409" s="5" t="n">
        <f aca="false">COUNTIF($F$2:$F$560,"&lt;"&amp;F409)+(COUNTIF($F$2:$F$560,F409)+1)/2</f>
        <v>59</v>
      </c>
      <c r="O409" s="5" t="n">
        <f aca="false">COUNTIF($H$2:$H$560,"&lt;"&amp;H409)+(COUNTIF($H$2:$H$560,H409)+1)/2</f>
        <v>22</v>
      </c>
      <c r="P409" s="5" t="n">
        <f aca="false">IF(J409=FALSE(),COUNTIFS($J$2:$J$560,FALSE(),$F$2:$F$560,"&lt;"&amp;F409)+(COUNTIFS($J$2:$J$560,FALSE(),$F$2:$F$560,F409)+1)/2,"")</f>
        <v>59</v>
      </c>
      <c r="Q409" s="5" t="n">
        <f aca="false">IF(J409=FALSE(),COUNTIFS($J$2:$J$560,FALSE(),$H$2:$H$560,"&lt;"&amp;H409)+(COUNTIFS($J$2:$J$560,FALSE(),$H$2:$H$560,H409)+1)/2,"")</f>
        <v>19.5</v>
      </c>
      <c r="R409" s="5" t="n">
        <f aca="false">COUNTIF($L$2:$L$560,"&lt;"&amp;L409)+(COUNTIF($L$2:$L$560,L409)+1)/2</f>
        <v>24</v>
      </c>
      <c r="S409" s="5" t="n">
        <f aca="false">MATCH(F409,Codetabel!$G$2:$G$12,0)-1</f>
        <v>0</v>
      </c>
      <c r="T409" s="5" t="n">
        <f aca="false">H409-1</f>
        <v>0</v>
      </c>
    </row>
    <row r="410" customFormat="false" ht="15" hidden="false" customHeight="false" outlineLevel="0" collapsed="false">
      <c r="A410" s="9" t="s">
        <v>65</v>
      </c>
      <c r="B410" s="9" t="n">
        <v>566</v>
      </c>
      <c r="C410" s="9" t="s">
        <v>891</v>
      </c>
      <c r="D410" s="9" t="s">
        <v>892</v>
      </c>
      <c r="E410" s="9" t="s">
        <v>893</v>
      </c>
      <c r="F410" s="9" t="n">
        <v>0</v>
      </c>
      <c r="G410" s="9" t="s">
        <v>126</v>
      </c>
      <c r="H410" s="9" t="n">
        <v>3</v>
      </c>
      <c r="I410" s="9" t="n">
        <v>50</v>
      </c>
      <c r="J410" s="11" t="b">
        <f aca="false">FALSE()</f>
        <v>0</v>
      </c>
      <c r="K410" s="9" t="n">
        <v>50</v>
      </c>
      <c r="L410" s="9" t="n">
        <v>3</v>
      </c>
      <c r="M410" s="11" t="b">
        <f aca="false">FALSE()</f>
        <v>0</v>
      </c>
      <c r="N410" s="5" t="n">
        <f aca="false">COUNTIF($F$2:$F$560,"&lt;"&amp;F410)+(COUNTIF($F$2:$F$560,F410)+1)/2</f>
        <v>59</v>
      </c>
      <c r="O410" s="5" t="n">
        <f aca="false">COUNTIF($H$2:$H$560,"&lt;"&amp;H410)+(COUNTIF($H$2:$H$560,H410)+1)/2</f>
        <v>175.5</v>
      </c>
      <c r="P410" s="5" t="n">
        <f aca="false">IF(J410=FALSE(),COUNTIFS($J$2:$J$560,FALSE(),$F$2:$F$560,"&lt;"&amp;F410)+(COUNTIFS($J$2:$J$560,FALSE(),$F$2:$F$560,F410)+1)/2,"")</f>
        <v>59</v>
      </c>
      <c r="Q410" s="5" t="n">
        <f aca="false">IF(J410=FALSE(),COUNTIFS($J$2:$J$560,FALSE(),$H$2:$H$560,"&lt;"&amp;H410)+(COUNTIFS($J$2:$J$560,FALSE(),$H$2:$H$560,H410)+1)/2,"")</f>
        <v>132.5</v>
      </c>
      <c r="R410" s="5" t="n">
        <f aca="false">COUNTIF($L$2:$L$560,"&lt;"&amp;L410)+(COUNTIF($L$2:$L$560,L410)+1)/2</f>
        <v>204</v>
      </c>
      <c r="S410" s="5" t="n">
        <f aca="false">MATCH(F410,Codetabel!$G$2:$G$12,0)-1</f>
        <v>0</v>
      </c>
      <c r="T410" s="5" t="n">
        <f aca="false">H410-1</f>
        <v>2</v>
      </c>
    </row>
    <row r="411" customFormat="false" ht="15" hidden="false" customHeight="false" outlineLevel="0" collapsed="false">
      <c r="A411" s="9" t="s">
        <v>65</v>
      </c>
      <c r="B411" s="9" t="n">
        <v>567</v>
      </c>
      <c r="C411" s="9" t="s">
        <v>894</v>
      </c>
      <c r="D411" s="9" t="s">
        <v>895</v>
      </c>
      <c r="E411" s="9" t="s">
        <v>896</v>
      </c>
      <c r="F411" s="9" t="n">
        <v>0</v>
      </c>
      <c r="G411" s="9" t="s">
        <v>392</v>
      </c>
      <c r="H411" s="9" t="n">
        <v>1</v>
      </c>
      <c r="I411" s="9" t="n">
        <v>10</v>
      </c>
      <c r="J411" s="11" t="b">
        <f aca="false">FALSE()</f>
        <v>0</v>
      </c>
      <c r="K411" s="9" t="n">
        <v>10</v>
      </c>
      <c r="L411" s="9" t="n">
        <v>1</v>
      </c>
      <c r="M411" s="11" t="b">
        <f aca="false">FALSE()</f>
        <v>0</v>
      </c>
      <c r="N411" s="5" t="n">
        <f aca="false">COUNTIF($F$2:$F$560,"&lt;"&amp;F411)+(COUNTIF($F$2:$F$560,F411)+1)/2</f>
        <v>59</v>
      </c>
      <c r="O411" s="5" t="n">
        <f aca="false">COUNTIF($H$2:$H$560,"&lt;"&amp;H411)+(COUNTIF($H$2:$H$560,H411)+1)/2</f>
        <v>22</v>
      </c>
      <c r="P411" s="5" t="n">
        <f aca="false">IF(J411=FALSE(),COUNTIFS($J$2:$J$560,FALSE(),$F$2:$F$560,"&lt;"&amp;F411)+(COUNTIFS($J$2:$J$560,FALSE(),$F$2:$F$560,F411)+1)/2,"")</f>
        <v>59</v>
      </c>
      <c r="Q411" s="5" t="n">
        <f aca="false">IF(J411=FALSE(),COUNTIFS($J$2:$J$560,FALSE(),$H$2:$H$560,"&lt;"&amp;H411)+(COUNTIFS($J$2:$J$560,FALSE(),$H$2:$H$560,H411)+1)/2,"")</f>
        <v>19.5</v>
      </c>
      <c r="R411" s="5" t="n">
        <f aca="false">COUNTIF($L$2:$L$560,"&lt;"&amp;L411)+(COUNTIF($L$2:$L$560,L411)+1)/2</f>
        <v>24</v>
      </c>
      <c r="S411" s="5" t="n">
        <f aca="false">MATCH(F411,Codetabel!$G$2:$G$12,0)-1</f>
        <v>0</v>
      </c>
      <c r="T411" s="5" t="n">
        <f aca="false">H411-1</f>
        <v>0</v>
      </c>
    </row>
    <row r="412" customFormat="false" ht="15" hidden="false" customHeight="false" outlineLevel="0" collapsed="false">
      <c r="A412" s="9" t="s">
        <v>65</v>
      </c>
      <c r="B412" s="9" t="n">
        <v>570</v>
      </c>
      <c r="C412" s="9" t="s">
        <v>897</v>
      </c>
      <c r="D412" s="9" t="s">
        <v>898</v>
      </c>
      <c r="E412" s="9" t="s">
        <v>899</v>
      </c>
      <c r="F412" s="9" t="n">
        <v>10</v>
      </c>
      <c r="G412" s="9" t="s">
        <v>392</v>
      </c>
      <c r="H412" s="9" t="n">
        <v>1</v>
      </c>
      <c r="I412" s="9" t="n">
        <v>10</v>
      </c>
      <c r="J412" s="11" t="b">
        <f aca="false">TRUE()</f>
        <v>1</v>
      </c>
      <c r="K412" s="9" t="n">
        <v>10</v>
      </c>
      <c r="L412" s="9" t="n">
        <v>1</v>
      </c>
      <c r="M412" s="11" t="b">
        <f aca="false">FALSE()</f>
        <v>0</v>
      </c>
      <c r="N412" s="5" t="n">
        <f aca="false">COUNTIF($F$2:$F$560,"&lt;"&amp;F412)+(COUNTIF($F$2:$F$560,F412)+1)/2</f>
        <v>164</v>
      </c>
      <c r="O412" s="5" t="n">
        <f aca="false">COUNTIF($H$2:$H$560,"&lt;"&amp;H412)+(COUNTIF($H$2:$H$560,H412)+1)/2</f>
        <v>22</v>
      </c>
      <c r="P412" s="5" t="str">
        <f aca="false">IF(J412=FALSE(),COUNTIFS($J$2:$J$560,FALSE(),$F$2:$F$560,"&lt;"&amp;F412)+(COUNTIFS($J$2:$J$560,FALSE(),$F$2:$F$560,F412)+1)/2,"")</f>
        <v/>
      </c>
      <c r="Q412" s="5" t="str">
        <f aca="false">IF(J412=FALSE(),COUNTIFS($J$2:$J$560,FALSE(),$H$2:$H$560,"&lt;"&amp;H412)+(COUNTIFS($J$2:$J$560,FALSE(),$H$2:$H$560,H412)+1)/2,"")</f>
        <v/>
      </c>
      <c r="R412" s="5" t="n">
        <f aca="false">COUNTIF($L$2:$L$560,"&lt;"&amp;L412)+(COUNTIF($L$2:$L$560,L412)+1)/2</f>
        <v>24</v>
      </c>
      <c r="S412" s="5" t="n">
        <f aca="false">MATCH(F412,Codetabel!$G$2:$G$12,0)-1</f>
        <v>1</v>
      </c>
      <c r="T412" s="5" t="n">
        <f aca="false">H412-1</f>
        <v>0</v>
      </c>
    </row>
    <row r="413" customFormat="false" ht="15" hidden="false" customHeight="false" outlineLevel="0" collapsed="false">
      <c r="A413" s="9" t="s">
        <v>65</v>
      </c>
      <c r="B413" s="9" t="n">
        <v>571</v>
      </c>
      <c r="C413" s="9" t="s">
        <v>900</v>
      </c>
      <c r="D413" s="9" t="s">
        <v>901</v>
      </c>
      <c r="E413" s="9" t="s">
        <v>902</v>
      </c>
      <c r="F413" s="9" t="n">
        <v>30</v>
      </c>
      <c r="G413" s="9" t="s">
        <v>126</v>
      </c>
      <c r="H413" s="9" t="n">
        <v>3</v>
      </c>
      <c r="I413" s="9" t="n">
        <v>50</v>
      </c>
      <c r="J413" s="11" t="b">
        <f aca="false">FALSE()</f>
        <v>0</v>
      </c>
      <c r="K413" s="9" t="n">
        <v>50</v>
      </c>
      <c r="L413" s="9" t="n">
        <v>3</v>
      </c>
      <c r="M413" s="11" t="b">
        <f aca="false">FALSE()</f>
        <v>0</v>
      </c>
      <c r="N413" s="5" t="n">
        <f aca="false">COUNTIF($F$2:$F$560,"&lt;"&amp;F413)+(COUNTIF($F$2:$F$560,F413)+1)/2</f>
        <v>257.5</v>
      </c>
      <c r="O413" s="5" t="n">
        <f aca="false">COUNTIF($H$2:$H$560,"&lt;"&amp;H413)+(COUNTIF($H$2:$H$560,H413)+1)/2</f>
        <v>175.5</v>
      </c>
      <c r="P413" s="5" t="n">
        <f aca="false">IF(J413=FALSE(),COUNTIFS($J$2:$J$560,FALSE(),$F$2:$F$560,"&lt;"&amp;F413)+(COUNTIFS($J$2:$J$560,FALSE(),$F$2:$F$560,F413)+1)/2,"")</f>
        <v>240</v>
      </c>
      <c r="Q413" s="5" t="n">
        <f aca="false">IF(J413=FALSE(),COUNTIFS($J$2:$J$560,FALSE(),$H$2:$H$560,"&lt;"&amp;H413)+(COUNTIFS($J$2:$J$560,FALSE(),$H$2:$H$560,H413)+1)/2,"")</f>
        <v>132.5</v>
      </c>
      <c r="R413" s="5" t="n">
        <f aca="false">COUNTIF($L$2:$L$560,"&lt;"&amp;L413)+(COUNTIF($L$2:$L$560,L413)+1)/2</f>
        <v>204</v>
      </c>
      <c r="S413" s="5" t="n">
        <f aca="false">MATCH(F413,Codetabel!$G$2:$G$12,0)-1</f>
        <v>2</v>
      </c>
      <c r="T413" s="5" t="n">
        <f aca="false">H413-1</f>
        <v>2</v>
      </c>
    </row>
    <row r="414" customFormat="false" ht="15" hidden="false" customHeight="false" outlineLevel="0" collapsed="false">
      <c r="A414" s="9" t="s">
        <v>65</v>
      </c>
      <c r="B414" s="9" t="n">
        <v>572</v>
      </c>
      <c r="C414" s="9" t="s">
        <v>903</v>
      </c>
      <c r="D414" s="9" t="s">
        <v>904</v>
      </c>
      <c r="E414" s="9" t="s">
        <v>905</v>
      </c>
      <c r="F414" s="9" t="n">
        <v>10</v>
      </c>
      <c r="G414" s="9" t="s">
        <v>392</v>
      </c>
      <c r="H414" s="9" t="n">
        <v>1</v>
      </c>
      <c r="I414" s="9" t="n">
        <v>10</v>
      </c>
      <c r="J414" s="11" t="b">
        <f aca="false">TRUE()</f>
        <v>1</v>
      </c>
      <c r="K414" s="9" t="n">
        <v>10</v>
      </c>
      <c r="L414" s="9" t="n">
        <v>1</v>
      </c>
      <c r="M414" s="11" t="b">
        <f aca="false">FALSE()</f>
        <v>0</v>
      </c>
      <c r="N414" s="5" t="n">
        <f aca="false">COUNTIF($F$2:$F$560,"&lt;"&amp;F414)+(COUNTIF($F$2:$F$560,F414)+1)/2</f>
        <v>164</v>
      </c>
      <c r="O414" s="5" t="n">
        <f aca="false">COUNTIF($H$2:$H$560,"&lt;"&amp;H414)+(COUNTIF($H$2:$H$560,H414)+1)/2</f>
        <v>22</v>
      </c>
      <c r="P414" s="5" t="str">
        <f aca="false">IF(J414=FALSE(),COUNTIFS($J$2:$J$560,FALSE(),$F$2:$F$560,"&lt;"&amp;F414)+(COUNTIFS($J$2:$J$560,FALSE(),$F$2:$F$560,F414)+1)/2,"")</f>
        <v/>
      </c>
      <c r="Q414" s="5" t="str">
        <f aca="false">IF(J414=FALSE(),COUNTIFS($J$2:$J$560,FALSE(),$H$2:$H$560,"&lt;"&amp;H414)+(COUNTIFS($J$2:$J$560,FALSE(),$H$2:$H$560,H414)+1)/2,"")</f>
        <v/>
      </c>
      <c r="R414" s="5" t="n">
        <f aca="false">COUNTIF($L$2:$L$560,"&lt;"&amp;L414)+(COUNTIF($L$2:$L$560,L414)+1)/2</f>
        <v>24</v>
      </c>
      <c r="S414" s="5" t="n">
        <f aca="false">MATCH(F414,Codetabel!$G$2:$G$12,0)-1</f>
        <v>1</v>
      </c>
      <c r="T414" s="5" t="n">
        <f aca="false">H414-1</f>
        <v>0</v>
      </c>
    </row>
    <row r="415" customFormat="false" ht="15" hidden="false" customHeight="false" outlineLevel="0" collapsed="false">
      <c r="A415" s="9" t="s">
        <v>65</v>
      </c>
      <c r="B415" s="9" t="n">
        <v>573</v>
      </c>
      <c r="C415" s="9" t="s">
        <v>906</v>
      </c>
      <c r="D415" s="9" t="s">
        <v>907</v>
      </c>
      <c r="E415" s="9" t="s">
        <v>908</v>
      </c>
      <c r="F415" s="9" t="n">
        <v>0</v>
      </c>
      <c r="G415" s="9" t="s">
        <v>392</v>
      </c>
      <c r="H415" s="9" t="n">
        <v>1</v>
      </c>
      <c r="I415" s="9" t="n">
        <v>10</v>
      </c>
      <c r="J415" s="11" t="b">
        <f aca="false">FALSE()</f>
        <v>0</v>
      </c>
      <c r="K415" s="9" t="n">
        <v>10</v>
      </c>
      <c r="L415" s="9" t="n">
        <v>1</v>
      </c>
      <c r="M415" s="11" t="b">
        <f aca="false">FALSE()</f>
        <v>0</v>
      </c>
      <c r="N415" s="5" t="n">
        <f aca="false">COUNTIF($F$2:$F$560,"&lt;"&amp;F415)+(COUNTIF($F$2:$F$560,F415)+1)/2</f>
        <v>59</v>
      </c>
      <c r="O415" s="5" t="n">
        <f aca="false">COUNTIF($H$2:$H$560,"&lt;"&amp;H415)+(COUNTIF($H$2:$H$560,H415)+1)/2</f>
        <v>22</v>
      </c>
      <c r="P415" s="5" t="n">
        <f aca="false">IF(J415=FALSE(),COUNTIFS($J$2:$J$560,FALSE(),$F$2:$F$560,"&lt;"&amp;F415)+(COUNTIFS($J$2:$J$560,FALSE(),$F$2:$F$560,F415)+1)/2,"")</f>
        <v>59</v>
      </c>
      <c r="Q415" s="5" t="n">
        <f aca="false">IF(J415=FALSE(),COUNTIFS($J$2:$J$560,FALSE(),$H$2:$H$560,"&lt;"&amp;H415)+(COUNTIFS($J$2:$J$560,FALSE(),$H$2:$H$560,H415)+1)/2,"")</f>
        <v>19.5</v>
      </c>
      <c r="R415" s="5" t="n">
        <f aca="false">COUNTIF($L$2:$L$560,"&lt;"&amp;L415)+(COUNTIF($L$2:$L$560,L415)+1)/2</f>
        <v>24</v>
      </c>
      <c r="S415" s="5" t="n">
        <f aca="false">MATCH(F415,Codetabel!$G$2:$G$12,0)-1</f>
        <v>0</v>
      </c>
      <c r="T415" s="5" t="n">
        <f aca="false">H415-1</f>
        <v>0</v>
      </c>
    </row>
    <row r="416" customFormat="false" ht="15" hidden="false" customHeight="false" outlineLevel="0" collapsed="false">
      <c r="A416" s="9" t="s">
        <v>65</v>
      </c>
      <c r="B416" s="9" t="n">
        <v>574</v>
      </c>
      <c r="C416" s="9" t="s">
        <v>906</v>
      </c>
      <c r="D416" s="9" t="s">
        <v>907</v>
      </c>
      <c r="E416" s="9" t="s">
        <v>909</v>
      </c>
      <c r="F416" s="9" t="n">
        <v>0</v>
      </c>
      <c r="G416" s="9" t="s">
        <v>107</v>
      </c>
      <c r="H416" s="9" t="n">
        <v>2</v>
      </c>
      <c r="I416" s="9" t="n">
        <v>30</v>
      </c>
      <c r="J416" s="11" t="b">
        <f aca="false">FALSE()</f>
        <v>0</v>
      </c>
      <c r="K416" s="9" t="n">
        <v>30</v>
      </c>
      <c r="L416" s="9" t="n">
        <v>2</v>
      </c>
      <c r="M416" s="11" t="b">
        <f aca="false">FALSE()</f>
        <v>0</v>
      </c>
      <c r="N416" s="5" t="n">
        <f aca="false">COUNTIF($F$2:$F$560,"&lt;"&amp;F416)+(COUNTIF($F$2:$F$560,F416)+1)/2</f>
        <v>59</v>
      </c>
      <c r="O416" s="5" t="n">
        <f aca="false">COUNTIF($H$2:$H$560,"&lt;"&amp;H416)+(COUNTIF($H$2:$H$560,H416)+1)/2</f>
        <v>89</v>
      </c>
      <c r="P416" s="5" t="n">
        <f aca="false">IF(J416=FALSE(),COUNTIFS($J$2:$J$560,FALSE(),$F$2:$F$560,"&lt;"&amp;F416)+(COUNTIFS($J$2:$J$560,FALSE(),$F$2:$F$560,F416)+1)/2,"")</f>
        <v>59</v>
      </c>
      <c r="Q416" s="5" t="n">
        <f aca="false">IF(J416=FALSE(),COUNTIFS($J$2:$J$560,FALSE(),$H$2:$H$560,"&lt;"&amp;H416)+(COUNTIFS($J$2:$J$560,FALSE(),$H$2:$H$560,H416)+1)/2,"")</f>
        <v>71.5</v>
      </c>
      <c r="R416" s="5" t="n">
        <f aca="false">COUNTIF($L$2:$L$560,"&lt;"&amp;L416)+(COUNTIF($L$2:$L$560,L416)+1)/2</f>
        <v>101.5</v>
      </c>
      <c r="S416" s="5" t="n">
        <f aca="false">MATCH(F416,Codetabel!$G$2:$G$12,0)-1</f>
        <v>0</v>
      </c>
      <c r="T416" s="5" t="n">
        <f aca="false">H416-1</f>
        <v>1</v>
      </c>
    </row>
    <row r="417" customFormat="false" ht="15" hidden="false" customHeight="false" outlineLevel="0" collapsed="false">
      <c r="A417" s="9" t="s">
        <v>65</v>
      </c>
      <c r="B417" s="9" t="n">
        <v>575</v>
      </c>
      <c r="C417" s="9" t="s">
        <v>910</v>
      </c>
      <c r="D417" s="9" t="s">
        <v>911</v>
      </c>
      <c r="E417" s="9" t="s">
        <v>912</v>
      </c>
      <c r="F417" s="9" t="n">
        <v>10</v>
      </c>
      <c r="G417" s="9" t="s">
        <v>392</v>
      </c>
      <c r="H417" s="9" t="n">
        <v>1</v>
      </c>
      <c r="I417" s="9" t="n">
        <v>10</v>
      </c>
      <c r="J417" s="11" t="b">
        <f aca="false">TRUE()</f>
        <v>1</v>
      </c>
      <c r="K417" s="9" t="n">
        <v>10</v>
      </c>
      <c r="L417" s="9" t="n">
        <v>1</v>
      </c>
      <c r="M417" s="11" t="b">
        <f aca="false">FALSE()</f>
        <v>0</v>
      </c>
      <c r="N417" s="5" t="n">
        <f aca="false">COUNTIF($F$2:$F$560,"&lt;"&amp;F417)+(COUNTIF($F$2:$F$560,F417)+1)/2</f>
        <v>164</v>
      </c>
      <c r="O417" s="5" t="n">
        <f aca="false">COUNTIF($H$2:$H$560,"&lt;"&amp;H417)+(COUNTIF($H$2:$H$560,H417)+1)/2</f>
        <v>22</v>
      </c>
      <c r="P417" s="5" t="str">
        <f aca="false">IF(J417=FALSE(),COUNTIFS($J$2:$J$560,FALSE(),$F$2:$F$560,"&lt;"&amp;F417)+(COUNTIFS($J$2:$J$560,FALSE(),$F$2:$F$560,F417)+1)/2,"")</f>
        <v/>
      </c>
      <c r="Q417" s="5" t="str">
        <f aca="false">IF(J417=FALSE(),COUNTIFS($J$2:$J$560,FALSE(),$H$2:$H$560,"&lt;"&amp;H417)+(COUNTIFS($J$2:$J$560,FALSE(),$H$2:$H$560,H417)+1)/2,"")</f>
        <v/>
      </c>
      <c r="R417" s="5" t="n">
        <f aca="false">COUNTIF($L$2:$L$560,"&lt;"&amp;L417)+(COUNTIF($L$2:$L$560,L417)+1)/2</f>
        <v>24</v>
      </c>
      <c r="S417" s="5" t="n">
        <f aca="false">MATCH(F417,Codetabel!$G$2:$G$12,0)-1</f>
        <v>1</v>
      </c>
      <c r="T417" s="5" t="n">
        <f aca="false">H417-1</f>
        <v>0</v>
      </c>
    </row>
    <row r="418" customFormat="false" ht="15" hidden="false" customHeight="false" outlineLevel="0" collapsed="false">
      <c r="A418" s="9" t="s">
        <v>65</v>
      </c>
      <c r="B418" s="9" t="n">
        <v>576</v>
      </c>
      <c r="C418" s="9" t="s">
        <v>913</v>
      </c>
      <c r="D418" s="9" t="s">
        <v>914</v>
      </c>
      <c r="E418" s="9" t="s">
        <v>915</v>
      </c>
      <c r="F418" s="9" t="n">
        <v>10</v>
      </c>
      <c r="G418" s="9" t="s">
        <v>107</v>
      </c>
      <c r="H418" s="9" t="n">
        <v>2</v>
      </c>
      <c r="I418" s="9" t="n">
        <v>30</v>
      </c>
      <c r="J418" s="11" t="b">
        <f aca="false">FALSE()</f>
        <v>0</v>
      </c>
      <c r="K418" s="9" t="n">
        <v>30</v>
      </c>
      <c r="L418" s="9" t="n">
        <v>2</v>
      </c>
      <c r="M418" s="11" t="b">
        <f aca="false">FALSE()</f>
        <v>0</v>
      </c>
      <c r="N418" s="5" t="n">
        <f aca="false">COUNTIF($F$2:$F$560,"&lt;"&amp;F418)+(COUNTIF($F$2:$F$560,F418)+1)/2</f>
        <v>164</v>
      </c>
      <c r="O418" s="5" t="n">
        <f aca="false">COUNTIF($H$2:$H$560,"&lt;"&amp;H418)+(COUNTIF($H$2:$H$560,H418)+1)/2</f>
        <v>89</v>
      </c>
      <c r="P418" s="5" t="n">
        <f aca="false">IF(J418=FALSE(),COUNTIFS($J$2:$J$560,FALSE(),$F$2:$F$560,"&lt;"&amp;F418)+(COUNTIFS($J$2:$J$560,FALSE(),$F$2:$F$560,F418)+1)/2,"")</f>
        <v>161.5</v>
      </c>
      <c r="Q418" s="5" t="n">
        <f aca="false">IF(J418=FALSE(),COUNTIFS($J$2:$J$560,FALSE(),$H$2:$H$560,"&lt;"&amp;H418)+(COUNTIFS($J$2:$J$560,FALSE(),$H$2:$H$560,H418)+1)/2,"")</f>
        <v>71.5</v>
      </c>
      <c r="R418" s="5" t="n">
        <f aca="false">COUNTIF($L$2:$L$560,"&lt;"&amp;L418)+(COUNTIF($L$2:$L$560,L418)+1)/2</f>
        <v>101.5</v>
      </c>
      <c r="S418" s="5" t="n">
        <f aca="false">MATCH(F418,Codetabel!$G$2:$G$12,0)-1</f>
        <v>1</v>
      </c>
      <c r="T418" s="5" t="n">
        <f aca="false">H418-1</f>
        <v>1</v>
      </c>
    </row>
    <row r="419" customFormat="false" ht="15" hidden="false" customHeight="false" outlineLevel="0" collapsed="false">
      <c r="A419" s="9" t="s">
        <v>65</v>
      </c>
      <c r="B419" s="9" t="n">
        <v>580</v>
      </c>
      <c r="C419" s="9" t="s">
        <v>916</v>
      </c>
      <c r="D419" s="9" t="s">
        <v>917</v>
      </c>
      <c r="E419" s="9" t="s">
        <v>918</v>
      </c>
      <c r="F419" s="9" t="n">
        <v>0</v>
      </c>
      <c r="G419" s="9" t="s">
        <v>115</v>
      </c>
      <c r="H419" s="9" t="n">
        <v>4</v>
      </c>
      <c r="I419" s="9" t="n">
        <v>100</v>
      </c>
      <c r="J419" s="11" t="b">
        <f aca="false">FALSE()</f>
        <v>0</v>
      </c>
      <c r="K419" s="9" t="n">
        <v>100</v>
      </c>
      <c r="L419" s="9" t="n">
        <v>4</v>
      </c>
      <c r="M419" s="11" t="b">
        <f aca="false">FALSE()</f>
        <v>0</v>
      </c>
      <c r="N419" s="5" t="n">
        <f aca="false">COUNTIF($F$2:$F$560,"&lt;"&amp;F419)+(COUNTIF($F$2:$F$560,F419)+1)/2</f>
        <v>59</v>
      </c>
      <c r="O419" s="5" t="n">
        <f aca="false">COUNTIF($H$2:$H$560,"&lt;"&amp;H419)+(COUNTIF($H$2:$H$560,H419)+1)/2</f>
        <v>266.5</v>
      </c>
      <c r="P419" s="5" t="n">
        <f aca="false">IF(J419=FALSE(),COUNTIFS($J$2:$J$560,FALSE(),$F$2:$F$560,"&lt;"&amp;F419)+(COUNTIFS($J$2:$J$560,FALSE(),$F$2:$F$560,F419)+1)/2,"")</f>
        <v>59</v>
      </c>
      <c r="Q419" s="5" t="n">
        <f aca="false">IF(J419=FALSE(),COUNTIFS($J$2:$J$560,FALSE(),$H$2:$H$560,"&lt;"&amp;H419)+(COUNTIFS($J$2:$J$560,FALSE(),$H$2:$H$560,H419)+1)/2,"")</f>
        <v>193.5</v>
      </c>
      <c r="R419" s="5" t="n">
        <f aca="false">COUNTIF($L$2:$L$560,"&lt;"&amp;L419)+(COUNTIF($L$2:$L$560,L419)+1)/2</f>
        <v>305</v>
      </c>
      <c r="S419" s="5" t="n">
        <f aca="false">MATCH(F419,Codetabel!$G$2:$G$12,0)-1</f>
        <v>0</v>
      </c>
      <c r="T419" s="5" t="n">
        <f aca="false">H419-1</f>
        <v>3</v>
      </c>
    </row>
    <row r="420" customFormat="false" ht="15" hidden="false" customHeight="false" outlineLevel="0" collapsed="false">
      <c r="A420" s="9" t="s">
        <v>65</v>
      </c>
      <c r="B420" s="9" t="n">
        <v>581</v>
      </c>
      <c r="C420" s="9" t="s">
        <v>916</v>
      </c>
      <c r="D420" s="9" t="s">
        <v>917</v>
      </c>
      <c r="E420" s="9" t="s">
        <v>919</v>
      </c>
      <c r="F420" s="9" t="n">
        <v>30</v>
      </c>
      <c r="G420" s="9" t="s">
        <v>199</v>
      </c>
      <c r="H420" s="9" t="n">
        <v>6</v>
      </c>
      <c r="I420" s="9" t="n">
        <v>300</v>
      </c>
      <c r="J420" s="11" t="b">
        <f aca="false">FALSE()</f>
        <v>0</v>
      </c>
      <c r="K420" s="9" t="n">
        <v>300</v>
      </c>
      <c r="L420" s="9" t="n">
        <v>6</v>
      </c>
      <c r="M420" s="11" t="b">
        <f aca="false">FALSE()</f>
        <v>0</v>
      </c>
      <c r="N420" s="5" t="n">
        <f aca="false">COUNTIF($F$2:$F$560,"&lt;"&amp;F420)+(COUNTIF($F$2:$F$560,F420)+1)/2</f>
        <v>257.5</v>
      </c>
      <c r="O420" s="5" t="n">
        <f aca="false">COUNTIF($H$2:$H$560,"&lt;"&amp;H420)+(COUNTIF($H$2:$H$560,H420)+1)/2</f>
        <v>422.5</v>
      </c>
      <c r="P420" s="5" t="n">
        <f aca="false">IF(J420=FALSE(),COUNTIFS($J$2:$J$560,FALSE(),$F$2:$F$560,"&lt;"&amp;F420)+(COUNTIFS($J$2:$J$560,FALSE(),$F$2:$F$560,F420)+1)/2,"")</f>
        <v>240</v>
      </c>
      <c r="Q420" s="5" t="n">
        <f aca="false">IF(J420=FALSE(),COUNTIFS($J$2:$J$560,FALSE(),$H$2:$H$560,"&lt;"&amp;H420)+(COUNTIFS($J$2:$J$560,FALSE(),$H$2:$H$560,H420)+1)/2,"")</f>
        <v>285</v>
      </c>
      <c r="R420" s="5" t="n">
        <f aca="false">COUNTIF($L$2:$L$560,"&lt;"&amp;L420)+(COUNTIF($L$2:$L$560,L420)+1)/2</f>
        <v>447.5</v>
      </c>
      <c r="S420" s="5" t="n">
        <f aca="false">MATCH(F420,Codetabel!$G$2:$G$12,0)-1</f>
        <v>2</v>
      </c>
      <c r="T420" s="5" t="n">
        <f aca="false">H420-1</f>
        <v>5</v>
      </c>
    </row>
    <row r="421" customFormat="false" ht="15" hidden="false" customHeight="false" outlineLevel="0" collapsed="false">
      <c r="A421" s="9" t="s">
        <v>65</v>
      </c>
      <c r="B421" s="9" t="n">
        <v>582</v>
      </c>
      <c r="C421" s="9" t="s">
        <v>920</v>
      </c>
      <c r="D421" s="9" t="s">
        <v>921</v>
      </c>
      <c r="E421" s="9" t="s">
        <v>922</v>
      </c>
      <c r="F421" s="9" t="n">
        <v>0</v>
      </c>
      <c r="G421" s="9" t="s">
        <v>115</v>
      </c>
      <c r="H421" s="9" t="n">
        <v>4</v>
      </c>
      <c r="I421" s="9" t="n">
        <v>100</v>
      </c>
      <c r="J421" s="11" t="b">
        <f aca="false">FALSE()</f>
        <v>0</v>
      </c>
      <c r="K421" s="9" t="n">
        <v>100</v>
      </c>
      <c r="L421" s="9" t="n">
        <v>4</v>
      </c>
      <c r="M421" s="11" t="b">
        <f aca="false">TRUE()</f>
        <v>1</v>
      </c>
      <c r="N421" s="5" t="n">
        <f aca="false">COUNTIF($F$2:$F$560,"&lt;"&amp;F421)+(COUNTIF($F$2:$F$560,F421)+1)/2</f>
        <v>59</v>
      </c>
      <c r="O421" s="5" t="n">
        <f aca="false">COUNTIF($H$2:$H$560,"&lt;"&amp;H421)+(COUNTIF($H$2:$H$560,H421)+1)/2</f>
        <v>266.5</v>
      </c>
      <c r="P421" s="5" t="n">
        <f aca="false">IF(J421=FALSE(),COUNTIFS($J$2:$J$560,FALSE(),$F$2:$F$560,"&lt;"&amp;F421)+(COUNTIFS($J$2:$J$560,FALSE(),$F$2:$F$560,F421)+1)/2,"")</f>
        <v>59</v>
      </c>
      <c r="Q421" s="5" t="n">
        <f aca="false">IF(J421=FALSE(),COUNTIFS($J$2:$J$560,FALSE(),$H$2:$H$560,"&lt;"&amp;H421)+(COUNTIFS($J$2:$J$560,FALSE(),$H$2:$H$560,H421)+1)/2,"")</f>
        <v>193.5</v>
      </c>
      <c r="R421" s="5" t="n">
        <f aca="false">COUNTIF($L$2:$L$560,"&lt;"&amp;L421)+(COUNTIF($L$2:$L$560,L421)+1)/2</f>
        <v>305</v>
      </c>
      <c r="S421" s="5" t="n">
        <f aca="false">MATCH(F421,Codetabel!$G$2:$G$12,0)-1</f>
        <v>0</v>
      </c>
      <c r="T421" s="5" t="n">
        <f aca="false">H421-1</f>
        <v>3</v>
      </c>
    </row>
    <row r="422" customFormat="false" ht="15" hidden="false" customHeight="false" outlineLevel="0" collapsed="false">
      <c r="A422" s="9" t="s">
        <v>65</v>
      </c>
      <c r="B422" s="9" t="n">
        <v>583</v>
      </c>
      <c r="C422" s="9" t="s">
        <v>923</v>
      </c>
      <c r="D422" s="9" t="s">
        <v>921</v>
      </c>
      <c r="E422" s="9" t="s">
        <v>924</v>
      </c>
      <c r="F422" s="9" t="n">
        <v>0</v>
      </c>
      <c r="G422" s="9" t="s">
        <v>107</v>
      </c>
      <c r="H422" s="9" t="n">
        <v>2</v>
      </c>
      <c r="I422" s="9" t="n">
        <v>30</v>
      </c>
      <c r="J422" s="11" t="b">
        <f aca="false">FALSE()</f>
        <v>0</v>
      </c>
      <c r="K422" s="9" t="n">
        <v>30</v>
      </c>
      <c r="L422" s="9" t="n">
        <v>2</v>
      </c>
      <c r="M422" s="11" t="b">
        <f aca="false">FALSE()</f>
        <v>0</v>
      </c>
      <c r="N422" s="5" t="n">
        <f aca="false">COUNTIF($F$2:$F$560,"&lt;"&amp;F422)+(COUNTIF($F$2:$F$560,F422)+1)/2</f>
        <v>59</v>
      </c>
      <c r="O422" s="5" t="n">
        <f aca="false">COUNTIF($H$2:$H$560,"&lt;"&amp;H422)+(COUNTIF($H$2:$H$560,H422)+1)/2</f>
        <v>89</v>
      </c>
      <c r="P422" s="5" t="n">
        <f aca="false">IF(J422=FALSE(),COUNTIFS($J$2:$J$560,FALSE(),$F$2:$F$560,"&lt;"&amp;F422)+(COUNTIFS($J$2:$J$560,FALSE(),$F$2:$F$560,F422)+1)/2,"")</f>
        <v>59</v>
      </c>
      <c r="Q422" s="5" t="n">
        <f aca="false">IF(J422=FALSE(),COUNTIFS($J$2:$J$560,FALSE(),$H$2:$H$560,"&lt;"&amp;H422)+(COUNTIFS($J$2:$J$560,FALSE(),$H$2:$H$560,H422)+1)/2,"")</f>
        <v>71.5</v>
      </c>
      <c r="R422" s="5" t="n">
        <f aca="false">COUNTIF($L$2:$L$560,"&lt;"&amp;L422)+(COUNTIF($L$2:$L$560,L422)+1)/2</f>
        <v>101.5</v>
      </c>
      <c r="S422" s="5" t="n">
        <f aca="false">MATCH(F422,Codetabel!$G$2:$G$12,0)-1</f>
        <v>0</v>
      </c>
      <c r="T422" s="5" t="n">
        <f aca="false">H422-1</f>
        <v>1</v>
      </c>
    </row>
    <row r="423" customFormat="false" ht="15" hidden="false" customHeight="false" outlineLevel="0" collapsed="false">
      <c r="A423" s="9" t="s">
        <v>65</v>
      </c>
      <c r="B423" s="9" t="n">
        <v>584</v>
      </c>
      <c r="C423" s="9" t="s">
        <v>925</v>
      </c>
      <c r="D423" s="9" t="s">
        <v>921</v>
      </c>
      <c r="E423" s="9" t="s">
        <v>926</v>
      </c>
      <c r="F423" s="9" t="n">
        <v>10</v>
      </c>
      <c r="G423" s="9" t="s">
        <v>115</v>
      </c>
      <c r="H423" s="9" t="n">
        <v>4</v>
      </c>
      <c r="I423" s="9" t="n">
        <v>100</v>
      </c>
      <c r="J423" s="11" t="b">
        <f aca="false">FALSE()</f>
        <v>0</v>
      </c>
      <c r="K423" s="9" t="n">
        <v>100</v>
      </c>
      <c r="L423" s="9" t="n">
        <v>4</v>
      </c>
      <c r="M423" s="11" t="b">
        <f aca="false">TRUE()</f>
        <v>1</v>
      </c>
      <c r="N423" s="5" t="n">
        <f aca="false">COUNTIF($F$2:$F$560,"&lt;"&amp;F423)+(COUNTIF($F$2:$F$560,F423)+1)/2</f>
        <v>164</v>
      </c>
      <c r="O423" s="5" t="n">
        <f aca="false">COUNTIF($H$2:$H$560,"&lt;"&amp;H423)+(COUNTIF($H$2:$H$560,H423)+1)/2</f>
        <v>266.5</v>
      </c>
      <c r="P423" s="5" t="n">
        <f aca="false">IF(J423=FALSE(),COUNTIFS($J$2:$J$560,FALSE(),$F$2:$F$560,"&lt;"&amp;F423)+(COUNTIFS($J$2:$J$560,FALSE(),$F$2:$F$560,F423)+1)/2,"")</f>
        <v>161.5</v>
      </c>
      <c r="Q423" s="5" t="n">
        <f aca="false">IF(J423=FALSE(),COUNTIFS($J$2:$J$560,FALSE(),$H$2:$H$560,"&lt;"&amp;H423)+(COUNTIFS($J$2:$J$560,FALSE(),$H$2:$H$560,H423)+1)/2,"")</f>
        <v>193.5</v>
      </c>
      <c r="R423" s="5" t="n">
        <f aca="false">COUNTIF($L$2:$L$560,"&lt;"&amp;L423)+(COUNTIF($L$2:$L$560,L423)+1)/2</f>
        <v>305</v>
      </c>
      <c r="S423" s="5" t="n">
        <f aca="false">MATCH(F423,Codetabel!$G$2:$G$12,0)-1</f>
        <v>1</v>
      </c>
      <c r="T423" s="5" t="n">
        <f aca="false">H423-1</f>
        <v>3</v>
      </c>
    </row>
    <row r="424" customFormat="false" ht="15" hidden="false" customHeight="false" outlineLevel="0" collapsed="false">
      <c r="A424" s="9" t="s">
        <v>65</v>
      </c>
      <c r="B424" s="9" t="n">
        <v>585</v>
      </c>
      <c r="C424" s="9" t="s">
        <v>927</v>
      </c>
      <c r="D424" s="9" t="s">
        <v>928</v>
      </c>
      <c r="E424" s="9" t="s">
        <v>929</v>
      </c>
      <c r="F424" s="9" t="n">
        <v>0</v>
      </c>
      <c r="G424" s="9" t="s">
        <v>115</v>
      </c>
      <c r="H424" s="9" t="n">
        <v>4</v>
      </c>
      <c r="I424" s="9" t="n">
        <v>100</v>
      </c>
      <c r="J424" s="11" t="b">
        <f aca="false">FALSE()</f>
        <v>0</v>
      </c>
      <c r="K424" s="9" t="n">
        <v>100</v>
      </c>
      <c r="L424" s="9" t="n">
        <v>4</v>
      </c>
      <c r="M424" s="11" t="b">
        <f aca="false">TRUE()</f>
        <v>1</v>
      </c>
      <c r="N424" s="5" t="n">
        <f aca="false">COUNTIF($F$2:$F$560,"&lt;"&amp;F424)+(COUNTIF($F$2:$F$560,F424)+1)/2</f>
        <v>59</v>
      </c>
      <c r="O424" s="5" t="n">
        <f aca="false">COUNTIF($H$2:$H$560,"&lt;"&amp;H424)+(COUNTIF($H$2:$H$560,H424)+1)/2</f>
        <v>266.5</v>
      </c>
      <c r="P424" s="5" t="n">
        <f aca="false">IF(J424=FALSE(),COUNTIFS($J$2:$J$560,FALSE(),$F$2:$F$560,"&lt;"&amp;F424)+(COUNTIFS($J$2:$J$560,FALSE(),$F$2:$F$560,F424)+1)/2,"")</f>
        <v>59</v>
      </c>
      <c r="Q424" s="5" t="n">
        <f aca="false">IF(J424=FALSE(),COUNTIFS($J$2:$J$560,FALSE(),$H$2:$H$560,"&lt;"&amp;H424)+(COUNTIFS($J$2:$J$560,FALSE(),$H$2:$H$560,H424)+1)/2,"")</f>
        <v>193.5</v>
      </c>
      <c r="R424" s="5" t="n">
        <f aca="false">COUNTIF($L$2:$L$560,"&lt;"&amp;L424)+(COUNTIF($L$2:$L$560,L424)+1)/2</f>
        <v>305</v>
      </c>
      <c r="S424" s="5" t="n">
        <f aca="false">MATCH(F424,Codetabel!$G$2:$G$12,0)-1</f>
        <v>0</v>
      </c>
      <c r="T424" s="5" t="n">
        <f aca="false">H424-1</f>
        <v>3</v>
      </c>
    </row>
    <row r="425" customFormat="false" ht="15" hidden="false" customHeight="false" outlineLevel="0" collapsed="false">
      <c r="A425" s="9" t="s">
        <v>65</v>
      </c>
      <c r="B425" s="9" t="n">
        <v>586</v>
      </c>
      <c r="C425" s="9" t="s">
        <v>927</v>
      </c>
      <c r="D425" s="9" t="s">
        <v>928</v>
      </c>
      <c r="E425" s="9" t="s">
        <v>930</v>
      </c>
      <c r="F425" s="9" t="n">
        <v>0</v>
      </c>
      <c r="G425" s="9" t="s">
        <v>126</v>
      </c>
      <c r="H425" s="9" t="n">
        <v>3</v>
      </c>
      <c r="I425" s="9" t="n">
        <v>50</v>
      </c>
      <c r="J425" s="11" t="b">
        <f aca="false">FALSE()</f>
        <v>0</v>
      </c>
      <c r="K425" s="9" t="n">
        <v>50</v>
      </c>
      <c r="L425" s="9" t="n">
        <v>3</v>
      </c>
      <c r="M425" s="11" t="b">
        <f aca="false">TRUE()</f>
        <v>1</v>
      </c>
      <c r="N425" s="5" t="n">
        <f aca="false">COUNTIF($F$2:$F$560,"&lt;"&amp;F425)+(COUNTIF($F$2:$F$560,F425)+1)/2</f>
        <v>59</v>
      </c>
      <c r="O425" s="5" t="n">
        <f aca="false">COUNTIF($H$2:$H$560,"&lt;"&amp;H425)+(COUNTIF($H$2:$H$560,H425)+1)/2</f>
        <v>175.5</v>
      </c>
      <c r="P425" s="5" t="n">
        <f aca="false">IF(J425=FALSE(),COUNTIFS($J$2:$J$560,FALSE(),$F$2:$F$560,"&lt;"&amp;F425)+(COUNTIFS($J$2:$J$560,FALSE(),$F$2:$F$560,F425)+1)/2,"")</f>
        <v>59</v>
      </c>
      <c r="Q425" s="5" t="n">
        <f aca="false">IF(J425=FALSE(),COUNTIFS($J$2:$J$560,FALSE(),$H$2:$H$560,"&lt;"&amp;H425)+(COUNTIFS($J$2:$J$560,FALSE(),$H$2:$H$560,H425)+1)/2,"")</f>
        <v>132.5</v>
      </c>
      <c r="R425" s="5" t="n">
        <f aca="false">COUNTIF($L$2:$L$560,"&lt;"&amp;L425)+(COUNTIF($L$2:$L$560,L425)+1)/2</f>
        <v>204</v>
      </c>
      <c r="S425" s="5" t="n">
        <f aca="false">MATCH(F425,Codetabel!$G$2:$G$12,0)-1</f>
        <v>0</v>
      </c>
      <c r="T425" s="5" t="n">
        <f aca="false">H425-1</f>
        <v>2</v>
      </c>
    </row>
    <row r="426" customFormat="false" ht="15" hidden="false" customHeight="false" outlineLevel="0" collapsed="false">
      <c r="A426" s="9" t="s">
        <v>65</v>
      </c>
      <c r="B426" s="9" t="n">
        <v>587</v>
      </c>
      <c r="C426" s="9" t="s">
        <v>931</v>
      </c>
      <c r="D426" s="9" t="s">
        <v>932</v>
      </c>
      <c r="E426" s="9" t="s">
        <v>933</v>
      </c>
      <c r="F426" s="9" t="n">
        <v>0</v>
      </c>
      <c r="G426" s="9" t="s">
        <v>107</v>
      </c>
      <c r="H426" s="9" t="n">
        <v>2</v>
      </c>
      <c r="I426" s="9" t="n">
        <v>30</v>
      </c>
      <c r="J426" s="11" t="b">
        <f aca="false">FALSE()</f>
        <v>0</v>
      </c>
      <c r="K426" s="9" t="n">
        <v>30</v>
      </c>
      <c r="L426" s="9" t="n">
        <v>2</v>
      </c>
      <c r="M426" s="11" t="b">
        <f aca="false">TRUE()</f>
        <v>1</v>
      </c>
      <c r="N426" s="5" t="n">
        <f aca="false">COUNTIF($F$2:$F$560,"&lt;"&amp;F426)+(COUNTIF($F$2:$F$560,F426)+1)/2</f>
        <v>59</v>
      </c>
      <c r="O426" s="5" t="n">
        <f aca="false">COUNTIF($H$2:$H$560,"&lt;"&amp;H426)+(COUNTIF($H$2:$H$560,H426)+1)/2</f>
        <v>89</v>
      </c>
      <c r="P426" s="5" t="n">
        <f aca="false">IF(J426=FALSE(),COUNTIFS($J$2:$J$560,FALSE(),$F$2:$F$560,"&lt;"&amp;F426)+(COUNTIFS($J$2:$J$560,FALSE(),$F$2:$F$560,F426)+1)/2,"")</f>
        <v>59</v>
      </c>
      <c r="Q426" s="5" t="n">
        <f aca="false">IF(J426=FALSE(),COUNTIFS($J$2:$J$560,FALSE(),$H$2:$H$560,"&lt;"&amp;H426)+(COUNTIFS($J$2:$J$560,FALSE(),$H$2:$H$560,H426)+1)/2,"")</f>
        <v>71.5</v>
      </c>
      <c r="R426" s="5" t="n">
        <f aca="false">COUNTIF($L$2:$L$560,"&lt;"&amp;L426)+(COUNTIF($L$2:$L$560,L426)+1)/2</f>
        <v>101.5</v>
      </c>
      <c r="S426" s="5" t="n">
        <f aca="false">MATCH(F426,Codetabel!$G$2:$G$12,0)-1</f>
        <v>0</v>
      </c>
      <c r="T426" s="5" t="n">
        <f aca="false">H426-1</f>
        <v>1</v>
      </c>
    </row>
    <row r="427" customFormat="false" ht="15" hidden="false" customHeight="false" outlineLevel="0" collapsed="false">
      <c r="A427" s="9" t="s">
        <v>65</v>
      </c>
      <c r="B427" s="9" t="n">
        <v>590</v>
      </c>
      <c r="C427" s="9" t="s">
        <v>934</v>
      </c>
      <c r="D427" s="9" t="s">
        <v>935</v>
      </c>
      <c r="E427" s="9" t="s">
        <v>936</v>
      </c>
      <c r="F427" s="9" t="n">
        <v>0</v>
      </c>
      <c r="G427" s="9" t="s">
        <v>392</v>
      </c>
      <c r="H427" s="9" t="n">
        <v>1</v>
      </c>
      <c r="I427" s="9" t="n">
        <v>10</v>
      </c>
      <c r="J427" s="11" t="b">
        <f aca="false">FALSE()</f>
        <v>0</v>
      </c>
      <c r="K427" s="9" t="n">
        <v>10</v>
      </c>
      <c r="L427" s="9" t="n">
        <v>1</v>
      </c>
      <c r="M427" s="11" t="b">
        <f aca="false">FALSE()</f>
        <v>0</v>
      </c>
      <c r="N427" s="5" t="n">
        <f aca="false">COUNTIF($F$2:$F$560,"&lt;"&amp;F427)+(COUNTIF($F$2:$F$560,F427)+1)/2</f>
        <v>59</v>
      </c>
      <c r="O427" s="5" t="n">
        <f aca="false">COUNTIF($H$2:$H$560,"&lt;"&amp;H427)+(COUNTIF($H$2:$H$560,H427)+1)/2</f>
        <v>22</v>
      </c>
      <c r="P427" s="5" t="n">
        <f aca="false">IF(J427=FALSE(),COUNTIFS($J$2:$J$560,FALSE(),$F$2:$F$560,"&lt;"&amp;F427)+(COUNTIFS($J$2:$J$560,FALSE(),$F$2:$F$560,F427)+1)/2,"")</f>
        <v>59</v>
      </c>
      <c r="Q427" s="5" t="n">
        <f aca="false">IF(J427=FALSE(),COUNTIFS($J$2:$J$560,FALSE(),$H$2:$H$560,"&lt;"&amp;H427)+(COUNTIFS($J$2:$J$560,FALSE(),$H$2:$H$560,H427)+1)/2,"")</f>
        <v>19.5</v>
      </c>
      <c r="R427" s="5" t="n">
        <f aca="false">COUNTIF($L$2:$L$560,"&lt;"&amp;L427)+(COUNTIF($L$2:$L$560,L427)+1)/2</f>
        <v>24</v>
      </c>
      <c r="S427" s="5" t="n">
        <f aca="false">MATCH(F427,Codetabel!$G$2:$G$12,0)-1</f>
        <v>0</v>
      </c>
      <c r="T427" s="5" t="n">
        <f aca="false">H427-1</f>
        <v>0</v>
      </c>
    </row>
    <row r="428" customFormat="false" ht="15" hidden="false" customHeight="false" outlineLevel="0" collapsed="false">
      <c r="A428" s="9" t="s">
        <v>65</v>
      </c>
      <c r="B428" s="9" t="n">
        <v>594</v>
      </c>
      <c r="C428" s="9" t="s">
        <v>937</v>
      </c>
      <c r="D428" s="9" t="s">
        <v>938</v>
      </c>
      <c r="E428" s="9" t="s">
        <v>939</v>
      </c>
      <c r="F428" s="9" t="n">
        <v>0</v>
      </c>
      <c r="G428" s="9" t="s">
        <v>180</v>
      </c>
      <c r="H428" s="9" t="n">
        <v>7</v>
      </c>
      <c r="I428" s="9" t="n">
        <v>500</v>
      </c>
      <c r="J428" s="11" t="b">
        <f aca="false">FALSE()</f>
        <v>0</v>
      </c>
      <c r="K428" s="9" t="n">
        <v>500</v>
      </c>
      <c r="L428" s="9" t="n">
        <v>7</v>
      </c>
      <c r="M428" s="11" t="b">
        <f aca="false">FALSE()</f>
        <v>0</v>
      </c>
      <c r="N428" s="5" t="n">
        <f aca="false">COUNTIF($F$2:$F$560,"&lt;"&amp;F428)+(COUNTIF($F$2:$F$560,F428)+1)/2</f>
        <v>59</v>
      </c>
      <c r="O428" s="5" t="n">
        <f aca="false">COUNTIF($H$2:$H$560,"&lt;"&amp;H428)+(COUNTIF($H$2:$H$560,H428)+1)/2</f>
        <v>486.5</v>
      </c>
      <c r="P428" s="5" t="n">
        <f aca="false">IF(J428=FALSE(),COUNTIFS($J$2:$J$560,FALSE(),$F$2:$F$560,"&lt;"&amp;F428)+(COUNTIFS($J$2:$J$560,FALSE(),$F$2:$F$560,F428)+1)/2,"")</f>
        <v>59</v>
      </c>
      <c r="Q428" s="5" t="n">
        <f aca="false">IF(J428=FALSE(),COUNTIFS($J$2:$J$560,FALSE(),$H$2:$H$560,"&lt;"&amp;H428)+(COUNTIFS($J$2:$J$560,FALSE(),$H$2:$H$560,H428)+1)/2,"")</f>
        <v>325.5</v>
      </c>
      <c r="R428" s="5" t="n">
        <f aca="false">COUNTIF($L$2:$L$560,"&lt;"&amp;L428)+(COUNTIF($L$2:$L$560,L428)+1)/2</f>
        <v>497.5</v>
      </c>
      <c r="S428" s="5" t="n">
        <f aca="false">MATCH(F428,Codetabel!$G$2:$G$12,0)-1</f>
        <v>0</v>
      </c>
      <c r="T428" s="5" t="n">
        <f aca="false">H428-1</f>
        <v>6</v>
      </c>
    </row>
    <row r="429" customFormat="false" ht="15" hidden="false" customHeight="false" outlineLevel="0" collapsed="false">
      <c r="A429" s="9" t="s">
        <v>65</v>
      </c>
      <c r="B429" s="9" t="n">
        <v>595</v>
      </c>
      <c r="C429" s="9" t="s">
        <v>937</v>
      </c>
      <c r="D429" s="9" t="s">
        <v>938</v>
      </c>
      <c r="E429" s="9" t="s">
        <v>940</v>
      </c>
      <c r="F429" s="9" t="n">
        <v>0</v>
      </c>
      <c r="G429" s="9" t="s">
        <v>199</v>
      </c>
      <c r="H429" s="9" t="n">
        <v>6</v>
      </c>
      <c r="I429" s="9" t="n">
        <v>300</v>
      </c>
      <c r="J429" s="11" t="b">
        <f aca="false">FALSE()</f>
        <v>0</v>
      </c>
      <c r="K429" s="9" t="n">
        <v>300</v>
      </c>
      <c r="L429" s="9" t="n">
        <v>6</v>
      </c>
      <c r="M429" s="11" t="b">
        <f aca="false">TRUE()</f>
        <v>1</v>
      </c>
      <c r="N429" s="5" t="n">
        <f aca="false">COUNTIF($F$2:$F$560,"&lt;"&amp;F429)+(COUNTIF($F$2:$F$560,F429)+1)/2</f>
        <v>59</v>
      </c>
      <c r="O429" s="5" t="n">
        <f aca="false">COUNTIF($H$2:$H$560,"&lt;"&amp;H429)+(COUNTIF($H$2:$H$560,H429)+1)/2</f>
        <v>422.5</v>
      </c>
      <c r="P429" s="5" t="n">
        <f aca="false">IF(J429=FALSE(),COUNTIFS($J$2:$J$560,FALSE(),$F$2:$F$560,"&lt;"&amp;F429)+(COUNTIFS($J$2:$J$560,FALSE(),$F$2:$F$560,F429)+1)/2,"")</f>
        <v>59</v>
      </c>
      <c r="Q429" s="5" t="n">
        <f aca="false">IF(J429=FALSE(),COUNTIFS($J$2:$J$560,FALSE(),$H$2:$H$560,"&lt;"&amp;H429)+(COUNTIFS($J$2:$J$560,FALSE(),$H$2:$H$560,H429)+1)/2,"")</f>
        <v>285</v>
      </c>
      <c r="R429" s="5" t="n">
        <f aca="false">COUNTIF($L$2:$L$560,"&lt;"&amp;L429)+(COUNTIF($L$2:$L$560,L429)+1)/2</f>
        <v>447.5</v>
      </c>
      <c r="S429" s="5" t="n">
        <f aca="false">MATCH(F429,Codetabel!$G$2:$G$12,0)-1</f>
        <v>0</v>
      </c>
      <c r="T429" s="5" t="n">
        <f aca="false">H429-1</f>
        <v>5</v>
      </c>
    </row>
    <row r="430" customFormat="false" ht="15" hidden="false" customHeight="false" outlineLevel="0" collapsed="false">
      <c r="A430" s="9" t="s">
        <v>65</v>
      </c>
      <c r="B430" s="9" t="n">
        <v>596</v>
      </c>
      <c r="C430" s="9" t="s">
        <v>937</v>
      </c>
      <c r="D430" s="9" t="s">
        <v>938</v>
      </c>
      <c r="E430" s="9" t="s">
        <v>941</v>
      </c>
      <c r="F430" s="9" t="n">
        <v>50</v>
      </c>
      <c r="G430" s="9" t="s">
        <v>275</v>
      </c>
      <c r="H430" s="9" t="n">
        <v>9</v>
      </c>
      <c r="I430" s="9" t="n">
        <v>1000</v>
      </c>
      <c r="J430" s="11" t="b">
        <f aca="false">FALSE()</f>
        <v>0</v>
      </c>
      <c r="K430" s="9" t="n">
        <v>1000</v>
      </c>
      <c r="L430" s="9" t="n">
        <v>9</v>
      </c>
      <c r="M430" s="11" t="b">
        <f aca="false">FALSE()</f>
        <v>0</v>
      </c>
      <c r="N430" s="5" t="n">
        <f aca="false">COUNTIF($F$2:$F$560,"&lt;"&amp;F430)+(COUNTIF($F$2:$F$560,F430)+1)/2</f>
        <v>343.5</v>
      </c>
      <c r="O430" s="5" t="n">
        <f aca="false">COUNTIF($H$2:$H$560,"&lt;"&amp;H430)+(COUNTIF($H$2:$H$560,H430)+1)/2</f>
        <v>540</v>
      </c>
      <c r="P430" s="5" t="n">
        <f aca="false">IF(J430=FALSE(),COUNTIFS($J$2:$J$560,FALSE(),$F$2:$F$560,"&lt;"&amp;F430)+(COUNTIFS($J$2:$J$560,FALSE(),$F$2:$F$560,F430)+1)/2,"")</f>
        <v>300.5</v>
      </c>
      <c r="Q430" s="5" t="n">
        <f aca="false">IF(J430=FALSE(),COUNTIFS($J$2:$J$560,FALSE(),$H$2:$H$560,"&lt;"&amp;H430)+(COUNTIFS($J$2:$J$560,FALSE(),$H$2:$H$560,H430)+1)/2,"")</f>
        <v>364.5</v>
      </c>
      <c r="R430" s="5" t="n">
        <f aca="false">COUNTIF($L$2:$L$560,"&lt;"&amp;L430)+(COUNTIF($L$2:$L$560,L430)+1)/2</f>
        <v>541.5</v>
      </c>
      <c r="S430" s="5" t="n">
        <f aca="false">MATCH(F430,Codetabel!$G$2:$G$12,0)-1</f>
        <v>3</v>
      </c>
      <c r="T430" s="5" t="n">
        <f aca="false">H430-1</f>
        <v>8</v>
      </c>
    </row>
    <row r="431" customFormat="false" ht="15" hidden="false" customHeight="false" outlineLevel="0" collapsed="false">
      <c r="A431" s="9" t="s">
        <v>65</v>
      </c>
      <c r="B431" s="9" t="n">
        <v>597</v>
      </c>
      <c r="C431" s="9" t="s">
        <v>937</v>
      </c>
      <c r="D431" s="9" t="s">
        <v>938</v>
      </c>
      <c r="E431" s="9" t="s">
        <v>942</v>
      </c>
      <c r="F431" s="9" t="n">
        <v>100</v>
      </c>
      <c r="G431" s="9" t="s">
        <v>180</v>
      </c>
      <c r="H431" s="9" t="n">
        <v>7</v>
      </c>
      <c r="I431" s="9" t="n">
        <v>500</v>
      </c>
      <c r="J431" s="11" t="b">
        <f aca="false">FALSE()</f>
        <v>0</v>
      </c>
      <c r="K431" s="9" t="n">
        <v>500</v>
      </c>
      <c r="L431" s="9" t="n">
        <v>7</v>
      </c>
      <c r="M431" s="11" t="b">
        <f aca="false">FALSE()</f>
        <v>0</v>
      </c>
      <c r="N431" s="5" t="n">
        <f aca="false">COUNTIF($F$2:$F$560,"&lt;"&amp;F431)+(COUNTIF($F$2:$F$560,F431)+1)/2</f>
        <v>415.5</v>
      </c>
      <c r="O431" s="5" t="n">
        <f aca="false">COUNTIF($H$2:$H$560,"&lt;"&amp;H431)+(COUNTIF($H$2:$H$560,H431)+1)/2</f>
        <v>486.5</v>
      </c>
      <c r="P431" s="5" t="n">
        <f aca="false">IF(J431=FALSE(),COUNTIFS($J$2:$J$560,FALSE(),$F$2:$F$560,"&lt;"&amp;F431)+(COUNTIFS($J$2:$J$560,FALSE(),$F$2:$F$560,F431)+1)/2,"")</f>
        <v>342.5</v>
      </c>
      <c r="Q431" s="5" t="n">
        <f aca="false">IF(J431=FALSE(),COUNTIFS($J$2:$J$560,FALSE(),$H$2:$H$560,"&lt;"&amp;H431)+(COUNTIFS($J$2:$J$560,FALSE(),$H$2:$H$560,H431)+1)/2,"")</f>
        <v>325.5</v>
      </c>
      <c r="R431" s="5" t="n">
        <f aca="false">COUNTIF($L$2:$L$560,"&lt;"&amp;L431)+(COUNTIF($L$2:$L$560,L431)+1)/2</f>
        <v>497.5</v>
      </c>
      <c r="S431" s="5" t="n">
        <f aca="false">MATCH(F431,Codetabel!$G$2:$G$12,0)-1</f>
        <v>4</v>
      </c>
      <c r="T431" s="5" t="n">
        <f aca="false">H431-1</f>
        <v>6</v>
      </c>
    </row>
    <row r="432" customFormat="false" ht="15" hidden="false" customHeight="false" outlineLevel="0" collapsed="false">
      <c r="A432" s="9" t="s">
        <v>65</v>
      </c>
      <c r="B432" s="9" t="n">
        <v>598</v>
      </c>
      <c r="C432" s="9" t="s">
        <v>937</v>
      </c>
      <c r="D432" s="9" t="s">
        <v>938</v>
      </c>
      <c r="E432" s="9" t="s">
        <v>943</v>
      </c>
      <c r="F432" s="9" t="n">
        <v>50</v>
      </c>
      <c r="G432" s="9" t="s">
        <v>182</v>
      </c>
      <c r="H432" s="9" t="n">
        <v>8</v>
      </c>
      <c r="I432" s="9" t="n">
        <v>700</v>
      </c>
      <c r="J432" s="11" t="b">
        <f aca="false">FALSE()</f>
        <v>0</v>
      </c>
      <c r="K432" s="9" t="n">
        <v>700</v>
      </c>
      <c r="L432" s="9" t="n">
        <v>8</v>
      </c>
      <c r="M432" s="11" t="b">
        <f aca="false">FALSE()</f>
        <v>0</v>
      </c>
      <c r="N432" s="5" t="n">
        <f aca="false">COUNTIF($F$2:$F$560,"&lt;"&amp;F432)+(COUNTIF($F$2:$F$560,F432)+1)/2</f>
        <v>343.5</v>
      </c>
      <c r="O432" s="5" t="n">
        <f aca="false">COUNTIF($H$2:$H$560,"&lt;"&amp;H432)+(COUNTIF($H$2:$H$560,H432)+1)/2</f>
        <v>520.5</v>
      </c>
      <c r="P432" s="5" t="n">
        <f aca="false">IF(J432=FALSE(),COUNTIFS($J$2:$J$560,FALSE(),$F$2:$F$560,"&lt;"&amp;F432)+(COUNTIFS($J$2:$J$560,FALSE(),$F$2:$F$560,F432)+1)/2,"")</f>
        <v>300.5</v>
      </c>
      <c r="Q432" s="5" t="n">
        <f aca="false">IF(J432=FALSE(),COUNTIFS($J$2:$J$560,FALSE(),$H$2:$H$560,"&lt;"&amp;H432)+(COUNTIFS($J$2:$J$560,FALSE(),$H$2:$H$560,H432)+1)/2,"")</f>
        <v>350.5</v>
      </c>
      <c r="R432" s="5" t="n">
        <f aca="false">COUNTIF($L$2:$L$560,"&lt;"&amp;L432)+(COUNTIF($L$2:$L$560,L432)+1)/2</f>
        <v>525</v>
      </c>
      <c r="S432" s="5" t="n">
        <f aca="false">MATCH(F432,Codetabel!$G$2:$G$12,0)-1</f>
        <v>3</v>
      </c>
      <c r="T432" s="5" t="n">
        <f aca="false">H432-1</f>
        <v>7</v>
      </c>
    </row>
    <row r="433" customFormat="false" ht="15" hidden="false" customHeight="false" outlineLevel="0" collapsed="false">
      <c r="A433" s="9" t="s">
        <v>65</v>
      </c>
      <c r="B433" s="9" t="n">
        <v>599</v>
      </c>
      <c r="C433" s="9" t="s">
        <v>937</v>
      </c>
      <c r="D433" s="9" t="s">
        <v>938</v>
      </c>
      <c r="E433" s="9" t="s">
        <v>944</v>
      </c>
      <c r="F433" s="9" t="n">
        <v>300</v>
      </c>
      <c r="G433" s="9" t="s">
        <v>275</v>
      </c>
      <c r="H433" s="9" t="n">
        <v>9</v>
      </c>
      <c r="I433" s="9" t="n">
        <v>1000</v>
      </c>
      <c r="J433" s="11" t="b">
        <f aca="false">FALSE()</f>
        <v>0</v>
      </c>
      <c r="K433" s="9" t="n">
        <v>1000</v>
      </c>
      <c r="L433" s="9" t="n">
        <v>9</v>
      </c>
      <c r="M433" s="11" t="b">
        <f aca="false">FALSE()</f>
        <v>0</v>
      </c>
      <c r="N433" s="5" t="n">
        <f aca="false">COUNTIF($F$2:$F$560,"&lt;"&amp;F433)+(COUNTIF($F$2:$F$560,F433)+1)/2</f>
        <v>515</v>
      </c>
      <c r="O433" s="5" t="n">
        <f aca="false">COUNTIF($H$2:$H$560,"&lt;"&amp;H433)+(COUNTIF($H$2:$H$560,H433)+1)/2</f>
        <v>540</v>
      </c>
      <c r="P433" s="5" t="n">
        <f aca="false">IF(J433=FALSE(),COUNTIFS($J$2:$J$560,FALSE(),$F$2:$F$560,"&lt;"&amp;F433)+(COUNTIFS($J$2:$J$560,FALSE(),$F$2:$F$560,F433)+1)/2,"")</f>
        <v>377.5</v>
      </c>
      <c r="Q433" s="5" t="n">
        <f aca="false">IF(J433=FALSE(),COUNTIFS($J$2:$J$560,FALSE(),$H$2:$H$560,"&lt;"&amp;H433)+(COUNTIFS($J$2:$J$560,FALSE(),$H$2:$H$560,H433)+1)/2,"")</f>
        <v>364.5</v>
      </c>
      <c r="R433" s="5" t="n">
        <f aca="false">COUNTIF($L$2:$L$560,"&lt;"&amp;L433)+(COUNTIF($L$2:$L$560,L433)+1)/2</f>
        <v>541.5</v>
      </c>
      <c r="S433" s="5" t="n">
        <f aca="false">MATCH(F433,Codetabel!$G$2:$G$12,0)-1</f>
        <v>6</v>
      </c>
      <c r="T433" s="5" t="n">
        <f aca="false">H433-1</f>
        <v>8</v>
      </c>
    </row>
    <row r="434" customFormat="false" ht="15" hidden="false" customHeight="false" outlineLevel="0" collapsed="false">
      <c r="A434" s="9" t="s">
        <v>65</v>
      </c>
      <c r="B434" s="9" t="n">
        <v>600</v>
      </c>
      <c r="C434" s="9" t="s">
        <v>937</v>
      </c>
      <c r="D434" s="9" t="s">
        <v>938</v>
      </c>
      <c r="E434" s="9" t="s">
        <v>945</v>
      </c>
      <c r="F434" s="9" t="n">
        <v>300</v>
      </c>
      <c r="G434" s="9" t="s">
        <v>199</v>
      </c>
      <c r="H434" s="9" t="n">
        <v>6</v>
      </c>
      <c r="I434" s="9" t="n">
        <v>300</v>
      </c>
      <c r="J434" s="11" t="b">
        <f aca="false">TRUE()</f>
        <v>1</v>
      </c>
      <c r="K434" s="9" t="n">
        <v>200</v>
      </c>
      <c r="L434" s="9" t="n">
        <v>5</v>
      </c>
      <c r="M434" s="11" t="b">
        <f aca="false">TRUE()</f>
        <v>1</v>
      </c>
      <c r="N434" s="5" t="n">
        <f aca="false">COUNTIF($F$2:$F$560,"&lt;"&amp;F434)+(COUNTIF($F$2:$F$560,F434)+1)/2</f>
        <v>515</v>
      </c>
      <c r="O434" s="5" t="n">
        <f aca="false">COUNTIF($H$2:$H$560,"&lt;"&amp;H434)+(COUNTIF($H$2:$H$560,H434)+1)/2</f>
        <v>422.5</v>
      </c>
      <c r="P434" s="5" t="str">
        <f aca="false">IF(J434=FALSE(),COUNTIFS($J$2:$J$560,FALSE(),$F$2:$F$560,"&lt;"&amp;F434)+(COUNTIFS($J$2:$J$560,FALSE(),$F$2:$F$560,F434)+1)/2,"")</f>
        <v/>
      </c>
      <c r="Q434" s="5" t="str">
        <f aca="false">IF(J434=FALSE(),COUNTIFS($J$2:$J$560,FALSE(),$H$2:$H$560,"&lt;"&amp;H434)+(COUNTIFS($J$2:$J$560,FALSE(),$H$2:$H$560,H434)+1)/2,"")</f>
        <v/>
      </c>
      <c r="R434" s="5" t="n">
        <f aca="false">COUNTIF($L$2:$L$560,"&lt;"&amp;L434)+(COUNTIF($L$2:$L$560,L434)+1)/2</f>
        <v>386.5</v>
      </c>
      <c r="S434" s="5" t="n">
        <f aca="false">MATCH(F434,Codetabel!$G$2:$G$12,0)-1</f>
        <v>6</v>
      </c>
      <c r="T434" s="5" t="n">
        <f aca="false">H434-1</f>
        <v>5</v>
      </c>
    </row>
    <row r="435" customFormat="false" ht="15" hidden="false" customHeight="false" outlineLevel="0" collapsed="false">
      <c r="A435" s="9" t="s">
        <v>65</v>
      </c>
      <c r="B435" s="9" t="n">
        <v>602</v>
      </c>
      <c r="C435" s="9" t="s">
        <v>946</v>
      </c>
      <c r="D435" s="9" t="s">
        <v>947</v>
      </c>
      <c r="E435" s="9" t="s">
        <v>939</v>
      </c>
      <c r="F435" s="9" t="n">
        <v>0</v>
      </c>
      <c r="G435" s="9" t="s">
        <v>199</v>
      </c>
      <c r="H435" s="9" t="n">
        <v>6</v>
      </c>
      <c r="I435" s="9" t="n">
        <v>300</v>
      </c>
      <c r="J435" s="11" t="b">
        <f aca="false">FALSE()</f>
        <v>0</v>
      </c>
      <c r="K435" s="9" t="n">
        <v>300</v>
      </c>
      <c r="L435" s="9" t="n">
        <v>6</v>
      </c>
      <c r="M435" s="11" t="b">
        <f aca="false">TRUE()</f>
        <v>1</v>
      </c>
      <c r="N435" s="5" t="n">
        <f aca="false">COUNTIF($F$2:$F$560,"&lt;"&amp;F435)+(COUNTIF($F$2:$F$560,F435)+1)/2</f>
        <v>59</v>
      </c>
      <c r="O435" s="5" t="n">
        <f aca="false">COUNTIF($H$2:$H$560,"&lt;"&amp;H435)+(COUNTIF($H$2:$H$560,H435)+1)/2</f>
        <v>422.5</v>
      </c>
      <c r="P435" s="5" t="n">
        <f aca="false">IF(J435=FALSE(),COUNTIFS($J$2:$J$560,FALSE(),$F$2:$F$560,"&lt;"&amp;F435)+(COUNTIFS($J$2:$J$560,FALSE(),$F$2:$F$560,F435)+1)/2,"")</f>
        <v>59</v>
      </c>
      <c r="Q435" s="5" t="n">
        <f aca="false">IF(J435=FALSE(),COUNTIFS($J$2:$J$560,FALSE(),$H$2:$H$560,"&lt;"&amp;H435)+(COUNTIFS($J$2:$J$560,FALSE(),$H$2:$H$560,H435)+1)/2,"")</f>
        <v>285</v>
      </c>
      <c r="R435" s="5" t="n">
        <f aca="false">COUNTIF($L$2:$L$560,"&lt;"&amp;L435)+(COUNTIF($L$2:$L$560,L435)+1)/2</f>
        <v>447.5</v>
      </c>
      <c r="S435" s="5" t="n">
        <f aca="false">MATCH(F435,Codetabel!$G$2:$G$12,0)-1</f>
        <v>0</v>
      </c>
      <c r="T435" s="5" t="n">
        <f aca="false">H435-1</f>
        <v>5</v>
      </c>
    </row>
    <row r="436" customFormat="false" ht="15" hidden="false" customHeight="false" outlineLevel="0" collapsed="false">
      <c r="A436" s="9" t="s">
        <v>65</v>
      </c>
      <c r="B436" s="9" t="n">
        <v>603</v>
      </c>
      <c r="C436" s="9" t="s">
        <v>946</v>
      </c>
      <c r="D436" s="9" t="s">
        <v>947</v>
      </c>
      <c r="E436" s="9" t="s">
        <v>945</v>
      </c>
      <c r="F436" s="9" t="n">
        <v>300</v>
      </c>
      <c r="G436" s="9" t="s">
        <v>199</v>
      </c>
      <c r="H436" s="9" t="n">
        <v>6</v>
      </c>
      <c r="I436" s="9" t="n">
        <v>300</v>
      </c>
      <c r="J436" s="11" t="b">
        <f aca="false">TRUE()</f>
        <v>1</v>
      </c>
      <c r="K436" s="9" t="n">
        <v>200</v>
      </c>
      <c r="L436" s="9" t="n">
        <v>5</v>
      </c>
      <c r="M436" s="11" t="b">
        <f aca="false">TRUE()</f>
        <v>1</v>
      </c>
      <c r="N436" s="5" t="n">
        <f aca="false">COUNTIF($F$2:$F$560,"&lt;"&amp;F436)+(COUNTIF($F$2:$F$560,F436)+1)/2</f>
        <v>515</v>
      </c>
      <c r="O436" s="5" t="n">
        <f aca="false">COUNTIF($H$2:$H$560,"&lt;"&amp;H436)+(COUNTIF($H$2:$H$560,H436)+1)/2</f>
        <v>422.5</v>
      </c>
      <c r="P436" s="5" t="str">
        <f aca="false">IF(J436=FALSE(),COUNTIFS($J$2:$J$560,FALSE(),$F$2:$F$560,"&lt;"&amp;F436)+(COUNTIFS($J$2:$J$560,FALSE(),$F$2:$F$560,F436)+1)/2,"")</f>
        <v/>
      </c>
      <c r="Q436" s="5" t="str">
        <f aca="false">IF(J436=FALSE(),COUNTIFS($J$2:$J$560,FALSE(),$H$2:$H$560,"&lt;"&amp;H436)+(COUNTIFS($J$2:$J$560,FALSE(),$H$2:$H$560,H436)+1)/2,"")</f>
        <v/>
      </c>
      <c r="R436" s="5" t="n">
        <f aca="false">COUNTIF($L$2:$L$560,"&lt;"&amp;L436)+(COUNTIF($L$2:$L$560,L436)+1)/2</f>
        <v>386.5</v>
      </c>
      <c r="S436" s="5" t="n">
        <f aca="false">MATCH(F436,Codetabel!$G$2:$G$12,0)-1</f>
        <v>6</v>
      </c>
      <c r="T436" s="5" t="n">
        <f aca="false">H436-1</f>
        <v>5</v>
      </c>
    </row>
    <row r="437" customFormat="false" ht="15" hidden="false" customHeight="false" outlineLevel="0" collapsed="false">
      <c r="A437" s="9" t="s">
        <v>65</v>
      </c>
      <c r="B437" s="9" t="n">
        <v>604</v>
      </c>
      <c r="C437" s="9" t="s">
        <v>946</v>
      </c>
      <c r="D437" s="9" t="s">
        <v>947</v>
      </c>
      <c r="E437" s="9" t="s">
        <v>940</v>
      </c>
      <c r="F437" s="9" t="n">
        <v>0</v>
      </c>
      <c r="G437" s="9" t="s">
        <v>115</v>
      </c>
      <c r="H437" s="9" t="n">
        <v>4</v>
      </c>
      <c r="I437" s="9" t="n">
        <v>100</v>
      </c>
      <c r="J437" s="11" t="b">
        <f aca="false">FALSE()</f>
        <v>0</v>
      </c>
      <c r="K437" s="9" t="n">
        <v>100</v>
      </c>
      <c r="L437" s="9" t="n">
        <v>4</v>
      </c>
      <c r="M437" s="11" t="b">
        <f aca="false">TRUE()</f>
        <v>1</v>
      </c>
      <c r="N437" s="5" t="n">
        <f aca="false">COUNTIF($F$2:$F$560,"&lt;"&amp;F437)+(COUNTIF($F$2:$F$560,F437)+1)/2</f>
        <v>59</v>
      </c>
      <c r="O437" s="5" t="n">
        <f aca="false">COUNTIF($H$2:$H$560,"&lt;"&amp;H437)+(COUNTIF($H$2:$H$560,H437)+1)/2</f>
        <v>266.5</v>
      </c>
      <c r="P437" s="5" t="n">
        <f aca="false">IF(J437=FALSE(),COUNTIFS($J$2:$J$560,FALSE(),$F$2:$F$560,"&lt;"&amp;F437)+(COUNTIFS($J$2:$J$560,FALSE(),$F$2:$F$560,F437)+1)/2,"")</f>
        <v>59</v>
      </c>
      <c r="Q437" s="5" t="n">
        <f aca="false">IF(J437=FALSE(),COUNTIFS($J$2:$J$560,FALSE(),$H$2:$H$560,"&lt;"&amp;H437)+(COUNTIFS($J$2:$J$560,FALSE(),$H$2:$H$560,H437)+1)/2,"")</f>
        <v>193.5</v>
      </c>
      <c r="R437" s="5" t="n">
        <f aca="false">COUNTIF($L$2:$L$560,"&lt;"&amp;L437)+(COUNTIF($L$2:$L$560,L437)+1)/2</f>
        <v>305</v>
      </c>
      <c r="S437" s="5" t="n">
        <f aca="false">MATCH(F437,Codetabel!$G$2:$G$12,0)-1</f>
        <v>0</v>
      </c>
      <c r="T437" s="5" t="n">
        <f aca="false">H437-1</f>
        <v>3</v>
      </c>
    </row>
    <row r="438" customFormat="false" ht="15" hidden="false" customHeight="false" outlineLevel="0" collapsed="false">
      <c r="A438" s="9" t="s">
        <v>65</v>
      </c>
      <c r="B438" s="9" t="n">
        <v>605</v>
      </c>
      <c r="C438" s="9" t="s">
        <v>946</v>
      </c>
      <c r="D438" s="9" t="s">
        <v>947</v>
      </c>
      <c r="E438" s="9" t="s">
        <v>948</v>
      </c>
      <c r="F438" s="9" t="n">
        <v>30</v>
      </c>
      <c r="G438" s="9" t="s">
        <v>199</v>
      </c>
      <c r="H438" s="9" t="n">
        <v>6</v>
      </c>
      <c r="I438" s="9" t="n">
        <v>300</v>
      </c>
      <c r="J438" s="11" t="b">
        <f aca="false">FALSE()</f>
        <v>0</v>
      </c>
      <c r="K438" s="9" t="n">
        <v>300</v>
      </c>
      <c r="L438" s="9" t="n">
        <v>6</v>
      </c>
      <c r="M438" s="11" t="b">
        <f aca="false">TRUE()</f>
        <v>1</v>
      </c>
      <c r="N438" s="5" t="n">
        <f aca="false">COUNTIF($F$2:$F$560,"&lt;"&amp;F438)+(COUNTIF($F$2:$F$560,F438)+1)/2</f>
        <v>257.5</v>
      </c>
      <c r="O438" s="5" t="n">
        <f aca="false">COUNTIF($H$2:$H$560,"&lt;"&amp;H438)+(COUNTIF($H$2:$H$560,H438)+1)/2</f>
        <v>422.5</v>
      </c>
      <c r="P438" s="5" t="n">
        <f aca="false">IF(J438=FALSE(),COUNTIFS($J$2:$J$560,FALSE(),$F$2:$F$560,"&lt;"&amp;F438)+(COUNTIFS($J$2:$J$560,FALSE(),$F$2:$F$560,F438)+1)/2,"")</f>
        <v>240</v>
      </c>
      <c r="Q438" s="5" t="n">
        <f aca="false">IF(J438=FALSE(),COUNTIFS($J$2:$J$560,FALSE(),$H$2:$H$560,"&lt;"&amp;H438)+(COUNTIFS($J$2:$J$560,FALSE(),$H$2:$H$560,H438)+1)/2,"")</f>
        <v>285</v>
      </c>
      <c r="R438" s="5" t="n">
        <f aca="false">COUNTIF($L$2:$L$560,"&lt;"&amp;L438)+(COUNTIF($L$2:$L$560,L438)+1)/2</f>
        <v>447.5</v>
      </c>
      <c r="S438" s="5" t="n">
        <f aca="false">MATCH(F438,Codetabel!$G$2:$G$12,0)-1</f>
        <v>2</v>
      </c>
      <c r="T438" s="5" t="n">
        <f aca="false">H438-1</f>
        <v>5</v>
      </c>
    </row>
    <row r="439" customFormat="false" ht="15" hidden="false" customHeight="false" outlineLevel="0" collapsed="false">
      <c r="A439" s="9" t="s">
        <v>65</v>
      </c>
      <c r="B439" s="9" t="n">
        <v>606</v>
      </c>
      <c r="C439" s="9" t="s">
        <v>946</v>
      </c>
      <c r="D439" s="9" t="s">
        <v>947</v>
      </c>
      <c r="E439" s="9" t="s">
        <v>949</v>
      </c>
      <c r="F439" s="9" t="n">
        <v>50</v>
      </c>
      <c r="G439" s="9" t="s">
        <v>182</v>
      </c>
      <c r="H439" s="9" t="n">
        <v>8</v>
      </c>
      <c r="I439" s="9" t="n">
        <v>700</v>
      </c>
      <c r="J439" s="11" t="b">
        <f aca="false">FALSE()</f>
        <v>0</v>
      </c>
      <c r="K439" s="9" t="n">
        <v>700</v>
      </c>
      <c r="L439" s="9" t="n">
        <v>8</v>
      </c>
      <c r="M439" s="11" t="b">
        <f aca="false">FALSE()</f>
        <v>0</v>
      </c>
      <c r="N439" s="5" t="n">
        <f aca="false">COUNTIF($F$2:$F$560,"&lt;"&amp;F439)+(COUNTIF($F$2:$F$560,F439)+1)/2</f>
        <v>343.5</v>
      </c>
      <c r="O439" s="5" t="n">
        <f aca="false">COUNTIF($H$2:$H$560,"&lt;"&amp;H439)+(COUNTIF($H$2:$H$560,H439)+1)/2</f>
        <v>520.5</v>
      </c>
      <c r="P439" s="5" t="n">
        <f aca="false">IF(J439=FALSE(),COUNTIFS($J$2:$J$560,FALSE(),$F$2:$F$560,"&lt;"&amp;F439)+(COUNTIFS($J$2:$J$560,FALSE(),$F$2:$F$560,F439)+1)/2,"")</f>
        <v>300.5</v>
      </c>
      <c r="Q439" s="5" t="n">
        <f aca="false">IF(J439=FALSE(),COUNTIFS($J$2:$J$560,FALSE(),$H$2:$H$560,"&lt;"&amp;H439)+(COUNTIFS($J$2:$J$560,FALSE(),$H$2:$H$560,H439)+1)/2,"")</f>
        <v>350.5</v>
      </c>
      <c r="R439" s="5" t="n">
        <f aca="false">COUNTIF($L$2:$L$560,"&lt;"&amp;L439)+(COUNTIF($L$2:$L$560,L439)+1)/2</f>
        <v>525</v>
      </c>
      <c r="S439" s="5" t="n">
        <f aca="false">MATCH(F439,Codetabel!$G$2:$G$12,0)-1</f>
        <v>3</v>
      </c>
      <c r="T439" s="5" t="n">
        <f aca="false">H439-1</f>
        <v>7</v>
      </c>
    </row>
    <row r="440" customFormat="false" ht="15" hidden="false" customHeight="false" outlineLevel="0" collapsed="false">
      <c r="A440" s="9" t="s">
        <v>65</v>
      </c>
      <c r="B440" s="9" t="n">
        <v>607</v>
      </c>
      <c r="C440" s="9" t="s">
        <v>946</v>
      </c>
      <c r="D440" s="9" t="s">
        <v>947</v>
      </c>
      <c r="E440" s="9" t="s">
        <v>950</v>
      </c>
      <c r="F440" s="9" t="n">
        <v>50</v>
      </c>
      <c r="G440" s="9" t="s">
        <v>199</v>
      </c>
      <c r="H440" s="9" t="n">
        <v>6</v>
      </c>
      <c r="I440" s="9" t="n">
        <v>300</v>
      </c>
      <c r="J440" s="11" t="b">
        <f aca="false">FALSE()</f>
        <v>0</v>
      </c>
      <c r="K440" s="9" t="n">
        <v>300</v>
      </c>
      <c r="L440" s="9" t="n">
        <v>6</v>
      </c>
      <c r="M440" s="11" t="b">
        <f aca="false">TRUE()</f>
        <v>1</v>
      </c>
      <c r="N440" s="5" t="n">
        <f aca="false">COUNTIF($F$2:$F$560,"&lt;"&amp;F440)+(COUNTIF($F$2:$F$560,F440)+1)/2</f>
        <v>343.5</v>
      </c>
      <c r="O440" s="5" t="n">
        <f aca="false">COUNTIF($H$2:$H$560,"&lt;"&amp;H440)+(COUNTIF($H$2:$H$560,H440)+1)/2</f>
        <v>422.5</v>
      </c>
      <c r="P440" s="5" t="n">
        <f aca="false">IF(J440=FALSE(),COUNTIFS($J$2:$J$560,FALSE(),$F$2:$F$560,"&lt;"&amp;F440)+(COUNTIFS($J$2:$J$560,FALSE(),$F$2:$F$560,F440)+1)/2,"")</f>
        <v>300.5</v>
      </c>
      <c r="Q440" s="5" t="n">
        <f aca="false">IF(J440=FALSE(),COUNTIFS($J$2:$J$560,FALSE(),$H$2:$H$560,"&lt;"&amp;H440)+(COUNTIFS($J$2:$J$560,FALSE(),$H$2:$H$560,H440)+1)/2,"")</f>
        <v>285</v>
      </c>
      <c r="R440" s="5" t="n">
        <f aca="false">COUNTIF($L$2:$L$560,"&lt;"&amp;L440)+(COUNTIF($L$2:$L$560,L440)+1)/2</f>
        <v>447.5</v>
      </c>
      <c r="S440" s="5" t="n">
        <f aca="false">MATCH(F440,Codetabel!$G$2:$G$12,0)-1</f>
        <v>3</v>
      </c>
      <c r="T440" s="5" t="n">
        <f aca="false">H440-1</f>
        <v>5</v>
      </c>
    </row>
    <row r="441" customFormat="false" ht="15" hidden="false" customHeight="false" outlineLevel="0" collapsed="false">
      <c r="A441" s="9" t="s">
        <v>65</v>
      </c>
      <c r="B441" s="9" t="n">
        <v>608</v>
      </c>
      <c r="C441" s="9" t="s">
        <v>946</v>
      </c>
      <c r="D441" s="9" t="s">
        <v>947</v>
      </c>
      <c r="E441" s="9" t="s">
        <v>942</v>
      </c>
      <c r="F441" s="9" t="n">
        <v>100</v>
      </c>
      <c r="G441" s="9" t="s">
        <v>180</v>
      </c>
      <c r="H441" s="9" t="n">
        <v>7</v>
      </c>
      <c r="I441" s="9" t="n">
        <v>500</v>
      </c>
      <c r="J441" s="11" t="b">
        <f aca="false">FALSE()</f>
        <v>0</v>
      </c>
      <c r="K441" s="9" t="n">
        <v>500</v>
      </c>
      <c r="L441" s="9" t="n">
        <v>7</v>
      </c>
      <c r="M441" s="11" t="b">
        <f aca="false">FALSE()</f>
        <v>0</v>
      </c>
      <c r="N441" s="5" t="n">
        <f aca="false">COUNTIF($F$2:$F$560,"&lt;"&amp;F441)+(COUNTIF($F$2:$F$560,F441)+1)/2</f>
        <v>415.5</v>
      </c>
      <c r="O441" s="5" t="n">
        <f aca="false">COUNTIF($H$2:$H$560,"&lt;"&amp;H441)+(COUNTIF($H$2:$H$560,H441)+1)/2</f>
        <v>486.5</v>
      </c>
      <c r="P441" s="5" t="n">
        <f aca="false">IF(J441=FALSE(),COUNTIFS($J$2:$J$560,FALSE(),$F$2:$F$560,"&lt;"&amp;F441)+(COUNTIFS($J$2:$J$560,FALSE(),$F$2:$F$560,F441)+1)/2,"")</f>
        <v>342.5</v>
      </c>
      <c r="Q441" s="5" t="n">
        <f aca="false">IF(J441=FALSE(),COUNTIFS($J$2:$J$560,FALSE(),$H$2:$H$560,"&lt;"&amp;H441)+(COUNTIFS($J$2:$J$560,FALSE(),$H$2:$H$560,H441)+1)/2,"")</f>
        <v>325.5</v>
      </c>
      <c r="R441" s="5" t="n">
        <f aca="false">COUNTIF($L$2:$L$560,"&lt;"&amp;L441)+(COUNTIF($L$2:$L$560,L441)+1)/2</f>
        <v>497.5</v>
      </c>
      <c r="S441" s="5" t="n">
        <f aca="false">MATCH(F441,Codetabel!$G$2:$G$12,0)-1</f>
        <v>4</v>
      </c>
      <c r="T441" s="5" t="n">
        <f aca="false">H441-1</f>
        <v>6</v>
      </c>
    </row>
    <row r="442" customFormat="false" ht="15" hidden="false" customHeight="false" outlineLevel="0" collapsed="false">
      <c r="A442" s="9" t="s">
        <v>65</v>
      </c>
      <c r="B442" s="9" t="n">
        <v>609</v>
      </c>
      <c r="C442" s="9" t="s">
        <v>946</v>
      </c>
      <c r="D442" s="9" t="s">
        <v>947</v>
      </c>
      <c r="E442" s="9" t="s">
        <v>951</v>
      </c>
      <c r="F442" s="9" t="n">
        <v>50</v>
      </c>
      <c r="G442" s="9" t="s">
        <v>199</v>
      </c>
      <c r="H442" s="9" t="n">
        <v>6</v>
      </c>
      <c r="I442" s="9" t="n">
        <v>300</v>
      </c>
      <c r="J442" s="11" t="b">
        <f aca="false">FALSE()</f>
        <v>0</v>
      </c>
      <c r="K442" s="9" t="n">
        <v>300</v>
      </c>
      <c r="L442" s="9" t="n">
        <v>6</v>
      </c>
      <c r="M442" s="11" t="b">
        <f aca="false">TRUE()</f>
        <v>1</v>
      </c>
      <c r="N442" s="5" t="n">
        <f aca="false">COUNTIF($F$2:$F$560,"&lt;"&amp;F442)+(COUNTIF($F$2:$F$560,F442)+1)/2</f>
        <v>343.5</v>
      </c>
      <c r="O442" s="5" t="n">
        <f aca="false">COUNTIF($H$2:$H$560,"&lt;"&amp;H442)+(COUNTIF($H$2:$H$560,H442)+1)/2</f>
        <v>422.5</v>
      </c>
      <c r="P442" s="5" t="n">
        <f aca="false">IF(J442=FALSE(),COUNTIFS($J$2:$J$560,FALSE(),$F$2:$F$560,"&lt;"&amp;F442)+(COUNTIFS($J$2:$J$560,FALSE(),$F$2:$F$560,F442)+1)/2,"")</f>
        <v>300.5</v>
      </c>
      <c r="Q442" s="5" t="n">
        <f aca="false">IF(J442=FALSE(),COUNTIFS($J$2:$J$560,FALSE(),$H$2:$H$560,"&lt;"&amp;H442)+(COUNTIFS($J$2:$J$560,FALSE(),$H$2:$H$560,H442)+1)/2,"")</f>
        <v>285</v>
      </c>
      <c r="R442" s="5" t="n">
        <f aca="false">COUNTIF($L$2:$L$560,"&lt;"&amp;L442)+(COUNTIF($L$2:$L$560,L442)+1)/2</f>
        <v>447.5</v>
      </c>
      <c r="S442" s="5" t="n">
        <f aca="false">MATCH(F442,Codetabel!$G$2:$G$12,0)-1</f>
        <v>3</v>
      </c>
      <c r="T442" s="5" t="n">
        <f aca="false">H442-1</f>
        <v>5</v>
      </c>
    </row>
    <row r="443" customFormat="false" ht="15" hidden="false" customHeight="false" outlineLevel="0" collapsed="false">
      <c r="A443" s="9" t="s">
        <v>65</v>
      </c>
      <c r="B443" s="9" t="n">
        <v>610</v>
      </c>
      <c r="C443" s="9" t="s">
        <v>946</v>
      </c>
      <c r="D443" s="9" t="s">
        <v>947</v>
      </c>
      <c r="E443" s="9" t="s">
        <v>943</v>
      </c>
      <c r="F443" s="9" t="n">
        <v>50</v>
      </c>
      <c r="G443" s="9" t="s">
        <v>180</v>
      </c>
      <c r="H443" s="9" t="n">
        <v>7</v>
      </c>
      <c r="I443" s="9" t="n">
        <v>500</v>
      </c>
      <c r="J443" s="11" t="b">
        <f aca="false">FALSE()</f>
        <v>0</v>
      </c>
      <c r="K443" s="9" t="n">
        <v>500</v>
      </c>
      <c r="L443" s="9" t="n">
        <v>7</v>
      </c>
      <c r="M443" s="11" t="b">
        <f aca="false">FALSE()</f>
        <v>0</v>
      </c>
      <c r="N443" s="5" t="n">
        <f aca="false">COUNTIF($F$2:$F$560,"&lt;"&amp;F443)+(COUNTIF($F$2:$F$560,F443)+1)/2</f>
        <v>343.5</v>
      </c>
      <c r="O443" s="5" t="n">
        <f aca="false">COUNTIF($H$2:$H$560,"&lt;"&amp;H443)+(COUNTIF($H$2:$H$560,H443)+1)/2</f>
        <v>486.5</v>
      </c>
      <c r="P443" s="5" t="n">
        <f aca="false">IF(J443=FALSE(),COUNTIFS($J$2:$J$560,FALSE(),$F$2:$F$560,"&lt;"&amp;F443)+(COUNTIFS($J$2:$J$560,FALSE(),$F$2:$F$560,F443)+1)/2,"")</f>
        <v>300.5</v>
      </c>
      <c r="Q443" s="5" t="n">
        <f aca="false">IF(J443=FALSE(),COUNTIFS($J$2:$J$560,FALSE(),$H$2:$H$560,"&lt;"&amp;H443)+(COUNTIFS($J$2:$J$560,FALSE(),$H$2:$H$560,H443)+1)/2,"")</f>
        <v>325.5</v>
      </c>
      <c r="R443" s="5" t="n">
        <f aca="false">COUNTIF($L$2:$L$560,"&lt;"&amp;L443)+(COUNTIF($L$2:$L$560,L443)+1)/2</f>
        <v>497.5</v>
      </c>
      <c r="S443" s="5" t="n">
        <f aca="false">MATCH(F443,Codetabel!$G$2:$G$12,0)-1</f>
        <v>3</v>
      </c>
      <c r="T443" s="5" t="n">
        <f aca="false">H443-1</f>
        <v>6</v>
      </c>
    </row>
    <row r="444" customFormat="false" ht="15" hidden="false" customHeight="false" outlineLevel="0" collapsed="false">
      <c r="A444" s="9" t="s">
        <v>65</v>
      </c>
      <c r="B444" s="9" t="n">
        <v>611</v>
      </c>
      <c r="C444" s="9" t="s">
        <v>946</v>
      </c>
      <c r="D444" s="9" t="s">
        <v>947</v>
      </c>
      <c r="E444" s="9" t="s">
        <v>944</v>
      </c>
      <c r="F444" s="9" t="n">
        <v>100</v>
      </c>
      <c r="G444" s="9" t="s">
        <v>182</v>
      </c>
      <c r="H444" s="9" t="n">
        <v>8</v>
      </c>
      <c r="I444" s="9" t="n">
        <v>700</v>
      </c>
      <c r="J444" s="11" t="b">
        <f aca="false">FALSE()</f>
        <v>0</v>
      </c>
      <c r="K444" s="9" t="n">
        <v>700</v>
      </c>
      <c r="L444" s="9" t="n">
        <v>8</v>
      </c>
      <c r="M444" s="11" t="b">
        <f aca="false">FALSE()</f>
        <v>0</v>
      </c>
      <c r="N444" s="5" t="n">
        <f aca="false">COUNTIF($F$2:$F$560,"&lt;"&amp;F444)+(COUNTIF($F$2:$F$560,F444)+1)/2</f>
        <v>415.5</v>
      </c>
      <c r="O444" s="5" t="n">
        <f aca="false">COUNTIF($H$2:$H$560,"&lt;"&amp;H444)+(COUNTIF($H$2:$H$560,H444)+1)/2</f>
        <v>520.5</v>
      </c>
      <c r="P444" s="5" t="n">
        <f aca="false">IF(J444=FALSE(),COUNTIFS($J$2:$J$560,FALSE(),$F$2:$F$560,"&lt;"&amp;F444)+(COUNTIFS($J$2:$J$560,FALSE(),$F$2:$F$560,F444)+1)/2,"")</f>
        <v>342.5</v>
      </c>
      <c r="Q444" s="5" t="n">
        <f aca="false">IF(J444=FALSE(),COUNTIFS($J$2:$J$560,FALSE(),$H$2:$H$560,"&lt;"&amp;H444)+(COUNTIFS($J$2:$J$560,FALSE(),$H$2:$H$560,H444)+1)/2,"")</f>
        <v>350.5</v>
      </c>
      <c r="R444" s="5" t="n">
        <f aca="false">COUNTIF($L$2:$L$560,"&lt;"&amp;L444)+(COUNTIF($L$2:$L$560,L444)+1)/2</f>
        <v>525</v>
      </c>
      <c r="S444" s="5" t="n">
        <f aca="false">MATCH(F444,Codetabel!$G$2:$G$12,0)-1</f>
        <v>4</v>
      </c>
      <c r="T444" s="5" t="n">
        <f aca="false">H444-1</f>
        <v>7</v>
      </c>
    </row>
    <row r="445" customFormat="false" ht="15" hidden="false" customHeight="false" outlineLevel="0" collapsed="false">
      <c r="A445" s="9" t="s">
        <v>65</v>
      </c>
      <c r="B445" s="9" t="n">
        <v>612</v>
      </c>
      <c r="C445" s="9" t="s">
        <v>952</v>
      </c>
      <c r="D445" s="9" t="s">
        <v>953</v>
      </c>
      <c r="E445" s="9" t="s">
        <v>954</v>
      </c>
      <c r="F445" s="9" t="n">
        <v>30</v>
      </c>
      <c r="G445" s="9" t="s">
        <v>126</v>
      </c>
      <c r="H445" s="9" t="n">
        <v>3</v>
      </c>
      <c r="I445" s="9" t="n">
        <v>50</v>
      </c>
      <c r="J445" s="11" t="b">
        <f aca="false">FALSE()</f>
        <v>0</v>
      </c>
      <c r="K445" s="9" t="n">
        <v>50</v>
      </c>
      <c r="L445" s="9" t="n">
        <v>3</v>
      </c>
      <c r="M445" s="11" t="b">
        <f aca="false">FALSE()</f>
        <v>0</v>
      </c>
      <c r="N445" s="5" t="n">
        <f aca="false">COUNTIF($F$2:$F$560,"&lt;"&amp;F445)+(COUNTIF($F$2:$F$560,F445)+1)/2</f>
        <v>257.5</v>
      </c>
      <c r="O445" s="5" t="n">
        <f aca="false">COUNTIF($H$2:$H$560,"&lt;"&amp;H445)+(COUNTIF($H$2:$H$560,H445)+1)/2</f>
        <v>175.5</v>
      </c>
      <c r="P445" s="5" t="n">
        <f aca="false">IF(J445=FALSE(),COUNTIFS($J$2:$J$560,FALSE(),$F$2:$F$560,"&lt;"&amp;F445)+(COUNTIFS($J$2:$J$560,FALSE(),$F$2:$F$560,F445)+1)/2,"")</f>
        <v>240</v>
      </c>
      <c r="Q445" s="5" t="n">
        <f aca="false">IF(J445=FALSE(),COUNTIFS($J$2:$J$560,FALSE(),$H$2:$H$560,"&lt;"&amp;H445)+(COUNTIFS($J$2:$J$560,FALSE(),$H$2:$H$560,H445)+1)/2,"")</f>
        <v>132.5</v>
      </c>
      <c r="R445" s="5" t="n">
        <f aca="false">COUNTIF($L$2:$L$560,"&lt;"&amp;L445)+(COUNTIF($L$2:$L$560,L445)+1)/2</f>
        <v>204</v>
      </c>
      <c r="S445" s="5" t="n">
        <f aca="false">MATCH(F445,Codetabel!$G$2:$G$12,0)-1</f>
        <v>2</v>
      </c>
      <c r="T445" s="5" t="n">
        <f aca="false">H445-1</f>
        <v>2</v>
      </c>
    </row>
    <row r="446" customFormat="false" ht="15" hidden="false" customHeight="false" outlineLevel="0" collapsed="false">
      <c r="A446" s="9" t="s">
        <v>65</v>
      </c>
      <c r="B446" s="9" t="n">
        <v>613</v>
      </c>
      <c r="C446" s="9" t="s">
        <v>952</v>
      </c>
      <c r="D446" s="9" t="s">
        <v>955</v>
      </c>
      <c r="E446" s="9" t="s">
        <v>956</v>
      </c>
      <c r="F446" s="9" t="n">
        <v>0</v>
      </c>
      <c r="G446" s="9" t="s">
        <v>107</v>
      </c>
      <c r="H446" s="9" t="n">
        <v>2</v>
      </c>
      <c r="I446" s="9" t="n">
        <v>30</v>
      </c>
      <c r="J446" s="11" t="b">
        <f aca="false">FALSE()</f>
        <v>0</v>
      </c>
      <c r="K446" s="9" t="n">
        <v>30</v>
      </c>
      <c r="L446" s="9" t="n">
        <v>2</v>
      </c>
      <c r="M446" s="11" t="b">
        <f aca="false">TRUE()</f>
        <v>1</v>
      </c>
      <c r="N446" s="5" t="n">
        <f aca="false">COUNTIF($F$2:$F$560,"&lt;"&amp;F446)+(COUNTIF($F$2:$F$560,F446)+1)/2</f>
        <v>59</v>
      </c>
      <c r="O446" s="5" t="n">
        <f aca="false">COUNTIF($H$2:$H$560,"&lt;"&amp;H446)+(COUNTIF($H$2:$H$560,H446)+1)/2</f>
        <v>89</v>
      </c>
      <c r="P446" s="5" t="n">
        <f aca="false">IF(J446=FALSE(),COUNTIFS($J$2:$J$560,FALSE(),$F$2:$F$560,"&lt;"&amp;F446)+(COUNTIFS($J$2:$J$560,FALSE(),$F$2:$F$560,F446)+1)/2,"")</f>
        <v>59</v>
      </c>
      <c r="Q446" s="5" t="n">
        <f aca="false">IF(J446=FALSE(),COUNTIFS($J$2:$J$560,FALSE(),$H$2:$H$560,"&lt;"&amp;H446)+(COUNTIFS($J$2:$J$560,FALSE(),$H$2:$H$560,H446)+1)/2,"")</f>
        <v>71.5</v>
      </c>
      <c r="R446" s="5" t="n">
        <f aca="false">COUNTIF($L$2:$L$560,"&lt;"&amp;L446)+(COUNTIF($L$2:$L$560,L446)+1)/2</f>
        <v>101.5</v>
      </c>
      <c r="S446" s="5" t="n">
        <f aca="false">MATCH(F446,Codetabel!$G$2:$G$12,0)-1</f>
        <v>0</v>
      </c>
      <c r="T446" s="5" t="n">
        <f aca="false">H446-1</f>
        <v>1</v>
      </c>
    </row>
    <row r="447" customFormat="false" ht="15" hidden="false" customHeight="false" outlineLevel="0" collapsed="false">
      <c r="A447" s="9" t="s">
        <v>65</v>
      </c>
      <c r="B447" s="9" t="n">
        <v>614</v>
      </c>
      <c r="C447" s="9" t="s">
        <v>957</v>
      </c>
      <c r="D447" s="9" t="s">
        <v>958</v>
      </c>
      <c r="E447" s="9" t="s">
        <v>959</v>
      </c>
      <c r="F447" s="9" t="n">
        <v>10</v>
      </c>
      <c r="G447" s="9" t="s">
        <v>107</v>
      </c>
      <c r="H447" s="9" t="n">
        <v>2</v>
      </c>
      <c r="I447" s="9" t="n">
        <v>30</v>
      </c>
      <c r="J447" s="11" t="b">
        <f aca="false">FALSE()</f>
        <v>0</v>
      </c>
      <c r="K447" s="9" t="n">
        <v>30</v>
      </c>
      <c r="L447" s="9" t="n">
        <v>2</v>
      </c>
      <c r="M447" s="11" t="b">
        <f aca="false">FALSE()</f>
        <v>0</v>
      </c>
      <c r="N447" s="5" t="n">
        <f aca="false">COUNTIF($F$2:$F$560,"&lt;"&amp;F447)+(COUNTIF($F$2:$F$560,F447)+1)/2</f>
        <v>164</v>
      </c>
      <c r="O447" s="5" t="n">
        <f aca="false">COUNTIF($H$2:$H$560,"&lt;"&amp;H447)+(COUNTIF($H$2:$H$560,H447)+1)/2</f>
        <v>89</v>
      </c>
      <c r="P447" s="5" t="n">
        <f aca="false">IF(J447=FALSE(),COUNTIFS($J$2:$J$560,FALSE(),$F$2:$F$560,"&lt;"&amp;F447)+(COUNTIFS($J$2:$J$560,FALSE(),$F$2:$F$560,F447)+1)/2,"")</f>
        <v>161.5</v>
      </c>
      <c r="Q447" s="5" t="n">
        <f aca="false">IF(J447=FALSE(),COUNTIFS($J$2:$J$560,FALSE(),$H$2:$H$560,"&lt;"&amp;H447)+(COUNTIFS($J$2:$J$560,FALSE(),$H$2:$H$560,H447)+1)/2,"")</f>
        <v>71.5</v>
      </c>
      <c r="R447" s="5" t="n">
        <f aca="false">COUNTIF($L$2:$L$560,"&lt;"&amp;L447)+(COUNTIF($L$2:$L$560,L447)+1)/2</f>
        <v>101.5</v>
      </c>
      <c r="S447" s="5" t="n">
        <f aca="false">MATCH(F447,Codetabel!$G$2:$G$12,0)-1</f>
        <v>1</v>
      </c>
      <c r="T447" s="5" t="n">
        <f aca="false">H447-1</f>
        <v>1</v>
      </c>
    </row>
    <row r="448" customFormat="false" ht="15" hidden="false" customHeight="false" outlineLevel="0" collapsed="false">
      <c r="A448" s="9" t="s">
        <v>65</v>
      </c>
      <c r="B448" s="9" t="n">
        <v>615</v>
      </c>
      <c r="C448" s="9" t="s">
        <v>957</v>
      </c>
      <c r="D448" s="9" t="s">
        <v>958</v>
      </c>
      <c r="E448" s="9" t="s">
        <v>960</v>
      </c>
      <c r="F448" s="9" t="n">
        <v>10</v>
      </c>
      <c r="G448" s="9" t="s">
        <v>115</v>
      </c>
      <c r="H448" s="9" t="n">
        <v>4</v>
      </c>
      <c r="I448" s="9" t="n">
        <v>100</v>
      </c>
      <c r="J448" s="11" t="b">
        <f aca="false">FALSE()</f>
        <v>0</v>
      </c>
      <c r="K448" s="9" t="n">
        <v>100</v>
      </c>
      <c r="L448" s="9" t="n">
        <v>4</v>
      </c>
      <c r="M448" s="11" t="b">
        <f aca="false">TRUE()</f>
        <v>1</v>
      </c>
      <c r="N448" s="5" t="n">
        <f aca="false">COUNTIF($F$2:$F$560,"&lt;"&amp;F448)+(COUNTIF($F$2:$F$560,F448)+1)/2</f>
        <v>164</v>
      </c>
      <c r="O448" s="5" t="n">
        <f aca="false">COUNTIF($H$2:$H$560,"&lt;"&amp;H448)+(COUNTIF($H$2:$H$560,H448)+1)/2</f>
        <v>266.5</v>
      </c>
      <c r="P448" s="5" t="n">
        <f aca="false">IF(J448=FALSE(),COUNTIFS($J$2:$J$560,FALSE(),$F$2:$F$560,"&lt;"&amp;F448)+(COUNTIFS($J$2:$J$560,FALSE(),$F$2:$F$560,F448)+1)/2,"")</f>
        <v>161.5</v>
      </c>
      <c r="Q448" s="5" t="n">
        <f aca="false">IF(J448=FALSE(),COUNTIFS($J$2:$J$560,FALSE(),$H$2:$H$560,"&lt;"&amp;H448)+(COUNTIFS($J$2:$J$560,FALSE(),$H$2:$H$560,H448)+1)/2,"")</f>
        <v>193.5</v>
      </c>
      <c r="R448" s="5" t="n">
        <f aca="false">COUNTIF($L$2:$L$560,"&lt;"&amp;L448)+(COUNTIF($L$2:$L$560,L448)+1)/2</f>
        <v>305</v>
      </c>
      <c r="S448" s="5" t="n">
        <f aca="false">MATCH(F448,Codetabel!$G$2:$G$12,0)-1</f>
        <v>1</v>
      </c>
      <c r="T448" s="5" t="n">
        <f aca="false">H448-1</f>
        <v>3</v>
      </c>
    </row>
    <row r="449" customFormat="false" ht="15" hidden="false" customHeight="false" outlineLevel="0" collapsed="false">
      <c r="A449" s="9" t="s">
        <v>65</v>
      </c>
      <c r="B449" s="9" t="n">
        <v>616</v>
      </c>
      <c r="C449" s="9" t="s">
        <v>961</v>
      </c>
      <c r="D449" s="9" t="s">
        <v>962</v>
      </c>
      <c r="E449" s="9" t="s">
        <v>963</v>
      </c>
      <c r="F449" s="9" t="n">
        <v>0</v>
      </c>
      <c r="G449" s="9" t="s">
        <v>392</v>
      </c>
      <c r="H449" s="9" t="n">
        <v>1</v>
      </c>
      <c r="I449" s="9" t="n">
        <v>10</v>
      </c>
      <c r="J449" s="11" t="b">
        <f aca="false">FALSE()</f>
        <v>0</v>
      </c>
      <c r="K449" s="9" t="n">
        <v>10</v>
      </c>
      <c r="L449" s="9" t="n">
        <v>1</v>
      </c>
      <c r="M449" s="11" t="b">
        <f aca="false">FALSE()</f>
        <v>0</v>
      </c>
      <c r="N449" s="5" t="n">
        <f aca="false">COUNTIF($F$2:$F$560,"&lt;"&amp;F449)+(COUNTIF($F$2:$F$560,F449)+1)/2</f>
        <v>59</v>
      </c>
      <c r="O449" s="5" t="n">
        <f aca="false">COUNTIF($H$2:$H$560,"&lt;"&amp;H449)+(COUNTIF($H$2:$H$560,H449)+1)/2</f>
        <v>22</v>
      </c>
      <c r="P449" s="5" t="n">
        <f aca="false">IF(J449=FALSE(),COUNTIFS($J$2:$J$560,FALSE(),$F$2:$F$560,"&lt;"&amp;F449)+(COUNTIFS($J$2:$J$560,FALSE(),$F$2:$F$560,F449)+1)/2,"")</f>
        <v>59</v>
      </c>
      <c r="Q449" s="5" t="n">
        <f aca="false">IF(J449=FALSE(),COUNTIFS($J$2:$J$560,FALSE(),$H$2:$H$560,"&lt;"&amp;H449)+(COUNTIFS($J$2:$J$560,FALSE(),$H$2:$H$560,H449)+1)/2,"")</f>
        <v>19.5</v>
      </c>
      <c r="R449" s="5" t="n">
        <f aca="false">COUNTIF($L$2:$L$560,"&lt;"&amp;L449)+(COUNTIF($L$2:$L$560,L449)+1)/2</f>
        <v>24</v>
      </c>
      <c r="S449" s="5" t="n">
        <f aca="false">MATCH(F449,Codetabel!$G$2:$G$12,0)-1</f>
        <v>0</v>
      </c>
      <c r="T449" s="5" t="n">
        <f aca="false">H449-1</f>
        <v>0</v>
      </c>
    </row>
    <row r="450" customFormat="false" ht="15" hidden="false" customHeight="false" outlineLevel="0" collapsed="false">
      <c r="A450" s="9" t="s">
        <v>65</v>
      </c>
      <c r="B450" s="9" t="n">
        <v>617</v>
      </c>
      <c r="C450" s="9" t="s">
        <v>964</v>
      </c>
      <c r="D450" s="9" t="s">
        <v>965</v>
      </c>
      <c r="E450" s="9" t="s">
        <v>966</v>
      </c>
      <c r="F450" s="9" t="n">
        <v>200</v>
      </c>
      <c r="G450" s="9" t="s">
        <v>418</v>
      </c>
      <c r="H450" s="9" t="n">
        <v>10</v>
      </c>
      <c r="I450" s="9" t="n">
        <v>1500</v>
      </c>
      <c r="J450" s="11" t="b">
        <f aca="false">FALSE()</f>
        <v>0</v>
      </c>
      <c r="K450" s="9" t="n">
        <v>1500</v>
      </c>
      <c r="L450" s="9" t="n">
        <v>10</v>
      </c>
      <c r="M450" s="11" t="b">
        <f aca="false">FALSE()</f>
        <v>0</v>
      </c>
      <c r="N450" s="5" t="n">
        <f aca="false">COUNTIF($F$2:$F$560,"&lt;"&amp;F450)+(COUNTIF($F$2:$F$560,F450)+1)/2</f>
        <v>471.5</v>
      </c>
      <c r="O450" s="5" t="n">
        <f aca="false">COUNTIF($H$2:$H$560,"&lt;"&amp;H450)+(COUNTIF($H$2:$H$560,H450)+1)/2</f>
        <v>553.5</v>
      </c>
      <c r="P450" s="5" t="n">
        <f aca="false">IF(J450=FALSE(),COUNTIFS($J$2:$J$560,FALSE(),$F$2:$F$560,"&lt;"&amp;F450)+(COUNTIFS($J$2:$J$560,FALSE(),$F$2:$F$560,F450)+1)/2,"")</f>
        <v>367</v>
      </c>
      <c r="Q450" s="5" t="n">
        <f aca="false">IF(J450=FALSE(),COUNTIFS($J$2:$J$560,FALSE(),$H$2:$H$560,"&lt;"&amp;H450)+(COUNTIFS($J$2:$J$560,FALSE(),$H$2:$H$560,H450)+1)/2,"")</f>
        <v>375</v>
      </c>
      <c r="R450" s="5" t="n">
        <f aca="false">COUNTIF($L$2:$L$560,"&lt;"&amp;L450)+(COUNTIF($L$2:$L$560,L450)+1)/2</f>
        <v>554</v>
      </c>
      <c r="S450" s="5" t="n">
        <f aca="false">MATCH(F450,Codetabel!$G$2:$G$12,0)-1</f>
        <v>5</v>
      </c>
      <c r="T450" s="5" t="n">
        <f aca="false">H450-1</f>
        <v>9</v>
      </c>
    </row>
    <row r="451" customFormat="false" ht="15" hidden="false" customHeight="false" outlineLevel="0" collapsed="false">
      <c r="A451" s="9" t="s">
        <v>65</v>
      </c>
      <c r="B451" s="9" t="n">
        <v>618</v>
      </c>
      <c r="C451" s="9" t="s">
        <v>964</v>
      </c>
      <c r="D451" s="9" t="s">
        <v>965</v>
      </c>
      <c r="E451" s="9" t="s">
        <v>967</v>
      </c>
      <c r="F451" s="9" t="n">
        <v>0</v>
      </c>
      <c r="G451" s="9" t="s">
        <v>180</v>
      </c>
      <c r="H451" s="9" t="n">
        <v>7</v>
      </c>
      <c r="I451" s="9" t="n">
        <v>500</v>
      </c>
      <c r="J451" s="11" t="b">
        <f aca="false">FALSE()</f>
        <v>0</v>
      </c>
      <c r="K451" s="9" t="n">
        <v>500</v>
      </c>
      <c r="L451" s="9" t="n">
        <v>7</v>
      </c>
      <c r="M451" s="11" t="b">
        <f aca="false">FALSE()</f>
        <v>0</v>
      </c>
      <c r="N451" s="5" t="n">
        <f aca="false">COUNTIF($F$2:$F$560,"&lt;"&amp;F451)+(COUNTIF($F$2:$F$560,F451)+1)/2</f>
        <v>59</v>
      </c>
      <c r="O451" s="5" t="n">
        <f aca="false">COUNTIF($H$2:$H$560,"&lt;"&amp;H451)+(COUNTIF($H$2:$H$560,H451)+1)/2</f>
        <v>486.5</v>
      </c>
      <c r="P451" s="5" t="n">
        <f aca="false">IF(J451=FALSE(),COUNTIFS($J$2:$J$560,FALSE(),$F$2:$F$560,"&lt;"&amp;F451)+(COUNTIFS($J$2:$J$560,FALSE(),$F$2:$F$560,F451)+1)/2,"")</f>
        <v>59</v>
      </c>
      <c r="Q451" s="5" t="n">
        <f aca="false">IF(J451=FALSE(),COUNTIFS($J$2:$J$560,FALSE(),$H$2:$H$560,"&lt;"&amp;H451)+(COUNTIFS($J$2:$J$560,FALSE(),$H$2:$H$560,H451)+1)/2,"")</f>
        <v>325.5</v>
      </c>
      <c r="R451" s="5" t="n">
        <f aca="false">COUNTIF($L$2:$L$560,"&lt;"&amp;L451)+(COUNTIF($L$2:$L$560,L451)+1)/2</f>
        <v>497.5</v>
      </c>
      <c r="S451" s="5" t="n">
        <f aca="false">MATCH(F451,Codetabel!$G$2:$G$12,0)-1</f>
        <v>0</v>
      </c>
      <c r="T451" s="5" t="n">
        <f aca="false">H451-1</f>
        <v>6</v>
      </c>
    </row>
    <row r="452" customFormat="false" ht="15" hidden="false" customHeight="false" outlineLevel="0" collapsed="false">
      <c r="A452" s="9" t="s">
        <v>65</v>
      </c>
      <c r="B452" s="9" t="n">
        <v>619</v>
      </c>
      <c r="C452" s="9" t="s">
        <v>968</v>
      </c>
      <c r="D452" s="9" t="s">
        <v>969</v>
      </c>
      <c r="E452" s="9" t="s">
        <v>970</v>
      </c>
      <c r="F452" s="9" t="n">
        <v>0</v>
      </c>
      <c r="G452" s="9" t="s">
        <v>392</v>
      </c>
      <c r="H452" s="9" t="n">
        <v>1</v>
      </c>
      <c r="I452" s="9" t="n">
        <v>10</v>
      </c>
      <c r="J452" s="11" t="b">
        <f aca="false">FALSE()</f>
        <v>0</v>
      </c>
      <c r="K452" s="9" t="n">
        <v>10</v>
      </c>
      <c r="L452" s="9" t="n">
        <v>1</v>
      </c>
      <c r="M452" s="11" t="b">
        <f aca="false">FALSE()</f>
        <v>0</v>
      </c>
      <c r="N452" s="5" t="n">
        <f aca="false">COUNTIF($F$2:$F$560,"&lt;"&amp;F452)+(COUNTIF($F$2:$F$560,F452)+1)/2</f>
        <v>59</v>
      </c>
      <c r="O452" s="5" t="n">
        <f aca="false">COUNTIF($H$2:$H$560,"&lt;"&amp;H452)+(COUNTIF($H$2:$H$560,H452)+1)/2</f>
        <v>22</v>
      </c>
      <c r="P452" s="5" t="n">
        <f aca="false">IF(J452=FALSE(),COUNTIFS($J$2:$J$560,FALSE(),$F$2:$F$560,"&lt;"&amp;F452)+(COUNTIFS($J$2:$J$560,FALSE(),$F$2:$F$560,F452)+1)/2,"")</f>
        <v>59</v>
      </c>
      <c r="Q452" s="5" t="n">
        <f aca="false">IF(J452=FALSE(),COUNTIFS($J$2:$J$560,FALSE(),$H$2:$H$560,"&lt;"&amp;H452)+(COUNTIFS($J$2:$J$560,FALSE(),$H$2:$H$560,H452)+1)/2,"")</f>
        <v>19.5</v>
      </c>
      <c r="R452" s="5" t="n">
        <f aca="false">COUNTIF($L$2:$L$560,"&lt;"&amp;L452)+(COUNTIF($L$2:$L$560,L452)+1)/2</f>
        <v>24</v>
      </c>
      <c r="S452" s="5" t="n">
        <f aca="false">MATCH(F452,Codetabel!$G$2:$G$12,0)-1</f>
        <v>0</v>
      </c>
      <c r="T452" s="5" t="n">
        <f aca="false">H452-1</f>
        <v>0</v>
      </c>
    </row>
    <row r="453" customFormat="false" ht="15" hidden="false" customHeight="false" outlineLevel="0" collapsed="false">
      <c r="A453" s="9" t="s">
        <v>65</v>
      </c>
      <c r="B453" s="9" t="n">
        <v>620</v>
      </c>
      <c r="C453" s="9" t="s">
        <v>971</v>
      </c>
      <c r="D453" s="9" t="s">
        <v>972</v>
      </c>
      <c r="E453" s="9" t="s">
        <v>973</v>
      </c>
      <c r="F453" s="9" t="n">
        <v>0</v>
      </c>
      <c r="G453" s="9" t="s">
        <v>392</v>
      </c>
      <c r="H453" s="9" t="n">
        <v>1</v>
      </c>
      <c r="I453" s="9" t="n">
        <v>10</v>
      </c>
      <c r="J453" s="11" t="b">
        <f aca="false">FALSE()</f>
        <v>0</v>
      </c>
      <c r="K453" s="9" t="n">
        <v>10</v>
      </c>
      <c r="L453" s="9" t="n">
        <v>1</v>
      </c>
      <c r="M453" s="11" t="b">
        <f aca="false">FALSE()</f>
        <v>0</v>
      </c>
      <c r="N453" s="5" t="n">
        <f aca="false">COUNTIF($F$2:$F$560,"&lt;"&amp;F453)+(COUNTIF($F$2:$F$560,F453)+1)/2</f>
        <v>59</v>
      </c>
      <c r="O453" s="5" t="n">
        <f aca="false">COUNTIF($H$2:$H$560,"&lt;"&amp;H453)+(COUNTIF($H$2:$H$560,H453)+1)/2</f>
        <v>22</v>
      </c>
      <c r="P453" s="5" t="n">
        <f aca="false">IF(J453=FALSE(),COUNTIFS($J$2:$J$560,FALSE(),$F$2:$F$560,"&lt;"&amp;F453)+(COUNTIFS($J$2:$J$560,FALSE(),$F$2:$F$560,F453)+1)/2,"")</f>
        <v>59</v>
      </c>
      <c r="Q453" s="5" t="n">
        <f aca="false">IF(J453=FALSE(),COUNTIFS($J$2:$J$560,FALSE(),$H$2:$H$560,"&lt;"&amp;H453)+(COUNTIFS($J$2:$J$560,FALSE(),$H$2:$H$560,H453)+1)/2,"")</f>
        <v>19.5</v>
      </c>
      <c r="R453" s="5" t="n">
        <f aca="false">COUNTIF($L$2:$L$560,"&lt;"&amp;L453)+(COUNTIF($L$2:$L$560,L453)+1)/2</f>
        <v>24</v>
      </c>
      <c r="S453" s="5" t="n">
        <f aca="false">MATCH(F453,Codetabel!$G$2:$G$12,0)-1</f>
        <v>0</v>
      </c>
      <c r="T453" s="5" t="n">
        <f aca="false">H453-1</f>
        <v>0</v>
      </c>
    </row>
    <row r="454" customFormat="false" ht="15" hidden="false" customHeight="false" outlineLevel="0" collapsed="false">
      <c r="A454" s="9" t="s">
        <v>65</v>
      </c>
      <c r="B454" s="9" t="n">
        <v>623</v>
      </c>
      <c r="C454" s="9" t="s">
        <v>974</v>
      </c>
      <c r="D454" s="9" t="s">
        <v>975</v>
      </c>
      <c r="E454" s="9" t="s">
        <v>976</v>
      </c>
      <c r="F454" s="9" t="n">
        <v>0</v>
      </c>
      <c r="G454" s="9" t="s">
        <v>107</v>
      </c>
      <c r="H454" s="9" t="n">
        <v>2</v>
      </c>
      <c r="I454" s="9" t="n">
        <v>30</v>
      </c>
      <c r="J454" s="11" t="b">
        <f aca="false">FALSE()</f>
        <v>0</v>
      </c>
      <c r="K454" s="9" t="n">
        <v>30</v>
      </c>
      <c r="L454" s="9" t="n">
        <v>2</v>
      </c>
      <c r="M454" s="11" t="b">
        <f aca="false">TRUE()</f>
        <v>1</v>
      </c>
      <c r="N454" s="5" t="n">
        <f aca="false">COUNTIF($F$2:$F$560,"&lt;"&amp;F454)+(COUNTIF($F$2:$F$560,F454)+1)/2</f>
        <v>59</v>
      </c>
      <c r="O454" s="5" t="n">
        <f aca="false">COUNTIF($H$2:$H$560,"&lt;"&amp;H454)+(COUNTIF($H$2:$H$560,H454)+1)/2</f>
        <v>89</v>
      </c>
      <c r="P454" s="5" t="n">
        <f aca="false">IF(J454=FALSE(),COUNTIFS($J$2:$J$560,FALSE(),$F$2:$F$560,"&lt;"&amp;F454)+(COUNTIFS($J$2:$J$560,FALSE(),$F$2:$F$560,F454)+1)/2,"")</f>
        <v>59</v>
      </c>
      <c r="Q454" s="5" t="n">
        <f aca="false">IF(J454=FALSE(),COUNTIFS($J$2:$J$560,FALSE(),$H$2:$H$560,"&lt;"&amp;H454)+(COUNTIFS($J$2:$J$560,FALSE(),$H$2:$H$560,H454)+1)/2,"")</f>
        <v>71.5</v>
      </c>
      <c r="R454" s="5" t="n">
        <f aca="false">COUNTIF($L$2:$L$560,"&lt;"&amp;L454)+(COUNTIF($L$2:$L$560,L454)+1)/2</f>
        <v>101.5</v>
      </c>
      <c r="S454" s="5" t="n">
        <f aca="false">MATCH(F454,Codetabel!$G$2:$G$12,0)-1</f>
        <v>0</v>
      </c>
      <c r="T454" s="5" t="n">
        <f aca="false">H454-1</f>
        <v>1</v>
      </c>
    </row>
    <row r="455" customFormat="false" ht="15" hidden="false" customHeight="false" outlineLevel="0" collapsed="false">
      <c r="A455" s="9" t="s">
        <v>65</v>
      </c>
      <c r="B455" s="9" t="n">
        <v>624</v>
      </c>
      <c r="C455" s="9" t="s">
        <v>977</v>
      </c>
      <c r="D455" s="9" t="s">
        <v>978</v>
      </c>
      <c r="E455" s="9" t="s">
        <v>979</v>
      </c>
      <c r="F455" s="9" t="n">
        <v>0</v>
      </c>
      <c r="G455" s="9" t="s">
        <v>392</v>
      </c>
      <c r="H455" s="9" t="n">
        <v>1</v>
      </c>
      <c r="I455" s="9" t="n">
        <v>10</v>
      </c>
      <c r="J455" s="11" t="b">
        <f aca="false">FALSE()</f>
        <v>0</v>
      </c>
      <c r="K455" s="9" t="n">
        <v>10</v>
      </c>
      <c r="L455" s="9" t="n">
        <v>1</v>
      </c>
      <c r="M455" s="11" t="b">
        <f aca="false">TRUE()</f>
        <v>1</v>
      </c>
      <c r="N455" s="5" t="n">
        <f aca="false">COUNTIF($F$2:$F$560,"&lt;"&amp;F455)+(COUNTIF($F$2:$F$560,F455)+1)/2</f>
        <v>59</v>
      </c>
      <c r="O455" s="5" t="n">
        <f aca="false">COUNTIF($H$2:$H$560,"&lt;"&amp;H455)+(COUNTIF($H$2:$H$560,H455)+1)/2</f>
        <v>22</v>
      </c>
      <c r="P455" s="5" t="n">
        <f aca="false">IF(J455=FALSE(),COUNTIFS($J$2:$J$560,FALSE(),$F$2:$F$560,"&lt;"&amp;F455)+(COUNTIFS($J$2:$J$560,FALSE(),$F$2:$F$560,F455)+1)/2,"")</f>
        <v>59</v>
      </c>
      <c r="Q455" s="5" t="n">
        <f aca="false">IF(J455=FALSE(),COUNTIFS($J$2:$J$560,FALSE(),$H$2:$H$560,"&lt;"&amp;H455)+(COUNTIFS($J$2:$J$560,FALSE(),$H$2:$H$560,H455)+1)/2,"")</f>
        <v>19.5</v>
      </c>
      <c r="R455" s="5" t="n">
        <f aca="false">COUNTIF($L$2:$L$560,"&lt;"&amp;L455)+(COUNTIF($L$2:$L$560,L455)+1)/2</f>
        <v>24</v>
      </c>
      <c r="S455" s="5" t="n">
        <f aca="false">MATCH(F455,Codetabel!$G$2:$G$12,0)-1</f>
        <v>0</v>
      </c>
      <c r="T455" s="5" t="n">
        <f aca="false">H455-1</f>
        <v>0</v>
      </c>
    </row>
    <row r="456" customFormat="false" ht="15" hidden="false" customHeight="false" outlineLevel="0" collapsed="false">
      <c r="A456" s="9" t="s">
        <v>65</v>
      </c>
      <c r="B456" s="9" t="n">
        <v>626</v>
      </c>
      <c r="C456" s="9" t="s">
        <v>977</v>
      </c>
      <c r="D456" s="9" t="s">
        <v>978</v>
      </c>
      <c r="E456" s="9" t="s">
        <v>980</v>
      </c>
      <c r="F456" s="9" t="n">
        <v>0</v>
      </c>
      <c r="G456" s="9" t="s">
        <v>115</v>
      </c>
      <c r="H456" s="9" t="n">
        <v>4</v>
      </c>
      <c r="I456" s="9" t="n">
        <v>100</v>
      </c>
      <c r="J456" s="11" t="b">
        <f aca="false">FALSE()</f>
        <v>0</v>
      </c>
      <c r="K456" s="9" t="n">
        <v>100</v>
      </c>
      <c r="L456" s="9" t="n">
        <v>4</v>
      </c>
      <c r="M456" s="11" t="b">
        <f aca="false">FALSE()</f>
        <v>0</v>
      </c>
      <c r="N456" s="5" t="n">
        <f aca="false">COUNTIF($F$2:$F$560,"&lt;"&amp;F456)+(COUNTIF($F$2:$F$560,F456)+1)/2</f>
        <v>59</v>
      </c>
      <c r="O456" s="5" t="n">
        <f aca="false">COUNTIF($H$2:$H$560,"&lt;"&amp;H456)+(COUNTIF($H$2:$H$560,H456)+1)/2</f>
        <v>266.5</v>
      </c>
      <c r="P456" s="5" t="n">
        <f aca="false">IF(J456=FALSE(),COUNTIFS($J$2:$J$560,FALSE(),$F$2:$F$560,"&lt;"&amp;F456)+(COUNTIFS($J$2:$J$560,FALSE(),$F$2:$F$560,F456)+1)/2,"")</f>
        <v>59</v>
      </c>
      <c r="Q456" s="5" t="n">
        <f aca="false">IF(J456=FALSE(),COUNTIFS($J$2:$J$560,FALSE(),$H$2:$H$560,"&lt;"&amp;H456)+(COUNTIFS($J$2:$J$560,FALSE(),$H$2:$H$560,H456)+1)/2,"")</f>
        <v>193.5</v>
      </c>
      <c r="R456" s="5" t="n">
        <f aca="false">COUNTIF($L$2:$L$560,"&lt;"&amp;L456)+(COUNTIF($L$2:$L$560,L456)+1)/2</f>
        <v>305</v>
      </c>
      <c r="S456" s="5" t="n">
        <f aca="false">MATCH(F456,Codetabel!$G$2:$G$12,0)-1</f>
        <v>0</v>
      </c>
      <c r="T456" s="5" t="n">
        <f aca="false">H456-1</f>
        <v>3</v>
      </c>
    </row>
    <row r="457" customFormat="false" ht="15" hidden="false" customHeight="false" outlineLevel="0" collapsed="false">
      <c r="A457" s="9" t="s">
        <v>65</v>
      </c>
      <c r="B457" s="9" t="n">
        <v>627</v>
      </c>
      <c r="C457" s="9" t="s">
        <v>977</v>
      </c>
      <c r="D457" s="9" t="s">
        <v>978</v>
      </c>
      <c r="E457" s="9" t="s">
        <v>981</v>
      </c>
      <c r="F457" s="9" t="n">
        <v>0</v>
      </c>
      <c r="G457" s="9" t="s">
        <v>392</v>
      </c>
      <c r="H457" s="9" t="n">
        <v>1</v>
      </c>
      <c r="I457" s="9" t="n">
        <v>10</v>
      </c>
      <c r="J457" s="11" t="b">
        <f aca="false">FALSE()</f>
        <v>0</v>
      </c>
      <c r="K457" s="9" t="n">
        <v>10</v>
      </c>
      <c r="L457" s="9" t="n">
        <v>1</v>
      </c>
      <c r="M457" s="11" t="b">
        <f aca="false">FALSE()</f>
        <v>0</v>
      </c>
      <c r="N457" s="5" t="n">
        <f aca="false">COUNTIF($F$2:$F$560,"&lt;"&amp;F457)+(COUNTIF($F$2:$F$560,F457)+1)/2</f>
        <v>59</v>
      </c>
      <c r="O457" s="5" t="n">
        <f aca="false">COUNTIF($H$2:$H$560,"&lt;"&amp;H457)+(COUNTIF($H$2:$H$560,H457)+1)/2</f>
        <v>22</v>
      </c>
      <c r="P457" s="5" t="n">
        <f aca="false">IF(J457=FALSE(),COUNTIFS($J$2:$J$560,FALSE(),$F$2:$F$560,"&lt;"&amp;F457)+(COUNTIFS($J$2:$J$560,FALSE(),$F$2:$F$560,F457)+1)/2,"")</f>
        <v>59</v>
      </c>
      <c r="Q457" s="5" t="n">
        <f aca="false">IF(J457=FALSE(),COUNTIFS($J$2:$J$560,FALSE(),$H$2:$H$560,"&lt;"&amp;H457)+(COUNTIFS($J$2:$J$560,FALSE(),$H$2:$H$560,H457)+1)/2,"")</f>
        <v>19.5</v>
      </c>
      <c r="R457" s="5" t="n">
        <f aca="false">COUNTIF($L$2:$L$560,"&lt;"&amp;L457)+(COUNTIF($L$2:$L$560,L457)+1)/2</f>
        <v>24</v>
      </c>
      <c r="S457" s="5" t="n">
        <f aca="false">MATCH(F457,Codetabel!$G$2:$G$12,0)-1</f>
        <v>0</v>
      </c>
      <c r="T457" s="5" t="n">
        <f aca="false">H457-1</f>
        <v>0</v>
      </c>
    </row>
    <row r="458" customFormat="false" ht="15" hidden="false" customHeight="false" outlineLevel="0" collapsed="false">
      <c r="A458" s="9" t="s">
        <v>65</v>
      </c>
      <c r="B458" s="9" t="n">
        <v>628</v>
      </c>
      <c r="C458" s="9" t="s">
        <v>977</v>
      </c>
      <c r="D458" s="9" t="s">
        <v>978</v>
      </c>
      <c r="E458" s="9" t="s">
        <v>982</v>
      </c>
      <c r="F458" s="9" t="n">
        <v>0</v>
      </c>
      <c r="G458" s="9" t="s">
        <v>392</v>
      </c>
      <c r="H458" s="9" t="n">
        <v>1</v>
      </c>
      <c r="I458" s="9" t="n">
        <v>10</v>
      </c>
      <c r="J458" s="11" t="b">
        <f aca="false">FALSE()</f>
        <v>0</v>
      </c>
      <c r="K458" s="9" t="n">
        <v>10</v>
      </c>
      <c r="L458" s="9" t="n">
        <v>1</v>
      </c>
      <c r="M458" s="11" t="b">
        <f aca="false">FALSE()</f>
        <v>0</v>
      </c>
      <c r="N458" s="5" t="n">
        <f aca="false">COUNTIF($F$2:$F$560,"&lt;"&amp;F458)+(COUNTIF($F$2:$F$560,F458)+1)/2</f>
        <v>59</v>
      </c>
      <c r="O458" s="5" t="n">
        <f aca="false">COUNTIF($H$2:$H$560,"&lt;"&amp;H458)+(COUNTIF($H$2:$H$560,H458)+1)/2</f>
        <v>22</v>
      </c>
      <c r="P458" s="5" t="n">
        <f aca="false">IF(J458=FALSE(),COUNTIFS($J$2:$J$560,FALSE(),$F$2:$F$560,"&lt;"&amp;F458)+(COUNTIFS($J$2:$J$560,FALSE(),$F$2:$F$560,F458)+1)/2,"")</f>
        <v>59</v>
      </c>
      <c r="Q458" s="5" t="n">
        <f aca="false">IF(J458=FALSE(),COUNTIFS($J$2:$J$560,FALSE(),$H$2:$H$560,"&lt;"&amp;H458)+(COUNTIFS($J$2:$J$560,FALSE(),$H$2:$H$560,H458)+1)/2,"")</f>
        <v>19.5</v>
      </c>
      <c r="R458" s="5" t="n">
        <f aca="false">COUNTIF($L$2:$L$560,"&lt;"&amp;L458)+(COUNTIF($L$2:$L$560,L458)+1)/2</f>
        <v>24</v>
      </c>
      <c r="S458" s="5" t="n">
        <f aca="false">MATCH(F458,Codetabel!$G$2:$G$12,0)-1</f>
        <v>0</v>
      </c>
      <c r="T458" s="5" t="n">
        <f aca="false">H458-1</f>
        <v>0</v>
      </c>
    </row>
    <row r="459" customFormat="false" ht="15" hidden="false" customHeight="false" outlineLevel="0" collapsed="false">
      <c r="A459" s="9" t="s">
        <v>65</v>
      </c>
      <c r="B459" s="9" t="n">
        <v>631</v>
      </c>
      <c r="C459" s="9" t="s">
        <v>983</v>
      </c>
      <c r="D459" s="9" t="s">
        <v>984</v>
      </c>
      <c r="E459" s="9" t="s">
        <v>985</v>
      </c>
      <c r="F459" s="9" t="n">
        <v>0</v>
      </c>
      <c r="G459" s="9" t="s">
        <v>392</v>
      </c>
      <c r="H459" s="9" t="n">
        <v>1</v>
      </c>
      <c r="I459" s="9" t="n">
        <v>10</v>
      </c>
      <c r="J459" s="11" t="b">
        <f aca="false">FALSE()</f>
        <v>0</v>
      </c>
      <c r="K459" s="9" t="n">
        <v>10</v>
      </c>
      <c r="L459" s="9" t="n">
        <v>1</v>
      </c>
      <c r="M459" s="11" t="b">
        <f aca="false">FALSE()</f>
        <v>0</v>
      </c>
      <c r="N459" s="5" t="n">
        <f aca="false">COUNTIF($F$2:$F$560,"&lt;"&amp;F459)+(COUNTIF($F$2:$F$560,F459)+1)/2</f>
        <v>59</v>
      </c>
      <c r="O459" s="5" t="n">
        <f aca="false">COUNTIF($H$2:$H$560,"&lt;"&amp;H459)+(COUNTIF($H$2:$H$560,H459)+1)/2</f>
        <v>22</v>
      </c>
      <c r="P459" s="5" t="n">
        <f aca="false">IF(J459=FALSE(),COUNTIFS($J$2:$J$560,FALSE(),$F$2:$F$560,"&lt;"&amp;F459)+(COUNTIFS($J$2:$J$560,FALSE(),$F$2:$F$560,F459)+1)/2,"")</f>
        <v>59</v>
      </c>
      <c r="Q459" s="5" t="n">
        <f aca="false">IF(J459=FALSE(),COUNTIFS($J$2:$J$560,FALSE(),$H$2:$H$560,"&lt;"&amp;H459)+(COUNTIFS($J$2:$J$560,FALSE(),$H$2:$H$560,H459)+1)/2,"")</f>
        <v>19.5</v>
      </c>
      <c r="R459" s="5" t="n">
        <f aca="false">COUNTIF($L$2:$L$560,"&lt;"&amp;L459)+(COUNTIF($L$2:$L$560,L459)+1)/2</f>
        <v>24</v>
      </c>
      <c r="S459" s="5" t="n">
        <f aca="false">MATCH(F459,Codetabel!$G$2:$G$12,0)-1</f>
        <v>0</v>
      </c>
      <c r="T459" s="5" t="n">
        <f aca="false">H459-1</f>
        <v>0</v>
      </c>
    </row>
    <row r="460" customFormat="false" ht="15" hidden="false" customHeight="false" outlineLevel="0" collapsed="false">
      <c r="A460" s="9" t="s">
        <v>65</v>
      </c>
      <c r="B460" s="9" t="n">
        <v>634</v>
      </c>
      <c r="C460" s="9" t="s">
        <v>986</v>
      </c>
      <c r="D460" s="9" t="s">
        <v>987</v>
      </c>
      <c r="E460" s="9" t="s">
        <v>988</v>
      </c>
      <c r="F460" s="9" t="n">
        <v>0</v>
      </c>
      <c r="G460" s="9" t="s">
        <v>392</v>
      </c>
      <c r="H460" s="9" t="n">
        <v>1</v>
      </c>
      <c r="I460" s="9" t="n">
        <v>10</v>
      </c>
      <c r="J460" s="11" t="b">
        <f aca="false">FALSE()</f>
        <v>0</v>
      </c>
      <c r="K460" s="9" t="n">
        <v>10</v>
      </c>
      <c r="L460" s="9" t="n">
        <v>1</v>
      </c>
      <c r="M460" s="11" t="b">
        <f aca="false">FALSE()</f>
        <v>0</v>
      </c>
      <c r="N460" s="5" t="n">
        <f aca="false">COUNTIF($F$2:$F$560,"&lt;"&amp;F460)+(COUNTIF($F$2:$F$560,F460)+1)/2</f>
        <v>59</v>
      </c>
      <c r="O460" s="5" t="n">
        <f aca="false">COUNTIF($H$2:$H$560,"&lt;"&amp;H460)+(COUNTIF($H$2:$H$560,H460)+1)/2</f>
        <v>22</v>
      </c>
      <c r="P460" s="5" t="n">
        <f aca="false">IF(J460=FALSE(),COUNTIFS($J$2:$J$560,FALSE(),$F$2:$F$560,"&lt;"&amp;F460)+(COUNTIFS($J$2:$J$560,FALSE(),$F$2:$F$560,F460)+1)/2,"")</f>
        <v>59</v>
      </c>
      <c r="Q460" s="5" t="n">
        <f aca="false">IF(J460=FALSE(),COUNTIFS($J$2:$J$560,FALSE(),$H$2:$H$560,"&lt;"&amp;H460)+(COUNTIFS($J$2:$J$560,FALSE(),$H$2:$H$560,H460)+1)/2,"")</f>
        <v>19.5</v>
      </c>
      <c r="R460" s="5" t="n">
        <f aca="false">COUNTIF($L$2:$L$560,"&lt;"&amp;L460)+(COUNTIF($L$2:$L$560,L460)+1)/2</f>
        <v>24</v>
      </c>
      <c r="S460" s="5" t="n">
        <f aca="false">MATCH(F460,Codetabel!$G$2:$G$12,0)-1</f>
        <v>0</v>
      </c>
      <c r="T460" s="5" t="n">
        <f aca="false">H460-1</f>
        <v>0</v>
      </c>
    </row>
    <row r="461" customFormat="false" ht="15" hidden="false" customHeight="false" outlineLevel="0" collapsed="false">
      <c r="A461" s="9" t="s">
        <v>65</v>
      </c>
      <c r="B461" s="9" t="n">
        <v>637</v>
      </c>
      <c r="C461" s="9" t="s">
        <v>989</v>
      </c>
      <c r="D461" s="9" t="s">
        <v>990</v>
      </c>
      <c r="E461" s="9" t="s">
        <v>991</v>
      </c>
      <c r="F461" s="9" t="n">
        <v>10</v>
      </c>
      <c r="G461" s="9" t="s">
        <v>107</v>
      </c>
      <c r="H461" s="9" t="n">
        <v>2</v>
      </c>
      <c r="I461" s="9" t="n">
        <v>30</v>
      </c>
      <c r="J461" s="11" t="b">
        <f aca="false">FALSE()</f>
        <v>0</v>
      </c>
      <c r="K461" s="9" t="n">
        <v>30</v>
      </c>
      <c r="L461" s="9" t="n">
        <v>2</v>
      </c>
      <c r="M461" s="11" t="b">
        <f aca="false">FALSE()</f>
        <v>0</v>
      </c>
      <c r="N461" s="5" t="n">
        <f aca="false">COUNTIF($F$2:$F$560,"&lt;"&amp;F461)+(COUNTIF($F$2:$F$560,F461)+1)/2</f>
        <v>164</v>
      </c>
      <c r="O461" s="5" t="n">
        <f aca="false">COUNTIF($H$2:$H$560,"&lt;"&amp;H461)+(COUNTIF($H$2:$H$560,H461)+1)/2</f>
        <v>89</v>
      </c>
      <c r="P461" s="5" t="n">
        <f aca="false">IF(J461=FALSE(),COUNTIFS($J$2:$J$560,FALSE(),$F$2:$F$560,"&lt;"&amp;F461)+(COUNTIFS($J$2:$J$560,FALSE(),$F$2:$F$560,F461)+1)/2,"")</f>
        <v>161.5</v>
      </c>
      <c r="Q461" s="5" t="n">
        <f aca="false">IF(J461=FALSE(),COUNTIFS($J$2:$J$560,FALSE(),$H$2:$H$560,"&lt;"&amp;H461)+(COUNTIFS($J$2:$J$560,FALSE(),$H$2:$H$560,H461)+1)/2,"")</f>
        <v>71.5</v>
      </c>
      <c r="R461" s="5" t="n">
        <f aca="false">COUNTIF($L$2:$L$560,"&lt;"&amp;L461)+(COUNTIF($L$2:$L$560,L461)+1)/2</f>
        <v>101.5</v>
      </c>
      <c r="S461" s="5" t="n">
        <f aca="false">MATCH(F461,Codetabel!$G$2:$G$12,0)-1</f>
        <v>1</v>
      </c>
      <c r="T461" s="5" t="n">
        <f aca="false">H461-1</f>
        <v>1</v>
      </c>
    </row>
    <row r="462" customFormat="false" ht="15" hidden="false" customHeight="false" outlineLevel="0" collapsed="false">
      <c r="A462" s="9" t="s">
        <v>65</v>
      </c>
      <c r="B462" s="9" t="n">
        <v>638</v>
      </c>
      <c r="C462" s="9" t="s">
        <v>992</v>
      </c>
      <c r="D462" s="9" t="s">
        <v>993</v>
      </c>
      <c r="E462" s="9" t="s">
        <v>994</v>
      </c>
      <c r="F462" s="9" t="n">
        <v>10</v>
      </c>
      <c r="G462" s="9" t="s">
        <v>126</v>
      </c>
      <c r="H462" s="9" t="n">
        <v>3</v>
      </c>
      <c r="I462" s="9" t="n">
        <v>50</v>
      </c>
      <c r="J462" s="11" t="b">
        <f aca="false">FALSE()</f>
        <v>0</v>
      </c>
      <c r="K462" s="9" t="n">
        <v>50</v>
      </c>
      <c r="L462" s="9" t="n">
        <v>3</v>
      </c>
      <c r="M462" s="11" t="b">
        <f aca="false">TRUE()</f>
        <v>1</v>
      </c>
      <c r="N462" s="5" t="n">
        <f aca="false">COUNTIF($F$2:$F$560,"&lt;"&amp;F462)+(COUNTIF($F$2:$F$560,F462)+1)/2</f>
        <v>164</v>
      </c>
      <c r="O462" s="5" t="n">
        <f aca="false">COUNTIF($H$2:$H$560,"&lt;"&amp;H462)+(COUNTIF($H$2:$H$560,H462)+1)/2</f>
        <v>175.5</v>
      </c>
      <c r="P462" s="5" t="n">
        <f aca="false">IF(J462=FALSE(),COUNTIFS($J$2:$J$560,FALSE(),$F$2:$F$560,"&lt;"&amp;F462)+(COUNTIFS($J$2:$J$560,FALSE(),$F$2:$F$560,F462)+1)/2,"")</f>
        <v>161.5</v>
      </c>
      <c r="Q462" s="5" t="n">
        <f aca="false">IF(J462=FALSE(),COUNTIFS($J$2:$J$560,FALSE(),$H$2:$H$560,"&lt;"&amp;H462)+(COUNTIFS($J$2:$J$560,FALSE(),$H$2:$H$560,H462)+1)/2,"")</f>
        <v>132.5</v>
      </c>
      <c r="R462" s="5" t="n">
        <f aca="false">COUNTIF($L$2:$L$560,"&lt;"&amp;L462)+(COUNTIF($L$2:$L$560,L462)+1)/2</f>
        <v>204</v>
      </c>
      <c r="S462" s="5" t="n">
        <f aca="false">MATCH(F462,Codetabel!$G$2:$G$12,0)-1</f>
        <v>1</v>
      </c>
      <c r="T462" s="5" t="n">
        <f aca="false">H462-1</f>
        <v>2</v>
      </c>
    </row>
    <row r="463" customFormat="false" ht="15" hidden="false" customHeight="false" outlineLevel="0" collapsed="false">
      <c r="A463" s="9" t="s">
        <v>65</v>
      </c>
      <c r="B463" s="9" t="n">
        <v>639</v>
      </c>
      <c r="C463" s="9" t="s">
        <v>995</v>
      </c>
      <c r="D463" s="9" t="s">
        <v>996</v>
      </c>
      <c r="E463" s="9" t="s">
        <v>997</v>
      </c>
      <c r="F463" s="9" t="n">
        <v>10</v>
      </c>
      <c r="G463" s="9" t="s">
        <v>126</v>
      </c>
      <c r="H463" s="9" t="n">
        <v>3</v>
      </c>
      <c r="I463" s="9" t="n">
        <v>50</v>
      </c>
      <c r="J463" s="11" t="b">
        <f aca="false">FALSE()</f>
        <v>0</v>
      </c>
      <c r="K463" s="9" t="n">
        <v>50</v>
      </c>
      <c r="L463" s="9" t="n">
        <v>3</v>
      </c>
      <c r="M463" s="11" t="b">
        <f aca="false">TRUE()</f>
        <v>1</v>
      </c>
      <c r="N463" s="5" t="n">
        <f aca="false">COUNTIF($F$2:$F$560,"&lt;"&amp;F463)+(COUNTIF($F$2:$F$560,F463)+1)/2</f>
        <v>164</v>
      </c>
      <c r="O463" s="5" t="n">
        <f aca="false">COUNTIF($H$2:$H$560,"&lt;"&amp;H463)+(COUNTIF($H$2:$H$560,H463)+1)/2</f>
        <v>175.5</v>
      </c>
      <c r="P463" s="5" t="n">
        <f aca="false">IF(J463=FALSE(),COUNTIFS($J$2:$J$560,FALSE(),$F$2:$F$560,"&lt;"&amp;F463)+(COUNTIFS($J$2:$J$560,FALSE(),$F$2:$F$560,F463)+1)/2,"")</f>
        <v>161.5</v>
      </c>
      <c r="Q463" s="5" t="n">
        <f aca="false">IF(J463=FALSE(),COUNTIFS($J$2:$J$560,FALSE(),$H$2:$H$560,"&lt;"&amp;H463)+(COUNTIFS($J$2:$J$560,FALSE(),$H$2:$H$560,H463)+1)/2,"")</f>
        <v>132.5</v>
      </c>
      <c r="R463" s="5" t="n">
        <f aca="false">COUNTIF($L$2:$L$560,"&lt;"&amp;L463)+(COUNTIF($L$2:$L$560,L463)+1)/2</f>
        <v>204</v>
      </c>
      <c r="S463" s="5" t="n">
        <f aca="false">MATCH(F463,Codetabel!$G$2:$G$12,0)-1</f>
        <v>1</v>
      </c>
      <c r="T463" s="5" t="n">
        <f aca="false">H463-1</f>
        <v>2</v>
      </c>
    </row>
    <row r="464" customFormat="false" ht="15" hidden="false" customHeight="false" outlineLevel="0" collapsed="false">
      <c r="A464" s="9" t="s">
        <v>65</v>
      </c>
      <c r="B464" s="9" t="n">
        <v>640</v>
      </c>
      <c r="C464" s="9" t="s">
        <v>998</v>
      </c>
      <c r="D464" s="9" t="s">
        <v>999</v>
      </c>
      <c r="E464" s="9" t="s">
        <v>1000</v>
      </c>
      <c r="F464" s="9" t="n">
        <v>10</v>
      </c>
      <c r="G464" s="9" t="s">
        <v>107</v>
      </c>
      <c r="H464" s="9" t="n">
        <v>2</v>
      </c>
      <c r="I464" s="9" t="n">
        <v>30</v>
      </c>
      <c r="J464" s="11" t="b">
        <f aca="false">FALSE()</f>
        <v>0</v>
      </c>
      <c r="K464" s="9" t="n">
        <v>30</v>
      </c>
      <c r="L464" s="9" t="n">
        <v>2</v>
      </c>
      <c r="M464" s="11" t="b">
        <f aca="false">TRUE()</f>
        <v>1</v>
      </c>
      <c r="N464" s="5" t="n">
        <f aca="false">COUNTIF($F$2:$F$560,"&lt;"&amp;F464)+(COUNTIF($F$2:$F$560,F464)+1)/2</f>
        <v>164</v>
      </c>
      <c r="O464" s="5" t="n">
        <f aca="false">COUNTIF($H$2:$H$560,"&lt;"&amp;H464)+(COUNTIF($H$2:$H$560,H464)+1)/2</f>
        <v>89</v>
      </c>
      <c r="P464" s="5" t="n">
        <f aca="false">IF(J464=FALSE(),COUNTIFS($J$2:$J$560,FALSE(),$F$2:$F$560,"&lt;"&amp;F464)+(COUNTIFS($J$2:$J$560,FALSE(),$F$2:$F$560,F464)+1)/2,"")</f>
        <v>161.5</v>
      </c>
      <c r="Q464" s="5" t="n">
        <f aca="false">IF(J464=FALSE(),COUNTIFS($J$2:$J$560,FALSE(),$H$2:$H$560,"&lt;"&amp;H464)+(COUNTIFS($J$2:$J$560,FALSE(),$H$2:$H$560,H464)+1)/2,"")</f>
        <v>71.5</v>
      </c>
      <c r="R464" s="5" t="n">
        <f aca="false">COUNTIF($L$2:$L$560,"&lt;"&amp;L464)+(COUNTIF($L$2:$L$560,L464)+1)/2</f>
        <v>101.5</v>
      </c>
      <c r="S464" s="5" t="n">
        <f aca="false">MATCH(F464,Codetabel!$G$2:$G$12,0)-1</f>
        <v>1</v>
      </c>
      <c r="T464" s="5" t="n">
        <f aca="false">H464-1</f>
        <v>1</v>
      </c>
    </row>
    <row r="465" customFormat="false" ht="15" hidden="false" customHeight="false" outlineLevel="0" collapsed="false">
      <c r="A465" s="9" t="s">
        <v>65</v>
      </c>
      <c r="B465" s="9" t="n">
        <v>643</v>
      </c>
      <c r="C465" s="9" t="s">
        <v>1001</v>
      </c>
      <c r="D465" s="9" t="s">
        <v>1002</v>
      </c>
      <c r="E465" s="9" t="s">
        <v>1003</v>
      </c>
      <c r="F465" s="9" t="n">
        <v>0</v>
      </c>
      <c r="G465" s="9" t="s">
        <v>392</v>
      </c>
      <c r="H465" s="9" t="n">
        <v>1</v>
      </c>
      <c r="I465" s="9" t="n">
        <v>10</v>
      </c>
      <c r="J465" s="11" t="b">
        <f aca="false">FALSE()</f>
        <v>0</v>
      </c>
      <c r="K465" s="9" t="n">
        <v>10</v>
      </c>
      <c r="L465" s="9" t="n">
        <v>1</v>
      </c>
      <c r="M465" s="11" t="b">
        <f aca="false">FALSE()</f>
        <v>0</v>
      </c>
      <c r="N465" s="5" t="n">
        <f aca="false">COUNTIF($F$2:$F$560,"&lt;"&amp;F465)+(COUNTIF($F$2:$F$560,F465)+1)/2</f>
        <v>59</v>
      </c>
      <c r="O465" s="5" t="n">
        <f aca="false">COUNTIF($H$2:$H$560,"&lt;"&amp;H465)+(COUNTIF($H$2:$H$560,H465)+1)/2</f>
        <v>22</v>
      </c>
      <c r="P465" s="5" t="n">
        <f aca="false">IF(J465=FALSE(),COUNTIFS($J$2:$J$560,FALSE(),$F$2:$F$560,"&lt;"&amp;F465)+(COUNTIFS($J$2:$J$560,FALSE(),$F$2:$F$560,F465)+1)/2,"")</f>
        <v>59</v>
      </c>
      <c r="Q465" s="5" t="n">
        <f aca="false">IF(J465=FALSE(),COUNTIFS($J$2:$J$560,FALSE(),$H$2:$H$560,"&lt;"&amp;H465)+(COUNTIFS($J$2:$J$560,FALSE(),$H$2:$H$560,H465)+1)/2,"")</f>
        <v>19.5</v>
      </c>
      <c r="R465" s="5" t="n">
        <f aca="false">COUNTIF($L$2:$L$560,"&lt;"&amp;L465)+(COUNTIF($L$2:$L$560,L465)+1)/2</f>
        <v>24</v>
      </c>
      <c r="S465" s="5" t="n">
        <f aca="false">MATCH(F465,Codetabel!$G$2:$G$12,0)-1</f>
        <v>0</v>
      </c>
      <c r="T465" s="5" t="n">
        <f aca="false">H465-1</f>
        <v>0</v>
      </c>
    </row>
    <row r="466" customFormat="false" ht="15" hidden="false" customHeight="false" outlineLevel="0" collapsed="false">
      <c r="A466" s="9" t="s">
        <v>65</v>
      </c>
      <c r="B466" s="9" t="n">
        <v>644</v>
      </c>
      <c r="C466" s="9" t="s">
        <v>1001</v>
      </c>
      <c r="D466" s="9" t="s">
        <v>1004</v>
      </c>
      <c r="E466" s="9" t="s">
        <v>1005</v>
      </c>
      <c r="F466" s="9" t="n">
        <v>0</v>
      </c>
      <c r="G466" s="9" t="s">
        <v>107</v>
      </c>
      <c r="H466" s="9" t="n">
        <v>2</v>
      </c>
      <c r="I466" s="9" t="n">
        <v>30</v>
      </c>
      <c r="J466" s="11" t="b">
        <f aca="false">FALSE()</f>
        <v>0</v>
      </c>
      <c r="K466" s="9" t="n">
        <v>30</v>
      </c>
      <c r="L466" s="9" t="n">
        <v>2</v>
      </c>
      <c r="M466" s="11" t="b">
        <f aca="false">TRUE()</f>
        <v>1</v>
      </c>
      <c r="N466" s="5" t="n">
        <f aca="false">COUNTIF($F$2:$F$560,"&lt;"&amp;F466)+(COUNTIF($F$2:$F$560,F466)+1)/2</f>
        <v>59</v>
      </c>
      <c r="O466" s="5" t="n">
        <f aca="false">COUNTIF($H$2:$H$560,"&lt;"&amp;H466)+(COUNTIF($H$2:$H$560,H466)+1)/2</f>
        <v>89</v>
      </c>
      <c r="P466" s="5" t="n">
        <f aca="false">IF(J466=FALSE(),COUNTIFS($J$2:$J$560,FALSE(),$F$2:$F$560,"&lt;"&amp;F466)+(COUNTIFS($J$2:$J$560,FALSE(),$F$2:$F$560,F466)+1)/2,"")</f>
        <v>59</v>
      </c>
      <c r="Q466" s="5" t="n">
        <f aca="false">IF(J466=FALSE(),COUNTIFS($J$2:$J$560,FALSE(),$H$2:$H$560,"&lt;"&amp;H466)+(COUNTIFS($J$2:$J$560,FALSE(),$H$2:$H$560,H466)+1)/2,"")</f>
        <v>71.5</v>
      </c>
      <c r="R466" s="5" t="n">
        <f aca="false">COUNTIF($L$2:$L$560,"&lt;"&amp;L466)+(COUNTIF($L$2:$L$560,L466)+1)/2</f>
        <v>101.5</v>
      </c>
      <c r="S466" s="5" t="n">
        <f aca="false">MATCH(F466,Codetabel!$G$2:$G$12,0)-1</f>
        <v>0</v>
      </c>
      <c r="T466" s="5" t="n">
        <f aca="false">H466-1</f>
        <v>1</v>
      </c>
    </row>
    <row r="467" customFormat="false" ht="15" hidden="false" customHeight="false" outlineLevel="0" collapsed="false">
      <c r="A467" s="9" t="s">
        <v>65</v>
      </c>
      <c r="B467" s="9" t="n">
        <v>647</v>
      </c>
      <c r="C467" s="9" t="s">
        <v>1006</v>
      </c>
      <c r="D467" s="9" t="s">
        <v>1007</v>
      </c>
      <c r="E467" s="9" t="s">
        <v>1008</v>
      </c>
      <c r="F467" s="9" t="n">
        <v>30</v>
      </c>
      <c r="G467" s="9" t="s">
        <v>107</v>
      </c>
      <c r="H467" s="9" t="n">
        <v>2</v>
      </c>
      <c r="I467" s="9" t="n">
        <v>30</v>
      </c>
      <c r="J467" s="11" t="b">
        <f aca="false">TRUE()</f>
        <v>1</v>
      </c>
      <c r="K467" s="9" t="n">
        <v>30</v>
      </c>
      <c r="L467" s="9" t="n">
        <v>2</v>
      </c>
      <c r="M467" s="11" t="b">
        <f aca="false">FALSE()</f>
        <v>0</v>
      </c>
      <c r="N467" s="5" t="n">
        <f aca="false">COUNTIF($F$2:$F$560,"&lt;"&amp;F467)+(COUNTIF($F$2:$F$560,F467)+1)/2</f>
        <v>257.5</v>
      </c>
      <c r="O467" s="5" t="n">
        <f aca="false">COUNTIF($H$2:$H$560,"&lt;"&amp;H467)+(COUNTIF($H$2:$H$560,H467)+1)/2</f>
        <v>89</v>
      </c>
      <c r="P467" s="5" t="str">
        <f aca="false">IF(J467=FALSE(),COUNTIFS($J$2:$J$560,FALSE(),$F$2:$F$560,"&lt;"&amp;F467)+(COUNTIFS($J$2:$J$560,FALSE(),$F$2:$F$560,F467)+1)/2,"")</f>
        <v/>
      </c>
      <c r="Q467" s="5" t="str">
        <f aca="false">IF(J467=FALSE(),COUNTIFS($J$2:$J$560,FALSE(),$H$2:$H$560,"&lt;"&amp;H467)+(COUNTIFS($J$2:$J$560,FALSE(),$H$2:$H$560,H467)+1)/2,"")</f>
        <v/>
      </c>
      <c r="R467" s="5" t="n">
        <f aca="false">COUNTIF($L$2:$L$560,"&lt;"&amp;L467)+(COUNTIF($L$2:$L$560,L467)+1)/2</f>
        <v>101.5</v>
      </c>
      <c r="S467" s="5" t="n">
        <f aca="false">MATCH(F467,Codetabel!$G$2:$G$12,0)-1</f>
        <v>2</v>
      </c>
      <c r="T467" s="5" t="n">
        <f aca="false">H467-1</f>
        <v>1</v>
      </c>
    </row>
    <row r="468" customFormat="false" ht="15" hidden="false" customHeight="false" outlineLevel="0" collapsed="false">
      <c r="A468" s="9" t="s">
        <v>65</v>
      </c>
      <c r="B468" s="9" t="n">
        <v>648</v>
      </c>
      <c r="C468" s="9" t="s">
        <v>1009</v>
      </c>
      <c r="D468" s="9" t="s">
        <v>1010</v>
      </c>
      <c r="E468" s="9" t="s">
        <v>1011</v>
      </c>
      <c r="F468" s="9" t="n">
        <v>0</v>
      </c>
      <c r="G468" s="9" t="s">
        <v>392</v>
      </c>
      <c r="H468" s="9" t="n">
        <v>1</v>
      </c>
      <c r="I468" s="9" t="n">
        <v>10</v>
      </c>
      <c r="J468" s="11" t="b">
        <f aca="false">FALSE()</f>
        <v>0</v>
      </c>
      <c r="K468" s="9" t="n">
        <v>10</v>
      </c>
      <c r="L468" s="9" t="n">
        <v>1</v>
      </c>
      <c r="M468" s="11" t="b">
        <f aca="false">FALSE()</f>
        <v>0</v>
      </c>
      <c r="N468" s="5" t="n">
        <f aca="false">COUNTIF($F$2:$F$560,"&lt;"&amp;F468)+(COUNTIF($F$2:$F$560,F468)+1)/2</f>
        <v>59</v>
      </c>
      <c r="O468" s="5" t="n">
        <f aca="false">COUNTIF($H$2:$H$560,"&lt;"&amp;H468)+(COUNTIF($H$2:$H$560,H468)+1)/2</f>
        <v>22</v>
      </c>
      <c r="P468" s="5" t="n">
        <f aca="false">IF(J468=FALSE(),COUNTIFS($J$2:$J$560,FALSE(),$F$2:$F$560,"&lt;"&amp;F468)+(COUNTIFS($J$2:$J$560,FALSE(),$F$2:$F$560,F468)+1)/2,"")</f>
        <v>59</v>
      </c>
      <c r="Q468" s="5" t="n">
        <f aca="false">IF(J468=FALSE(),COUNTIFS($J$2:$J$560,FALSE(),$H$2:$H$560,"&lt;"&amp;H468)+(COUNTIFS($J$2:$J$560,FALSE(),$H$2:$H$560,H468)+1)/2,"")</f>
        <v>19.5</v>
      </c>
      <c r="R468" s="5" t="n">
        <f aca="false">COUNTIF($L$2:$L$560,"&lt;"&amp;L468)+(COUNTIF($L$2:$L$560,L468)+1)/2</f>
        <v>24</v>
      </c>
      <c r="S468" s="5" t="n">
        <f aca="false">MATCH(F468,Codetabel!$G$2:$G$12,0)-1</f>
        <v>0</v>
      </c>
      <c r="T468" s="5" t="n">
        <f aca="false">H468-1</f>
        <v>0</v>
      </c>
    </row>
    <row r="469" customFormat="false" ht="15" hidden="false" customHeight="false" outlineLevel="0" collapsed="false">
      <c r="A469" s="9" t="s">
        <v>65</v>
      </c>
      <c r="B469" s="9" t="n">
        <v>651</v>
      </c>
      <c r="C469" s="9" t="s">
        <v>1012</v>
      </c>
      <c r="D469" s="9" t="s">
        <v>1013</v>
      </c>
      <c r="E469" s="9" t="s">
        <v>1014</v>
      </c>
      <c r="F469" s="9" t="n">
        <v>0</v>
      </c>
      <c r="G469" s="9" t="s">
        <v>392</v>
      </c>
      <c r="H469" s="9" t="n">
        <v>1</v>
      </c>
      <c r="I469" s="9" t="n">
        <v>10</v>
      </c>
      <c r="J469" s="11" t="b">
        <f aca="false">FALSE()</f>
        <v>0</v>
      </c>
      <c r="K469" s="9" t="n">
        <v>10</v>
      </c>
      <c r="L469" s="9" t="n">
        <v>1</v>
      </c>
      <c r="M469" s="11" t="b">
        <f aca="false">FALSE()</f>
        <v>0</v>
      </c>
      <c r="N469" s="5" t="n">
        <f aca="false">COUNTIF($F$2:$F$560,"&lt;"&amp;F469)+(COUNTIF($F$2:$F$560,F469)+1)/2</f>
        <v>59</v>
      </c>
      <c r="O469" s="5" t="n">
        <f aca="false">COUNTIF($H$2:$H$560,"&lt;"&amp;H469)+(COUNTIF($H$2:$H$560,H469)+1)/2</f>
        <v>22</v>
      </c>
      <c r="P469" s="5" t="n">
        <f aca="false">IF(J469=FALSE(),COUNTIFS($J$2:$J$560,FALSE(),$F$2:$F$560,"&lt;"&amp;F469)+(COUNTIFS($J$2:$J$560,FALSE(),$F$2:$F$560,F469)+1)/2,"")</f>
        <v>59</v>
      </c>
      <c r="Q469" s="5" t="n">
        <f aca="false">IF(J469=FALSE(),COUNTIFS($J$2:$J$560,FALSE(),$H$2:$H$560,"&lt;"&amp;H469)+(COUNTIFS($J$2:$J$560,FALSE(),$H$2:$H$560,H469)+1)/2,"")</f>
        <v>19.5</v>
      </c>
      <c r="R469" s="5" t="n">
        <f aca="false">COUNTIF($L$2:$L$560,"&lt;"&amp;L469)+(COUNTIF($L$2:$L$560,L469)+1)/2</f>
        <v>24</v>
      </c>
      <c r="S469" s="5" t="n">
        <f aca="false">MATCH(F469,Codetabel!$G$2:$G$12,0)-1</f>
        <v>0</v>
      </c>
      <c r="T469" s="5" t="n">
        <f aca="false">H469-1</f>
        <v>0</v>
      </c>
    </row>
    <row r="470" customFormat="false" ht="15" hidden="false" customHeight="false" outlineLevel="0" collapsed="false">
      <c r="A470" s="9" t="s">
        <v>65</v>
      </c>
      <c r="B470" s="9" t="n">
        <v>652</v>
      </c>
      <c r="C470" s="9" t="s">
        <v>1015</v>
      </c>
      <c r="D470" s="9" t="s">
        <v>1016</v>
      </c>
      <c r="E470" s="9" t="s">
        <v>1017</v>
      </c>
      <c r="F470" s="9" t="n">
        <v>50</v>
      </c>
      <c r="G470" s="9" t="s">
        <v>126</v>
      </c>
      <c r="H470" s="9" t="n">
        <v>3</v>
      </c>
      <c r="I470" s="9" t="n">
        <v>50</v>
      </c>
      <c r="J470" s="11" t="b">
        <f aca="false">TRUE()</f>
        <v>1</v>
      </c>
      <c r="K470" s="9" t="n">
        <v>30</v>
      </c>
      <c r="L470" s="9" t="n">
        <v>2</v>
      </c>
      <c r="M470" s="11" t="b">
        <f aca="false">TRUE()</f>
        <v>1</v>
      </c>
      <c r="N470" s="5" t="n">
        <f aca="false">COUNTIF($F$2:$F$560,"&lt;"&amp;F470)+(COUNTIF($F$2:$F$560,F470)+1)/2</f>
        <v>343.5</v>
      </c>
      <c r="O470" s="5" t="n">
        <f aca="false">COUNTIF($H$2:$H$560,"&lt;"&amp;H470)+(COUNTIF($H$2:$H$560,H470)+1)/2</f>
        <v>175.5</v>
      </c>
      <c r="P470" s="5" t="str">
        <f aca="false">IF(J470=FALSE(),COUNTIFS($J$2:$J$560,FALSE(),$F$2:$F$560,"&lt;"&amp;F470)+(COUNTIFS($J$2:$J$560,FALSE(),$F$2:$F$560,F470)+1)/2,"")</f>
        <v/>
      </c>
      <c r="Q470" s="5" t="str">
        <f aca="false">IF(J470=FALSE(),COUNTIFS($J$2:$J$560,FALSE(),$H$2:$H$560,"&lt;"&amp;H470)+(COUNTIFS($J$2:$J$560,FALSE(),$H$2:$H$560,H470)+1)/2,"")</f>
        <v/>
      </c>
      <c r="R470" s="5" t="n">
        <f aca="false">COUNTIF($L$2:$L$560,"&lt;"&amp;L470)+(COUNTIF($L$2:$L$560,L470)+1)/2</f>
        <v>101.5</v>
      </c>
      <c r="S470" s="5" t="n">
        <f aca="false">MATCH(F470,Codetabel!$G$2:$G$12,0)-1</f>
        <v>3</v>
      </c>
      <c r="T470" s="5" t="n">
        <f aca="false">H470-1</f>
        <v>2</v>
      </c>
    </row>
    <row r="471" customFormat="false" ht="15" hidden="false" customHeight="false" outlineLevel="0" collapsed="false">
      <c r="A471" s="9" t="s">
        <v>65</v>
      </c>
      <c r="B471" s="9" t="n">
        <v>653</v>
      </c>
      <c r="C471" s="9" t="s">
        <v>1018</v>
      </c>
      <c r="D471" s="9" t="s">
        <v>1019</v>
      </c>
      <c r="E471" s="9" t="s">
        <v>1020</v>
      </c>
      <c r="F471" s="9" t="n">
        <v>10</v>
      </c>
      <c r="G471" s="9" t="s">
        <v>107</v>
      </c>
      <c r="H471" s="9" t="n">
        <v>2</v>
      </c>
      <c r="I471" s="9" t="n">
        <v>30</v>
      </c>
      <c r="J471" s="11" t="b">
        <f aca="false">FALSE()</f>
        <v>0</v>
      </c>
      <c r="K471" s="9" t="n">
        <v>30</v>
      </c>
      <c r="L471" s="9" t="n">
        <v>2</v>
      </c>
      <c r="M471" s="11" t="b">
        <f aca="false">TRUE()</f>
        <v>1</v>
      </c>
      <c r="N471" s="5" t="n">
        <f aca="false">COUNTIF($F$2:$F$560,"&lt;"&amp;F471)+(COUNTIF($F$2:$F$560,F471)+1)/2</f>
        <v>164</v>
      </c>
      <c r="O471" s="5" t="n">
        <f aca="false">COUNTIF($H$2:$H$560,"&lt;"&amp;H471)+(COUNTIF($H$2:$H$560,H471)+1)/2</f>
        <v>89</v>
      </c>
      <c r="P471" s="5" t="n">
        <f aca="false">IF(J471=FALSE(),COUNTIFS($J$2:$J$560,FALSE(),$F$2:$F$560,"&lt;"&amp;F471)+(COUNTIFS($J$2:$J$560,FALSE(),$F$2:$F$560,F471)+1)/2,"")</f>
        <v>161.5</v>
      </c>
      <c r="Q471" s="5" t="n">
        <f aca="false">IF(J471=FALSE(),COUNTIFS($J$2:$J$560,FALSE(),$H$2:$H$560,"&lt;"&amp;H471)+(COUNTIFS($J$2:$J$560,FALSE(),$H$2:$H$560,H471)+1)/2,"")</f>
        <v>71.5</v>
      </c>
      <c r="R471" s="5" t="n">
        <f aca="false">COUNTIF($L$2:$L$560,"&lt;"&amp;L471)+(COUNTIF($L$2:$L$560,L471)+1)/2</f>
        <v>101.5</v>
      </c>
      <c r="S471" s="5" t="n">
        <f aca="false">MATCH(F471,Codetabel!$G$2:$G$12,0)-1</f>
        <v>1</v>
      </c>
      <c r="T471" s="5" t="n">
        <f aca="false">H471-1</f>
        <v>1</v>
      </c>
    </row>
    <row r="472" customFormat="false" ht="15" hidden="false" customHeight="false" outlineLevel="0" collapsed="false">
      <c r="A472" s="9" t="s">
        <v>65</v>
      </c>
      <c r="B472" s="9" t="n">
        <v>654</v>
      </c>
      <c r="C472" s="9" t="s">
        <v>1021</v>
      </c>
      <c r="D472" s="9" t="s">
        <v>1022</v>
      </c>
      <c r="E472" s="9" t="s">
        <v>1023</v>
      </c>
      <c r="F472" s="9" t="n">
        <v>50</v>
      </c>
      <c r="G472" s="9" t="s">
        <v>132</v>
      </c>
      <c r="H472" s="9" t="n">
        <v>5</v>
      </c>
      <c r="I472" s="9" t="n">
        <v>200</v>
      </c>
      <c r="J472" s="11" t="b">
        <f aca="false">FALSE()</f>
        <v>0</v>
      </c>
      <c r="K472" s="9" t="n">
        <v>200</v>
      </c>
      <c r="L472" s="9" t="n">
        <v>5</v>
      </c>
      <c r="M472" s="11" t="b">
        <f aca="false">TRUE()</f>
        <v>1</v>
      </c>
      <c r="N472" s="5" t="n">
        <f aca="false">COUNTIF($F$2:$F$560,"&lt;"&amp;F472)+(COUNTIF($F$2:$F$560,F472)+1)/2</f>
        <v>343.5</v>
      </c>
      <c r="O472" s="5" t="n">
        <f aca="false">COUNTIF($H$2:$H$560,"&lt;"&amp;H472)+(COUNTIF($H$2:$H$560,H472)+1)/2</f>
        <v>348.5</v>
      </c>
      <c r="P472" s="5" t="n">
        <f aca="false">IF(J472=FALSE(),COUNTIFS($J$2:$J$560,FALSE(),$F$2:$F$560,"&lt;"&amp;F472)+(COUNTIFS($J$2:$J$560,FALSE(),$F$2:$F$560,F472)+1)/2,"")</f>
        <v>300.5</v>
      </c>
      <c r="Q472" s="5" t="n">
        <f aca="false">IF(J472=FALSE(),COUNTIFS($J$2:$J$560,FALSE(),$H$2:$H$560,"&lt;"&amp;H472)+(COUNTIFS($J$2:$J$560,FALSE(),$H$2:$H$560,H472)+1)/2,"")</f>
        <v>244</v>
      </c>
      <c r="R472" s="5" t="n">
        <f aca="false">COUNTIF($L$2:$L$560,"&lt;"&amp;L472)+(COUNTIF($L$2:$L$560,L472)+1)/2</f>
        <v>386.5</v>
      </c>
      <c r="S472" s="5" t="n">
        <f aca="false">MATCH(F472,Codetabel!$G$2:$G$12,0)-1</f>
        <v>3</v>
      </c>
      <c r="T472" s="5" t="n">
        <f aca="false">H472-1</f>
        <v>4</v>
      </c>
    </row>
    <row r="473" customFormat="false" ht="15" hidden="false" customHeight="false" outlineLevel="0" collapsed="false">
      <c r="A473" s="9" t="s">
        <v>65</v>
      </c>
      <c r="B473" s="9" t="n">
        <v>655</v>
      </c>
      <c r="C473" s="9" t="s">
        <v>1024</v>
      </c>
      <c r="D473" s="9" t="s">
        <v>1025</v>
      </c>
      <c r="E473" s="9" t="s">
        <v>1026</v>
      </c>
      <c r="F473" s="9" t="n">
        <v>0</v>
      </c>
      <c r="G473" s="9" t="s">
        <v>392</v>
      </c>
      <c r="H473" s="9" t="n">
        <v>1</v>
      </c>
      <c r="I473" s="9" t="n">
        <v>10</v>
      </c>
      <c r="J473" s="11" t="b">
        <f aca="false">FALSE()</f>
        <v>0</v>
      </c>
      <c r="K473" s="9" t="n">
        <v>10</v>
      </c>
      <c r="L473" s="9" t="n">
        <v>1</v>
      </c>
      <c r="M473" s="11" t="b">
        <f aca="false">FALSE()</f>
        <v>0</v>
      </c>
      <c r="N473" s="5" t="n">
        <f aca="false">COUNTIF($F$2:$F$560,"&lt;"&amp;F473)+(COUNTIF($F$2:$F$560,F473)+1)/2</f>
        <v>59</v>
      </c>
      <c r="O473" s="5" t="n">
        <f aca="false">COUNTIF($H$2:$H$560,"&lt;"&amp;H473)+(COUNTIF($H$2:$H$560,H473)+1)/2</f>
        <v>22</v>
      </c>
      <c r="P473" s="5" t="n">
        <f aca="false">IF(J473=FALSE(),COUNTIFS($J$2:$J$560,FALSE(),$F$2:$F$560,"&lt;"&amp;F473)+(COUNTIFS($J$2:$J$560,FALSE(),$F$2:$F$560,F473)+1)/2,"")</f>
        <v>59</v>
      </c>
      <c r="Q473" s="5" t="n">
        <f aca="false">IF(J473=FALSE(),COUNTIFS($J$2:$J$560,FALSE(),$H$2:$H$560,"&lt;"&amp;H473)+(COUNTIFS($J$2:$J$560,FALSE(),$H$2:$H$560,H473)+1)/2,"")</f>
        <v>19.5</v>
      </c>
      <c r="R473" s="5" t="n">
        <f aca="false">COUNTIF($L$2:$L$560,"&lt;"&amp;L473)+(COUNTIF($L$2:$L$560,L473)+1)/2</f>
        <v>24</v>
      </c>
      <c r="S473" s="5" t="n">
        <f aca="false">MATCH(F473,Codetabel!$G$2:$G$12,0)-1</f>
        <v>0</v>
      </c>
      <c r="T473" s="5" t="n">
        <f aca="false">H473-1</f>
        <v>0</v>
      </c>
    </row>
    <row r="474" customFormat="false" ht="15" hidden="false" customHeight="false" outlineLevel="0" collapsed="false">
      <c r="A474" s="9" t="s">
        <v>65</v>
      </c>
      <c r="B474" s="9" t="n">
        <v>658</v>
      </c>
      <c r="C474" s="9" t="s">
        <v>1027</v>
      </c>
      <c r="D474" s="9" t="s">
        <v>1028</v>
      </c>
      <c r="E474" s="9" t="s">
        <v>1029</v>
      </c>
      <c r="F474" s="9" t="n">
        <v>0</v>
      </c>
      <c r="G474" s="9" t="s">
        <v>392</v>
      </c>
      <c r="H474" s="9" t="n">
        <v>1</v>
      </c>
      <c r="I474" s="9" t="n">
        <v>10</v>
      </c>
      <c r="J474" s="11" t="b">
        <f aca="false">FALSE()</f>
        <v>0</v>
      </c>
      <c r="K474" s="9" t="n">
        <v>10</v>
      </c>
      <c r="L474" s="9" t="n">
        <v>1</v>
      </c>
      <c r="M474" s="11" t="b">
        <f aca="false">FALSE()</f>
        <v>0</v>
      </c>
      <c r="N474" s="5" t="n">
        <f aca="false">COUNTIF($F$2:$F$560,"&lt;"&amp;F474)+(COUNTIF($F$2:$F$560,F474)+1)/2</f>
        <v>59</v>
      </c>
      <c r="O474" s="5" t="n">
        <f aca="false">COUNTIF($H$2:$H$560,"&lt;"&amp;H474)+(COUNTIF($H$2:$H$560,H474)+1)/2</f>
        <v>22</v>
      </c>
      <c r="P474" s="5" t="n">
        <f aca="false">IF(J474=FALSE(),COUNTIFS($J$2:$J$560,FALSE(),$F$2:$F$560,"&lt;"&amp;F474)+(COUNTIFS($J$2:$J$560,FALSE(),$F$2:$F$560,F474)+1)/2,"")</f>
        <v>59</v>
      </c>
      <c r="Q474" s="5" t="n">
        <f aca="false">IF(J474=FALSE(),COUNTIFS($J$2:$J$560,FALSE(),$H$2:$H$560,"&lt;"&amp;H474)+(COUNTIFS($J$2:$J$560,FALSE(),$H$2:$H$560,H474)+1)/2,"")</f>
        <v>19.5</v>
      </c>
      <c r="R474" s="5" t="n">
        <f aca="false">COUNTIF($L$2:$L$560,"&lt;"&amp;L474)+(COUNTIF($L$2:$L$560,L474)+1)/2</f>
        <v>24</v>
      </c>
      <c r="S474" s="5" t="n">
        <f aca="false">MATCH(F474,Codetabel!$G$2:$G$12,0)-1</f>
        <v>0</v>
      </c>
      <c r="T474" s="5" t="n">
        <f aca="false">H474-1</f>
        <v>0</v>
      </c>
    </row>
    <row r="475" customFormat="false" ht="15" hidden="false" customHeight="false" outlineLevel="0" collapsed="false">
      <c r="A475" s="9" t="s">
        <v>65</v>
      </c>
      <c r="B475" s="9" t="n">
        <v>659</v>
      </c>
      <c r="C475" s="9" t="s">
        <v>1030</v>
      </c>
      <c r="D475" s="9" t="s">
        <v>1031</v>
      </c>
      <c r="E475" s="9" t="s">
        <v>1032</v>
      </c>
      <c r="F475" s="9" t="n">
        <v>30</v>
      </c>
      <c r="G475" s="9" t="s">
        <v>132</v>
      </c>
      <c r="H475" s="9" t="n">
        <v>5</v>
      </c>
      <c r="I475" s="9" t="n">
        <v>200</v>
      </c>
      <c r="J475" s="11" t="b">
        <f aca="false">FALSE()</f>
        <v>0</v>
      </c>
      <c r="K475" s="9" t="n">
        <v>200</v>
      </c>
      <c r="L475" s="9" t="n">
        <v>5</v>
      </c>
      <c r="M475" s="11" t="b">
        <f aca="false">FALSE()</f>
        <v>0</v>
      </c>
      <c r="N475" s="5" t="n">
        <f aca="false">COUNTIF($F$2:$F$560,"&lt;"&amp;F475)+(COUNTIF($F$2:$F$560,F475)+1)/2</f>
        <v>257.5</v>
      </c>
      <c r="O475" s="5" t="n">
        <f aca="false">COUNTIF($H$2:$H$560,"&lt;"&amp;H475)+(COUNTIF($H$2:$H$560,H475)+1)/2</f>
        <v>348.5</v>
      </c>
      <c r="P475" s="5" t="n">
        <f aca="false">IF(J475=FALSE(),COUNTIFS($J$2:$J$560,FALSE(),$F$2:$F$560,"&lt;"&amp;F475)+(COUNTIFS($J$2:$J$560,FALSE(),$F$2:$F$560,F475)+1)/2,"")</f>
        <v>240</v>
      </c>
      <c r="Q475" s="5" t="n">
        <f aca="false">IF(J475=FALSE(),COUNTIFS($J$2:$J$560,FALSE(),$H$2:$H$560,"&lt;"&amp;H475)+(COUNTIFS($J$2:$J$560,FALSE(),$H$2:$H$560,H475)+1)/2,"")</f>
        <v>244</v>
      </c>
      <c r="R475" s="5" t="n">
        <f aca="false">COUNTIF($L$2:$L$560,"&lt;"&amp;L475)+(COUNTIF($L$2:$L$560,L475)+1)/2</f>
        <v>386.5</v>
      </c>
      <c r="S475" s="5" t="n">
        <f aca="false">MATCH(F475,Codetabel!$G$2:$G$12,0)-1</f>
        <v>2</v>
      </c>
      <c r="T475" s="5" t="n">
        <f aca="false">H475-1</f>
        <v>4</v>
      </c>
    </row>
    <row r="476" customFormat="false" ht="15" hidden="false" customHeight="false" outlineLevel="0" collapsed="false">
      <c r="A476" s="9" t="s">
        <v>65</v>
      </c>
      <c r="B476" s="9" t="n">
        <v>660</v>
      </c>
      <c r="C476" s="9" t="s">
        <v>1033</v>
      </c>
      <c r="D476" s="9" t="s">
        <v>1034</v>
      </c>
      <c r="E476" s="9" t="s">
        <v>1035</v>
      </c>
      <c r="F476" s="9" t="n">
        <v>0</v>
      </c>
      <c r="G476" s="9" t="s">
        <v>126</v>
      </c>
      <c r="H476" s="9" t="n">
        <v>3</v>
      </c>
      <c r="I476" s="9" t="n">
        <v>50</v>
      </c>
      <c r="J476" s="11" t="b">
        <f aca="false">FALSE()</f>
        <v>0</v>
      </c>
      <c r="K476" s="9" t="n">
        <v>50</v>
      </c>
      <c r="L476" s="9" t="n">
        <v>3</v>
      </c>
      <c r="M476" s="11" t="b">
        <f aca="false">FALSE()</f>
        <v>0</v>
      </c>
      <c r="N476" s="5" t="n">
        <f aca="false">COUNTIF($F$2:$F$560,"&lt;"&amp;F476)+(COUNTIF($F$2:$F$560,F476)+1)/2</f>
        <v>59</v>
      </c>
      <c r="O476" s="5" t="n">
        <f aca="false">COUNTIF($H$2:$H$560,"&lt;"&amp;H476)+(COUNTIF($H$2:$H$560,H476)+1)/2</f>
        <v>175.5</v>
      </c>
      <c r="P476" s="5" t="n">
        <f aca="false">IF(J476=FALSE(),COUNTIFS($J$2:$J$560,FALSE(),$F$2:$F$560,"&lt;"&amp;F476)+(COUNTIFS($J$2:$J$560,FALSE(),$F$2:$F$560,F476)+1)/2,"")</f>
        <v>59</v>
      </c>
      <c r="Q476" s="5" t="n">
        <f aca="false">IF(J476=FALSE(),COUNTIFS($J$2:$J$560,FALSE(),$H$2:$H$560,"&lt;"&amp;H476)+(COUNTIFS($J$2:$J$560,FALSE(),$H$2:$H$560,H476)+1)/2,"")</f>
        <v>132.5</v>
      </c>
      <c r="R476" s="5" t="n">
        <f aca="false">COUNTIF($L$2:$L$560,"&lt;"&amp;L476)+(COUNTIF($L$2:$L$560,L476)+1)/2</f>
        <v>204</v>
      </c>
      <c r="S476" s="5" t="n">
        <f aca="false">MATCH(F476,Codetabel!$G$2:$G$12,0)-1</f>
        <v>0</v>
      </c>
      <c r="T476" s="5" t="n">
        <f aca="false">H476-1</f>
        <v>2</v>
      </c>
    </row>
    <row r="477" customFormat="false" ht="15" hidden="false" customHeight="false" outlineLevel="0" collapsed="false">
      <c r="A477" s="9" t="s">
        <v>65</v>
      </c>
      <c r="B477" s="9" t="n">
        <v>663</v>
      </c>
      <c r="C477" s="9" t="s">
        <v>1036</v>
      </c>
      <c r="D477" s="9" t="s">
        <v>1037</v>
      </c>
      <c r="E477" s="9" t="s">
        <v>1038</v>
      </c>
      <c r="F477" s="9" t="n">
        <v>0</v>
      </c>
      <c r="G477" s="9" t="s">
        <v>107</v>
      </c>
      <c r="H477" s="9" t="n">
        <v>2</v>
      </c>
      <c r="I477" s="9" t="n">
        <v>30</v>
      </c>
      <c r="J477" s="11" t="b">
        <f aca="false">FALSE()</f>
        <v>0</v>
      </c>
      <c r="K477" s="9" t="n">
        <v>30</v>
      </c>
      <c r="L477" s="9" t="n">
        <v>2</v>
      </c>
      <c r="M477" s="11" t="b">
        <f aca="false">FALSE()</f>
        <v>0</v>
      </c>
      <c r="N477" s="5" t="n">
        <f aca="false">COUNTIF($F$2:$F$560,"&lt;"&amp;F477)+(COUNTIF($F$2:$F$560,F477)+1)/2</f>
        <v>59</v>
      </c>
      <c r="O477" s="5" t="n">
        <f aca="false">COUNTIF($H$2:$H$560,"&lt;"&amp;H477)+(COUNTIF($H$2:$H$560,H477)+1)/2</f>
        <v>89</v>
      </c>
      <c r="P477" s="5" t="n">
        <f aca="false">IF(J477=FALSE(),COUNTIFS($J$2:$J$560,FALSE(),$F$2:$F$560,"&lt;"&amp;F477)+(COUNTIFS($J$2:$J$560,FALSE(),$F$2:$F$560,F477)+1)/2,"")</f>
        <v>59</v>
      </c>
      <c r="Q477" s="5" t="n">
        <f aca="false">IF(J477=FALSE(),COUNTIFS($J$2:$J$560,FALSE(),$H$2:$H$560,"&lt;"&amp;H477)+(COUNTIFS($J$2:$J$560,FALSE(),$H$2:$H$560,H477)+1)/2,"")</f>
        <v>71.5</v>
      </c>
      <c r="R477" s="5" t="n">
        <f aca="false">COUNTIF($L$2:$L$560,"&lt;"&amp;L477)+(COUNTIF($L$2:$L$560,L477)+1)/2</f>
        <v>101.5</v>
      </c>
      <c r="S477" s="5" t="n">
        <f aca="false">MATCH(F477,Codetabel!$G$2:$G$12,0)-1</f>
        <v>0</v>
      </c>
      <c r="T477" s="5" t="n">
        <f aca="false">H477-1</f>
        <v>1</v>
      </c>
    </row>
    <row r="478" customFormat="false" ht="15" hidden="false" customHeight="false" outlineLevel="0" collapsed="false">
      <c r="A478" s="9" t="s">
        <v>65</v>
      </c>
      <c r="B478" s="9" t="n">
        <v>664</v>
      </c>
      <c r="C478" s="9" t="s">
        <v>1039</v>
      </c>
      <c r="D478" s="9" t="s">
        <v>1040</v>
      </c>
      <c r="E478" s="9" t="s">
        <v>1041</v>
      </c>
      <c r="F478" s="9" t="n">
        <v>10</v>
      </c>
      <c r="G478" s="9" t="s">
        <v>107</v>
      </c>
      <c r="H478" s="9" t="n">
        <v>2</v>
      </c>
      <c r="I478" s="9" t="n">
        <v>30</v>
      </c>
      <c r="J478" s="11" t="b">
        <f aca="false">FALSE()</f>
        <v>0</v>
      </c>
      <c r="K478" s="9" t="n">
        <v>30</v>
      </c>
      <c r="L478" s="9" t="n">
        <v>2</v>
      </c>
      <c r="M478" s="11" t="b">
        <f aca="false">FALSE()</f>
        <v>0</v>
      </c>
      <c r="N478" s="5" t="n">
        <f aca="false">COUNTIF($F$2:$F$560,"&lt;"&amp;F478)+(COUNTIF($F$2:$F$560,F478)+1)/2</f>
        <v>164</v>
      </c>
      <c r="O478" s="5" t="n">
        <f aca="false">COUNTIF($H$2:$H$560,"&lt;"&amp;H478)+(COUNTIF($H$2:$H$560,H478)+1)/2</f>
        <v>89</v>
      </c>
      <c r="P478" s="5" t="n">
        <f aca="false">IF(J478=FALSE(),COUNTIFS($J$2:$J$560,FALSE(),$F$2:$F$560,"&lt;"&amp;F478)+(COUNTIFS($J$2:$J$560,FALSE(),$F$2:$F$560,F478)+1)/2,"")</f>
        <v>161.5</v>
      </c>
      <c r="Q478" s="5" t="n">
        <f aca="false">IF(J478=FALSE(),COUNTIFS($J$2:$J$560,FALSE(),$H$2:$H$560,"&lt;"&amp;H478)+(COUNTIFS($J$2:$J$560,FALSE(),$H$2:$H$560,H478)+1)/2,"")</f>
        <v>71.5</v>
      </c>
      <c r="R478" s="5" t="n">
        <f aca="false">COUNTIF($L$2:$L$560,"&lt;"&amp;L478)+(COUNTIF($L$2:$L$560,L478)+1)/2</f>
        <v>101.5</v>
      </c>
      <c r="S478" s="5" t="n">
        <f aca="false">MATCH(F478,Codetabel!$G$2:$G$12,0)-1</f>
        <v>1</v>
      </c>
      <c r="T478" s="5" t="n">
        <f aca="false">H478-1</f>
        <v>1</v>
      </c>
    </row>
    <row r="479" customFormat="false" ht="15" hidden="false" customHeight="false" outlineLevel="0" collapsed="false">
      <c r="A479" s="9" t="s">
        <v>65</v>
      </c>
      <c r="B479" s="9" t="n">
        <v>667</v>
      </c>
      <c r="C479" s="9" t="s">
        <v>1042</v>
      </c>
      <c r="D479" s="9" t="s">
        <v>1043</v>
      </c>
      <c r="E479" s="9" t="s">
        <v>1044</v>
      </c>
      <c r="F479" s="9" t="n">
        <v>10</v>
      </c>
      <c r="G479" s="9" t="s">
        <v>107</v>
      </c>
      <c r="H479" s="9" t="n">
        <v>2</v>
      </c>
      <c r="I479" s="9" t="n">
        <v>30</v>
      </c>
      <c r="J479" s="11" t="b">
        <f aca="false">FALSE()</f>
        <v>0</v>
      </c>
      <c r="K479" s="9" t="n">
        <v>30</v>
      </c>
      <c r="L479" s="9" t="n">
        <v>2</v>
      </c>
      <c r="M479" s="11" t="b">
        <f aca="false">FALSE()</f>
        <v>0</v>
      </c>
      <c r="N479" s="5" t="n">
        <f aca="false">COUNTIF($F$2:$F$560,"&lt;"&amp;F479)+(COUNTIF($F$2:$F$560,F479)+1)/2</f>
        <v>164</v>
      </c>
      <c r="O479" s="5" t="n">
        <f aca="false">COUNTIF($H$2:$H$560,"&lt;"&amp;H479)+(COUNTIF($H$2:$H$560,H479)+1)/2</f>
        <v>89</v>
      </c>
      <c r="P479" s="5" t="n">
        <f aca="false">IF(J479=FALSE(),COUNTIFS($J$2:$J$560,FALSE(),$F$2:$F$560,"&lt;"&amp;F479)+(COUNTIFS($J$2:$J$560,FALSE(),$F$2:$F$560,F479)+1)/2,"")</f>
        <v>161.5</v>
      </c>
      <c r="Q479" s="5" t="n">
        <f aca="false">IF(J479=FALSE(),COUNTIFS($J$2:$J$560,FALSE(),$H$2:$H$560,"&lt;"&amp;H479)+(COUNTIFS($J$2:$J$560,FALSE(),$H$2:$H$560,H479)+1)/2,"")</f>
        <v>71.5</v>
      </c>
      <c r="R479" s="5" t="n">
        <f aca="false">COUNTIF($L$2:$L$560,"&lt;"&amp;L479)+(COUNTIF($L$2:$L$560,L479)+1)/2</f>
        <v>101.5</v>
      </c>
      <c r="S479" s="5" t="n">
        <f aca="false">MATCH(F479,Codetabel!$G$2:$G$12,0)-1</f>
        <v>1</v>
      </c>
      <c r="T479" s="5" t="n">
        <f aca="false">H479-1</f>
        <v>1</v>
      </c>
    </row>
    <row r="480" customFormat="false" ht="15" hidden="false" customHeight="false" outlineLevel="0" collapsed="false">
      <c r="A480" s="9" t="s">
        <v>65</v>
      </c>
      <c r="B480" s="9" t="n">
        <v>668</v>
      </c>
      <c r="C480" s="9" t="s">
        <v>1045</v>
      </c>
      <c r="D480" s="9" t="s">
        <v>1046</v>
      </c>
      <c r="E480" s="9" t="s">
        <v>1047</v>
      </c>
      <c r="F480" s="9" t="n">
        <v>0</v>
      </c>
      <c r="G480" s="9" t="s">
        <v>392</v>
      </c>
      <c r="H480" s="9" t="n">
        <v>1</v>
      </c>
      <c r="I480" s="9" t="n">
        <v>10</v>
      </c>
      <c r="J480" s="11" t="b">
        <f aca="false">FALSE()</f>
        <v>0</v>
      </c>
      <c r="K480" s="9" t="n">
        <v>10</v>
      </c>
      <c r="L480" s="9" t="n">
        <v>1</v>
      </c>
      <c r="M480" s="11" t="b">
        <f aca="false">FALSE()</f>
        <v>0</v>
      </c>
      <c r="N480" s="5" t="n">
        <f aca="false">COUNTIF($F$2:$F$560,"&lt;"&amp;F480)+(COUNTIF($F$2:$F$560,F480)+1)/2</f>
        <v>59</v>
      </c>
      <c r="O480" s="5" t="n">
        <f aca="false">COUNTIF($H$2:$H$560,"&lt;"&amp;H480)+(COUNTIF($H$2:$H$560,H480)+1)/2</f>
        <v>22</v>
      </c>
      <c r="P480" s="5" t="n">
        <f aca="false">IF(J480=FALSE(),COUNTIFS($J$2:$J$560,FALSE(),$F$2:$F$560,"&lt;"&amp;F480)+(COUNTIFS($J$2:$J$560,FALSE(),$F$2:$F$560,F480)+1)/2,"")</f>
        <v>59</v>
      </c>
      <c r="Q480" s="5" t="n">
        <f aca="false">IF(J480=FALSE(),COUNTIFS($J$2:$J$560,FALSE(),$H$2:$H$560,"&lt;"&amp;H480)+(COUNTIFS($J$2:$J$560,FALSE(),$H$2:$H$560,H480)+1)/2,"")</f>
        <v>19.5</v>
      </c>
      <c r="R480" s="5" t="n">
        <f aca="false">COUNTIF($L$2:$L$560,"&lt;"&amp;L480)+(COUNTIF($L$2:$L$560,L480)+1)/2</f>
        <v>24</v>
      </c>
      <c r="S480" s="5" t="n">
        <f aca="false">MATCH(F480,Codetabel!$G$2:$G$12,0)-1</f>
        <v>0</v>
      </c>
      <c r="T480" s="5" t="n">
        <f aca="false">H480-1</f>
        <v>0</v>
      </c>
    </row>
    <row r="481" customFormat="false" ht="15" hidden="false" customHeight="false" outlineLevel="0" collapsed="false">
      <c r="A481" s="9" t="s">
        <v>65</v>
      </c>
      <c r="B481" s="9" t="n">
        <v>669</v>
      </c>
      <c r="C481" s="9" t="s">
        <v>1048</v>
      </c>
      <c r="D481" s="9" t="s">
        <v>1049</v>
      </c>
      <c r="E481" s="9" t="s">
        <v>1050</v>
      </c>
      <c r="F481" s="9" t="n">
        <v>0</v>
      </c>
      <c r="G481" s="9" t="s">
        <v>392</v>
      </c>
      <c r="H481" s="9" t="n">
        <v>1</v>
      </c>
      <c r="I481" s="9" t="n">
        <v>10</v>
      </c>
      <c r="J481" s="11" t="b">
        <f aca="false">FALSE()</f>
        <v>0</v>
      </c>
      <c r="K481" s="9" t="n">
        <v>10</v>
      </c>
      <c r="L481" s="9" t="n">
        <v>1</v>
      </c>
      <c r="M481" s="11" t="b">
        <f aca="false">FALSE()</f>
        <v>0</v>
      </c>
      <c r="N481" s="5" t="n">
        <f aca="false">COUNTIF($F$2:$F$560,"&lt;"&amp;F481)+(COUNTIF($F$2:$F$560,F481)+1)/2</f>
        <v>59</v>
      </c>
      <c r="O481" s="5" t="n">
        <f aca="false">COUNTIF($H$2:$H$560,"&lt;"&amp;H481)+(COUNTIF($H$2:$H$560,H481)+1)/2</f>
        <v>22</v>
      </c>
      <c r="P481" s="5" t="n">
        <f aca="false">IF(J481=FALSE(),COUNTIFS($J$2:$J$560,FALSE(),$F$2:$F$560,"&lt;"&amp;F481)+(COUNTIFS($J$2:$J$560,FALSE(),$F$2:$F$560,F481)+1)/2,"")</f>
        <v>59</v>
      </c>
      <c r="Q481" s="5" t="n">
        <f aca="false">IF(J481=FALSE(),COUNTIFS($J$2:$J$560,FALSE(),$H$2:$H$560,"&lt;"&amp;H481)+(COUNTIFS($J$2:$J$560,FALSE(),$H$2:$H$560,H481)+1)/2,"")</f>
        <v>19.5</v>
      </c>
      <c r="R481" s="5" t="n">
        <f aca="false">COUNTIF($L$2:$L$560,"&lt;"&amp;L481)+(COUNTIF($L$2:$L$560,L481)+1)/2</f>
        <v>24</v>
      </c>
      <c r="S481" s="5" t="n">
        <f aca="false">MATCH(F481,Codetabel!$G$2:$G$12,0)-1</f>
        <v>0</v>
      </c>
      <c r="T481" s="5" t="n">
        <f aca="false">H481-1</f>
        <v>0</v>
      </c>
    </row>
    <row r="482" customFormat="false" ht="15" hidden="false" customHeight="false" outlineLevel="0" collapsed="false">
      <c r="A482" s="9" t="s">
        <v>65</v>
      </c>
      <c r="B482" s="9" t="n">
        <v>670</v>
      </c>
      <c r="C482" s="9" t="s">
        <v>1051</v>
      </c>
      <c r="D482" s="9" t="s">
        <v>1052</v>
      </c>
      <c r="E482" s="9" t="s">
        <v>1053</v>
      </c>
      <c r="F482" s="9" t="n">
        <v>10</v>
      </c>
      <c r="G482" s="9" t="s">
        <v>107</v>
      </c>
      <c r="H482" s="9" t="n">
        <v>2</v>
      </c>
      <c r="I482" s="9" t="n">
        <v>30</v>
      </c>
      <c r="J482" s="11" t="b">
        <f aca="false">FALSE()</f>
        <v>0</v>
      </c>
      <c r="K482" s="9" t="n">
        <v>30</v>
      </c>
      <c r="L482" s="9" t="n">
        <v>2</v>
      </c>
      <c r="M482" s="11" t="b">
        <f aca="false">FALSE()</f>
        <v>0</v>
      </c>
      <c r="N482" s="5" t="n">
        <f aca="false">COUNTIF($F$2:$F$560,"&lt;"&amp;F482)+(COUNTIF($F$2:$F$560,F482)+1)/2</f>
        <v>164</v>
      </c>
      <c r="O482" s="5" t="n">
        <f aca="false">COUNTIF($H$2:$H$560,"&lt;"&amp;H482)+(COUNTIF($H$2:$H$560,H482)+1)/2</f>
        <v>89</v>
      </c>
      <c r="P482" s="5" t="n">
        <f aca="false">IF(J482=FALSE(),COUNTIFS($J$2:$J$560,FALSE(),$F$2:$F$560,"&lt;"&amp;F482)+(COUNTIFS($J$2:$J$560,FALSE(),$F$2:$F$560,F482)+1)/2,"")</f>
        <v>161.5</v>
      </c>
      <c r="Q482" s="5" t="n">
        <f aca="false">IF(J482=FALSE(),COUNTIFS($J$2:$J$560,FALSE(),$H$2:$H$560,"&lt;"&amp;H482)+(COUNTIFS($J$2:$J$560,FALSE(),$H$2:$H$560,H482)+1)/2,"")</f>
        <v>71.5</v>
      </c>
      <c r="R482" s="5" t="n">
        <f aca="false">COUNTIF($L$2:$L$560,"&lt;"&amp;L482)+(COUNTIF($L$2:$L$560,L482)+1)/2</f>
        <v>101.5</v>
      </c>
      <c r="S482" s="5" t="n">
        <f aca="false">MATCH(F482,Codetabel!$G$2:$G$12,0)-1</f>
        <v>1</v>
      </c>
      <c r="T482" s="5" t="n">
        <f aca="false">H482-1</f>
        <v>1</v>
      </c>
    </row>
    <row r="483" customFormat="false" ht="15" hidden="false" customHeight="false" outlineLevel="0" collapsed="false">
      <c r="A483" s="9" t="s">
        <v>65</v>
      </c>
      <c r="B483" s="9" t="n">
        <v>671</v>
      </c>
      <c r="C483" s="9" t="s">
        <v>1051</v>
      </c>
      <c r="D483" s="9" t="s">
        <v>1054</v>
      </c>
      <c r="E483" s="9" t="s">
        <v>1055</v>
      </c>
      <c r="F483" s="9" t="n">
        <v>0</v>
      </c>
      <c r="G483" s="9" t="s">
        <v>107</v>
      </c>
      <c r="H483" s="9" t="n">
        <v>2</v>
      </c>
      <c r="I483" s="9" t="n">
        <v>30</v>
      </c>
      <c r="J483" s="11" t="b">
        <f aca="false">FALSE()</f>
        <v>0</v>
      </c>
      <c r="K483" s="9" t="n">
        <v>30</v>
      </c>
      <c r="L483" s="9" t="n">
        <v>2</v>
      </c>
      <c r="M483" s="11" t="b">
        <f aca="false">FALSE()</f>
        <v>0</v>
      </c>
      <c r="N483" s="5" t="n">
        <f aca="false">COUNTIF($F$2:$F$560,"&lt;"&amp;F483)+(COUNTIF($F$2:$F$560,F483)+1)/2</f>
        <v>59</v>
      </c>
      <c r="O483" s="5" t="n">
        <f aca="false">COUNTIF($H$2:$H$560,"&lt;"&amp;H483)+(COUNTIF($H$2:$H$560,H483)+1)/2</f>
        <v>89</v>
      </c>
      <c r="P483" s="5" t="n">
        <f aca="false">IF(J483=FALSE(),COUNTIFS($J$2:$J$560,FALSE(),$F$2:$F$560,"&lt;"&amp;F483)+(COUNTIFS($J$2:$J$560,FALSE(),$F$2:$F$560,F483)+1)/2,"")</f>
        <v>59</v>
      </c>
      <c r="Q483" s="5" t="n">
        <f aca="false">IF(J483=FALSE(),COUNTIFS($J$2:$J$560,FALSE(),$H$2:$H$560,"&lt;"&amp;H483)+(COUNTIFS($J$2:$J$560,FALSE(),$H$2:$H$560,H483)+1)/2,"")</f>
        <v>71.5</v>
      </c>
      <c r="R483" s="5" t="n">
        <f aca="false">COUNTIF($L$2:$L$560,"&lt;"&amp;L483)+(COUNTIF($L$2:$L$560,L483)+1)/2</f>
        <v>101.5</v>
      </c>
      <c r="S483" s="5" t="n">
        <f aca="false">MATCH(F483,Codetabel!$G$2:$G$12,0)-1</f>
        <v>0</v>
      </c>
      <c r="T483" s="5" t="n">
        <f aca="false">H483-1</f>
        <v>1</v>
      </c>
    </row>
    <row r="484" customFormat="false" ht="15" hidden="false" customHeight="false" outlineLevel="0" collapsed="false">
      <c r="A484" s="9" t="s">
        <v>65</v>
      </c>
      <c r="B484" s="9" t="n">
        <v>675</v>
      </c>
      <c r="C484" s="9" t="s">
        <v>1056</v>
      </c>
      <c r="D484" s="9" t="s">
        <v>1057</v>
      </c>
      <c r="E484" s="9" t="s">
        <v>1058</v>
      </c>
      <c r="F484" s="9" t="n">
        <v>200</v>
      </c>
      <c r="G484" s="9" t="s">
        <v>132</v>
      </c>
      <c r="H484" s="9" t="n">
        <v>5</v>
      </c>
      <c r="I484" s="9" t="n">
        <v>200</v>
      </c>
      <c r="J484" s="11" t="b">
        <f aca="false">TRUE()</f>
        <v>1</v>
      </c>
      <c r="K484" s="9" t="n">
        <v>100</v>
      </c>
      <c r="L484" s="9" t="n">
        <v>4</v>
      </c>
      <c r="M484" s="11" t="b">
        <f aca="false">TRUE()</f>
        <v>1</v>
      </c>
      <c r="N484" s="5" t="n">
        <f aca="false">COUNTIF($F$2:$F$560,"&lt;"&amp;F484)+(COUNTIF($F$2:$F$560,F484)+1)/2</f>
        <v>471.5</v>
      </c>
      <c r="O484" s="5" t="n">
        <f aca="false">COUNTIF($H$2:$H$560,"&lt;"&amp;H484)+(COUNTIF($H$2:$H$560,H484)+1)/2</f>
        <v>348.5</v>
      </c>
      <c r="P484" s="5" t="str">
        <f aca="false">IF(J484=FALSE(),COUNTIFS($J$2:$J$560,FALSE(),$F$2:$F$560,"&lt;"&amp;F484)+(COUNTIFS($J$2:$J$560,FALSE(),$F$2:$F$560,F484)+1)/2,"")</f>
        <v/>
      </c>
      <c r="Q484" s="5" t="str">
        <f aca="false">IF(J484=FALSE(),COUNTIFS($J$2:$J$560,FALSE(),$H$2:$H$560,"&lt;"&amp;H484)+(COUNTIFS($J$2:$J$560,FALSE(),$H$2:$H$560,H484)+1)/2,"")</f>
        <v/>
      </c>
      <c r="R484" s="5" t="n">
        <f aca="false">COUNTIF($L$2:$L$560,"&lt;"&amp;L484)+(COUNTIF($L$2:$L$560,L484)+1)/2</f>
        <v>305</v>
      </c>
      <c r="S484" s="5" t="n">
        <f aca="false">MATCH(F484,Codetabel!$G$2:$G$12,0)-1</f>
        <v>5</v>
      </c>
      <c r="T484" s="5" t="n">
        <f aca="false">H484-1</f>
        <v>4</v>
      </c>
    </row>
    <row r="485" customFormat="false" ht="15" hidden="false" customHeight="false" outlineLevel="0" collapsed="false">
      <c r="A485" s="9" t="s">
        <v>65</v>
      </c>
      <c r="B485" s="9" t="n">
        <v>676</v>
      </c>
      <c r="C485" s="9" t="s">
        <v>1056</v>
      </c>
      <c r="D485" s="9" t="s">
        <v>1057</v>
      </c>
      <c r="E485" s="9" t="s">
        <v>1059</v>
      </c>
      <c r="F485" s="9" t="n">
        <v>300</v>
      </c>
      <c r="G485" s="9" t="s">
        <v>199</v>
      </c>
      <c r="H485" s="9" t="n">
        <v>6</v>
      </c>
      <c r="I485" s="9" t="n">
        <v>300</v>
      </c>
      <c r="J485" s="11" t="b">
        <f aca="false">TRUE()</f>
        <v>1</v>
      </c>
      <c r="K485" s="9" t="n">
        <v>200</v>
      </c>
      <c r="L485" s="9" t="n">
        <v>5</v>
      </c>
      <c r="M485" s="11" t="b">
        <f aca="false">TRUE()</f>
        <v>1</v>
      </c>
      <c r="N485" s="5" t="n">
        <f aca="false">COUNTIF($F$2:$F$560,"&lt;"&amp;F485)+(COUNTIF($F$2:$F$560,F485)+1)/2</f>
        <v>515</v>
      </c>
      <c r="O485" s="5" t="n">
        <f aca="false">COUNTIF($H$2:$H$560,"&lt;"&amp;H485)+(COUNTIF($H$2:$H$560,H485)+1)/2</f>
        <v>422.5</v>
      </c>
      <c r="P485" s="5" t="str">
        <f aca="false">IF(J485=FALSE(),COUNTIFS($J$2:$J$560,FALSE(),$F$2:$F$560,"&lt;"&amp;F485)+(COUNTIFS($J$2:$J$560,FALSE(),$F$2:$F$560,F485)+1)/2,"")</f>
        <v/>
      </c>
      <c r="Q485" s="5" t="str">
        <f aca="false">IF(J485=FALSE(),COUNTIFS($J$2:$J$560,FALSE(),$H$2:$H$560,"&lt;"&amp;H485)+(COUNTIFS($J$2:$J$560,FALSE(),$H$2:$H$560,H485)+1)/2,"")</f>
        <v/>
      </c>
      <c r="R485" s="5" t="n">
        <f aca="false">COUNTIF($L$2:$L$560,"&lt;"&amp;L485)+(COUNTIF($L$2:$L$560,L485)+1)/2</f>
        <v>386.5</v>
      </c>
      <c r="S485" s="5" t="n">
        <f aca="false">MATCH(F485,Codetabel!$G$2:$G$12,0)-1</f>
        <v>6</v>
      </c>
      <c r="T485" s="5" t="n">
        <f aca="false">H485-1</f>
        <v>5</v>
      </c>
    </row>
    <row r="486" customFormat="false" ht="15" hidden="false" customHeight="false" outlineLevel="0" collapsed="false">
      <c r="A486" s="9" t="s">
        <v>65</v>
      </c>
      <c r="B486" s="9" t="n">
        <v>677</v>
      </c>
      <c r="C486" s="9" t="s">
        <v>1056</v>
      </c>
      <c r="D486" s="9" t="s">
        <v>1057</v>
      </c>
      <c r="E486" s="9" t="s">
        <v>1060</v>
      </c>
      <c r="F486" s="9" t="n">
        <v>500</v>
      </c>
      <c r="G486" s="9" t="s">
        <v>180</v>
      </c>
      <c r="H486" s="9" t="n">
        <v>7</v>
      </c>
      <c r="I486" s="9" t="n">
        <v>500</v>
      </c>
      <c r="J486" s="11" t="b">
        <f aca="false">TRUE()</f>
        <v>1</v>
      </c>
      <c r="K486" s="9" t="n">
        <v>300</v>
      </c>
      <c r="L486" s="9" t="n">
        <v>6</v>
      </c>
      <c r="M486" s="11" t="b">
        <f aca="false">FALSE()</f>
        <v>0</v>
      </c>
      <c r="N486" s="5" t="n">
        <f aca="false">COUNTIF($F$2:$F$560,"&lt;"&amp;F486)+(COUNTIF($F$2:$F$560,F486)+1)/2</f>
        <v>540.5</v>
      </c>
      <c r="O486" s="5" t="n">
        <f aca="false">COUNTIF($H$2:$H$560,"&lt;"&amp;H486)+(COUNTIF($H$2:$H$560,H486)+1)/2</f>
        <v>486.5</v>
      </c>
      <c r="P486" s="5" t="str">
        <f aca="false">IF(J486=FALSE(),COUNTIFS($J$2:$J$560,FALSE(),$F$2:$F$560,"&lt;"&amp;F486)+(COUNTIFS($J$2:$J$560,FALSE(),$F$2:$F$560,F486)+1)/2,"")</f>
        <v/>
      </c>
      <c r="Q486" s="5" t="str">
        <f aca="false">IF(J486=FALSE(),COUNTIFS($J$2:$J$560,FALSE(),$H$2:$H$560,"&lt;"&amp;H486)+(COUNTIFS($J$2:$J$560,FALSE(),$H$2:$H$560,H486)+1)/2,"")</f>
        <v/>
      </c>
      <c r="R486" s="5" t="n">
        <f aca="false">COUNTIF($L$2:$L$560,"&lt;"&amp;L486)+(COUNTIF($L$2:$L$560,L486)+1)/2</f>
        <v>447.5</v>
      </c>
      <c r="S486" s="5" t="n">
        <f aca="false">MATCH(F486,Codetabel!$G$2:$G$12,0)-1</f>
        <v>7</v>
      </c>
      <c r="T486" s="5" t="n">
        <f aca="false">H486-1</f>
        <v>6</v>
      </c>
    </row>
    <row r="487" customFormat="false" ht="15" hidden="false" customHeight="false" outlineLevel="0" collapsed="false">
      <c r="A487" s="9" t="s">
        <v>65</v>
      </c>
      <c r="B487" s="9" t="n">
        <v>678</v>
      </c>
      <c r="C487" s="9" t="s">
        <v>1056</v>
      </c>
      <c r="D487" s="9" t="s">
        <v>1057</v>
      </c>
      <c r="E487" s="9" t="s">
        <v>1061</v>
      </c>
      <c r="F487" s="9" t="n">
        <v>30</v>
      </c>
      <c r="G487" s="9" t="s">
        <v>107</v>
      </c>
      <c r="H487" s="9" t="n">
        <v>2</v>
      </c>
      <c r="I487" s="9" t="n">
        <v>30</v>
      </c>
      <c r="J487" s="11" t="b">
        <f aca="false">TRUE()</f>
        <v>1</v>
      </c>
      <c r="K487" s="9" t="n">
        <v>10</v>
      </c>
      <c r="L487" s="9" t="n">
        <v>1</v>
      </c>
      <c r="M487" s="11" t="b">
        <f aca="false">TRUE()</f>
        <v>1</v>
      </c>
      <c r="N487" s="5" t="n">
        <f aca="false">COUNTIF($F$2:$F$560,"&lt;"&amp;F487)+(COUNTIF($F$2:$F$560,F487)+1)/2</f>
        <v>257.5</v>
      </c>
      <c r="O487" s="5" t="n">
        <f aca="false">COUNTIF($H$2:$H$560,"&lt;"&amp;H487)+(COUNTIF($H$2:$H$560,H487)+1)/2</f>
        <v>89</v>
      </c>
      <c r="P487" s="5" t="str">
        <f aca="false">IF(J487=FALSE(),COUNTIFS($J$2:$J$560,FALSE(),$F$2:$F$560,"&lt;"&amp;F487)+(COUNTIFS($J$2:$J$560,FALSE(),$F$2:$F$560,F487)+1)/2,"")</f>
        <v/>
      </c>
      <c r="Q487" s="5" t="str">
        <f aca="false">IF(J487=FALSE(),COUNTIFS($J$2:$J$560,FALSE(),$H$2:$H$560,"&lt;"&amp;H487)+(COUNTIFS($J$2:$J$560,FALSE(),$H$2:$H$560,H487)+1)/2,"")</f>
        <v/>
      </c>
      <c r="R487" s="5" t="n">
        <f aca="false">COUNTIF($L$2:$L$560,"&lt;"&amp;L487)+(COUNTIF($L$2:$L$560,L487)+1)/2</f>
        <v>24</v>
      </c>
      <c r="S487" s="5" t="n">
        <f aca="false">MATCH(F487,Codetabel!$G$2:$G$12,0)-1</f>
        <v>2</v>
      </c>
      <c r="T487" s="5" t="n">
        <f aca="false">H487-1</f>
        <v>1</v>
      </c>
    </row>
    <row r="488" customFormat="false" ht="15" hidden="false" customHeight="false" outlineLevel="0" collapsed="false">
      <c r="A488" s="9" t="s">
        <v>65</v>
      </c>
      <c r="B488" s="9" t="n">
        <v>679</v>
      </c>
      <c r="C488" s="9" t="s">
        <v>1062</v>
      </c>
      <c r="D488" s="9" t="s">
        <v>1063</v>
      </c>
      <c r="E488" s="9" t="s">
        <v>1064</v>
      </c>
      <c r="F488" s="9" t="n">
        <v>50</v>
      </c>
      <c r="G488" s="9" t="s">
        <v>126</v>
      </c>
      <c r="H488" s="9" t="n">
        <v>3</v>
      </c>
      <c r="I488" s="9" t="n">
        <v>50</v>
      </c>
      <c r="J488" s="11" t="b">
        <f aca="false">TRUE()</f>
        <v>1</v>
      </c>
      <c r="K488" s="9" t="n">
        <v>50</v>
      </c>
      <c r="L488" s="9" t="n">
        <v>3</v>
      </c>
      <c r="M488" s="11" t="b">
        <f aca="false">TRUE()</f>
        <v>1</v>
      </c>
      <c r="N488" s="5" t="n">
        <f aca="false">COUNTIF($F$2:$F$560,"&lt;"&amp;F488)+(COUNTIF($F$2:$F$560,F488)+1)/2</f>
        <v>343.5</v>
      </c>
      <c r="O488" s="5" t="n">
        <f aca="false">COUNTIF($H$2:$H$560,"&lt;"&amp;H488)+(COUNTIF($H$2:$H$560,H488)+1)/2</f>
        <v>175.5</v>
      </c>
      <c r="P488" s="5" t="str">
        <f aca="false">IF(J488=FALSE(),COUNTIFS($J$2:$J$560,FALSE(),$F$2:$F$560,"&lt;"&amp;F488)+(COUNTIFS($J$2:$J$560,FALSE(),$F$2:$F$560,F488)+1)/2,"")</f>
        <v/>
      </c>
      <c r="Q488" s="5" t="str">
        <f aca="false">IF(J488=FALSE(),COUNTIFS($J$2:$J$560,FALSE(),$H$2:$H$560,"&lt;"&amp;H488)+(COUNTIFS($J$2:$J$560,FALSE(),$H$2:$H$560,H488)+1)/2,"")</f>
        <v/>
      </c>
      <c r="R488" s="5" t="n">
        <f aca="false">COUNTIF($L$2:$L$560,"&lt;"&amp;L488)+(COUNTIF($L$2:$L$560,L488)+1)/2</f>
        <v>204</v>
      </c>
      <c r="S488" s="5" t="n">
        <f aca="false">MATCH(F488,Codetabel!$G$2:$G$12,0)-1</f>
        <v>3</v>
      </c>
      <c r="T488" s="5" t="n">
        <f aca="false">H488-1</f>
        <v>2</v>
      </c>
    </row>
    <row r="489" customFormat="false" ht="15" hidden="false" customHeight="false" outlineLevel="0" collapsed="false">
      <c r="A489" s="9" t="s">
        <v>65</v>
      </c>
      <c r="B489" s="9" t="n">
        <v>680</v>
      </c>
      <c r="C489" s="9" t="s">
        <v>1062</v>
      </c>
      <c r="D489" s="9" t="s">
        <v>1063</v>
      </c>
      <c r="E489" s="9" t="s">
        <v>1065</v>
      </c>
      <c r="F489" s="9" t="n">
        <v>30</v>
      </c>
      <c r="G489" s="9" t="s">
        <v>126</v>
      </c>
      <c r="H489" s="9" t="n">
        <v>3</v>
      </c>
      <c r="I489" s="9" t="n">
        <v>50</v>
      </c>
      <c r="J489" s="11" t="b">
        <f aca="false">FALSE()</f>
        <v>0</v>
      </c>
      <c r="K489" s="9" t="n">
        <v>50</v>
      </c>
      <c r="L489" s="9" t="n">
        <v>3</v>
      </c>
      <c r="M489" s="11" t="b">
        <f aca="false">TRUE()</f>
        <v>1</v>
      </c>
      <c r="N489" s="5" t="n">
        <f aca="false">COUNTIF($F$2:$F$560,"&lt;"&amp;F489)+(COUNTIF($F$2:$F$560,F489)+1)/2</f>
        <v>257.5</v>
      </c>
      <c r="O489" s="5" t="n">
        <f aca="false">COUNTIF($H$2:$H$560,"&lt;"&amp;H489)+(COUNTIF($H$2:$H$560,H489)+1)/2</f>
        <v>175.5</v>
      </c>
      <c r="P489" s="5" t="n">
        <f aca="false">IF(J489=FALSE(),COUNTIFS($J$2:$J$560,FALSE(),$F$2:$F$560,"&lt;"&amp;F489)+(COUNTIFS($J$2:$J$560,FALSE(),$F$2:$F$560,F489)+1)/2,"")</f>
        <v>240</v>
      </c>
      <c r="Q489" s="5" t="n">
        <f aca="false">IF(J489=FALSE(),COUNTIFS($J$2:$J$560,FALSE(),$H$2:$H$560,"&lt;"&amp;H489)+(COUNTIFS($J$2:$J$560,FALSE(),$H$2:$H$560,H489)+1)/2,"")</f>
        <v>132.5</v>
      </c>
      <c r="R489" s="5" t="n">
        <f aca="false">COUNTIF($L$2:$L$560,"&lt;"&amp;L489)+(COUNTIF($L$2:$L$560,L489)+1)/2</f>
        <v>204</v>
      </c>
      <c r="S489" s="5" t="n">
        <f aca="false">MATCH(F489,Codetabel!$G$2:$G$12,0)-1</f>
        <v>2</v>
      </c>
      <c r="T489" s="5" t="n">
        <f aca="false">H489-1</f>
        <v>2</v>
      </c>
    </row>
    <row r="490" customFormat="false" ht="15" hidden="false" customHeight="false" outlineLevel="0" collapsed="false">
      <c r="A490" s="9" t="s">
        <v>65</v>
      </c>
      <c r="B490" s="9" t="n">
        <v>681</v>
      </c>
      <c r="C490" s="9" t="s">
        <v>1062</v>
      </c>
      <c r="D490" s="9" t="s">
        <v>1063</v>
      </c>
      <c r="E490" s="9" t="s">
        <v>1066</v>
      </c>
      <c r="F490" s="9" t="n">
        <v>200</v>
      </c>
      <c r="G490" s="9" t="s">
        <v>199</v>
      </c>
      <c r="H490" s="9" t="n">
        <v>6</v>
      </c>
      <c r="I490" s="9" t="n">
        <v>300</v>
      </c>
      <c r="J490" s="11" t="b">
        <f aca="false">FALSE()</f>
        <v>0</v>
      </c>
      <c r="K490" s="9" t="n">
        <v>300</v>
      </c>
      <c r="L490" s="9" t="n">
        <v>6</v>
      </c>
      <c r="M490" s="11" t="b">
        <f aca="false">TRUE()</f>
        <v>1</v>
      </c>
      <c r="N490" s="5" t="n">
        <f aca="false">COUNTIF($F$2:$F$560,"&lt;"&amp;F490)+(COUNTIF($F$2:$F$560,F490)+1)/2</f>
        <v>471.5</v>
      </c>
      <c r="O490" s="5" t="n">
        <f aca="false">COUNTIF($H$2:$H$560,"&lt;"&amp;H490)+(COUNTIF($H$2:$H$560,H490)+1)/2</f>
        <v>422.5</v>
      </c>
      <c r="P490" s="5" t="n">
        <f aca="false">IF(J490=FALSE(),COUNTIFS($J$2:$J$560,FALSE(),$F$2:$F$560,"&lt;"&amp;F490)+(COUNTIFS($J$2:$J$560,FALSE(),$F$2:$F$560,F490)+1)/2,"")</f>
        <v>367</v>
      </c>
      <c r="Q490" s="5" t="n">
        <f aca="false">IF(J490=FALSE(),COUNTIFS($J$2:$J$560,FALSE(),$H$2:$H$560,"&lt;"&amp;H490)+(COUNTIFS($J$2:$J$560,FALSE(),$H$2:$H$560,H490)+1)/2,"")</f>
        <v>285</v>
      </c>
      <c r="R490" s="5" t="n">
        <f aca="false">COUNTIF($L$2:$L$560,"&lt;"&amp;L490)+(COUNTIF($L$2:$L$560,L490)+1)/2</f>
        <v>447.5</v>
      </c>
      <c r="S490" s="5" t="n">
        <f aca="false">MATCH(F490,Codetabel!$G$2:$G$12,0)-1</f>
        <v>5</v>
      </c>
      <c r="T490" s="5" t="n">
        <f aca="false">H490-1</f>
        <v>5</v>
      </c>
    </row>
    <row r="491" customFormat="false" ht="15" hidden="false" customHeight="false" outlineLevel="0" collapsed="false">
      <c r="A491" s="9" t="s">
        <v>65</v>
      </c>
      <c r="B491" s="9" t="n">
        <v>683</v>
      </c>
      <c r="C491" s="9" t="s">
        <v>1067</v>
      </c>
      <c r="D491" s="9" t="s">
        <v>1068</v>
      </c>
      <c r="E491" s="9" t="s">
        <v>1069</v>
      </c>
      <c r="F491" s="9" t="n">
        <v>500</v>
      </c>
      <c r="G491" s="9" t="s">
        <v>180</v>
      </c>
      <c r="H491" s="9" t="n">
        <v>7</v>
      </c>
      <c r="I491" s="9" t="n">
        <v>500</v>
      </c>
      <c r="J491" s="11" t="b">
        <f aca="false">TRUE()</f>
        <v>1</v>
      </c>
      <c r="K491" s="9" t="n">
        <v>100</v>
      </c>
      <c r="L491" s="9" t="n">
        <v>4</v>
      </c>
      <c r="M491" s="11" t="b">
        <f aca="false">FALSE()</f>
        <v>0</v>
      </c>
      <c r="N491" s="5" t="n">
        <f aca="false">COUNTIF($F$2:$F$560,"&lt;"&amp;F491)+(COUNTIF($F$2:$F$560,F491)+1)/2</f>
        <v>540.5</v>
      </c>
      <c r="O491" s="5" t="n">
        <f aca="false">COUNTIF($H$2:$H$560,"&lt;"&amp;H491)+(COUNTIF($H$2:$H$560,H491)+1)/2</f>
        <v>486.5</v>
      </c>
      <c r="P491" s="5" t="str">
        <f aca="false">IF(J491=FALSE(),COUNTIFS($J$2:$J$560,FALSE(),$F$2:$F$560,"&lt;"&amp;F491)+(COUNTIFS($J$2:$J$560,FALSE(),$F$2:$F$560,F491)+1)/2,"")</f>
        <v/>
      </c>
      <c r="Q491" s="5" t="str">
        <f aca="false">IF(J491=FALSE(),COUNTIFS($J$2:$J$560,FALSE(),$H$2:$H$560,"&lt;"&amp;H491)+(COUNTIFS($J$2:$J$560,FALSE(),$H$2:$H$560,H491)+1)/2,"")</f>
        <v/>
      </c>
      <c r="R491" s="5" t="n">
        <f aca="false">COUNTIF($L$2:$L$560,"&lt;"&amp;L491)+(COUNTIF($L$2:$L$560,L491)+1)/2</f>
        <v>305</v>
      </c>
      <c r="S491" s="5" t="n">
        <f aca="false">MATCH(F491,Codetabel!$G$2:$G$12,0)-1</f>
        <v>7</v>
      </c>
      <c r="T491" s="5" t="n">
        <f aca="false">H491-1</f>
        <v>6</v>
      </c>
    </row>
    <row r="492" customFormat="false" ht="15" hidden="false" customHeight="false" outlineLevel="0" collapsed="false">
      <c r="A492" s="9" t="s">
        <v>65</v>
      </c>
      <c r="B492" s="9" t="n">
        <v>684</v>
      </c>
      <c r="C492" s="9" t="s">
        <v>1067</v>
      </c>
      <c r="D492" s="9" t="s">
        <v>1068</v>
      </c>
      <c r="E492" s="9" t="s">
        <v>1070</v>
      </c>
      <c r="F492" s="9" t="n">
        <v>100</v>
      </c>
      <c r="G492" s="9" t="s">
        <v>115</v>
      </c>
      <c r="H492" s="9" t="n">
        <v>4</v>
      </c>
      <c r="I492" s="9" t="n">
        <v>100</v>
      </c>
      <c r="J492" s="11" t="b">
        <f aca="false">TRUE()</f>
        <v>1</v>
      </c>
      <c r="K492" s="9" t="n">
        <v>50</v>
      </c>
      <c r="L492" s="9" t="n">
        <v>3</v>
      </c>
      <c r="M492" s="11" t="b">
        <f aca="false">TRUE()</f>
        <v>1</v>
      </c>
      <c r="N492" s="5" t="n">
        <f aca="false">COUNTIF($F$2:$F$560,"&lt;"&amp;F492)+(COUNTIF($F$2:$F$560,F492)+1)/2</f>
        <v>415.5</v>
      </c>
      <c r="O492" s="5" t="n">
        <f aca="false">COUNTIF($H$2:$H$560,"&lt;"&amp;H492)+(COUNTIF($H$2:$H$560,H492)+1)/2</f>
        <v>266.5</v>
      </c>
      <c r="P492" s="5" t="str">
        <f aca="false">IF(J492=FALSE(),COUNTIFS($J$2:$J$560,FALSE(),$F$2:$F$560,"&lt;"&amp;F492)+(COUNTIFS($J$2:$J$560,FALSE(),$F$2:$F$560,F492)+1)/2,"")</f>
        <v/>
      </c>
      <c r="Q492" s="5" t="str">
        <f aca="false">IF(J492=FALSE(),COUNTIFS($J$2:$J$560,FALSE(),$H$2:$H$560,"&lt;"&amp;H492)+(COUNTIFS($J$2:$J$560,FALSE(),$H$2:$H$560,H492)+1)/2,"")</f>
        <v/>
      </c>
      <c r="R492" s="5" t="n">
        <f aca="false">COUNTIF($L$2:$L$560,"&lt;"&amp;L492)+(COUNTIF($L$2:$L$560,L492)+1)/2</f>
        <v>204</v>
      </c>
      <c r="S492" s="5" t="n">
        <f aca="false">MATCH(F492,Codetabel!$G$2:$G$12,0)-1</f>
        <v>4</v>
      </c>
      <c r="T492" s="5" t="n">
        <f aca="false">H492-1</f>
        <v>3</v>
      </c>
    </row>
    <row r="493" customFormat="false" ht="15" hidden="false" customHeight="false" outlineLevel="0" collapsed="false">
      <c r="A493" s="9" t="s">
        <v>65</v>
      </c>
      <c r="B493" s="9" t="n">
        <v>685</v>
      </c>
      <c r="C493" s="9" t="s">
        <v>1067</v>
      </c>
      <c r="D493" s="9" t="s">
        <v>1068</v>
      </c>
      <c r="E493" s="9" t="s">
        <v>1071</v>
      </c>
      <c r="F493" s="9" t="n">
        <v>0</v>
      </c>
      <c r="G493" s="9" t="s">
        <v>418</v>
      </c>
      <c r="H493" s="9" t="n">
        <v>10</v>
      </c>
      <c r="I493" s="9" t="n">
        <v>1500</v>
      </c>
      <c r="J493" s="11" t="b">
        <f aca="false">FALSE()</f>
        <v>0</v>
      </c>
      <c r="K493" s="9" t="n">
        <v>1500</v>
      </c>
      <c r="L493" s="9" t="n">
        <v>10</v>
      </c>
      <c r="M493" s="11" t="b">
        <f aca="false">TRUE()</f>
        <v>1</v>
      </c>
      <c r="N493" s="5" t="n">
        <f aca="false">COUNTIF($F$2:$F$560,"&lt;"&amp;F493)+(COUNTIF($F$2:$F$560,F493)+1)/2</f>
        <v>59</v>
      </c>
      <c r="O493" s="5" t="n">
        <f aca="false">COUNTIF($H$2:$H$560,"&lt;"&amp;H493)+(COUNTIF($H$2:$H$560,H493)+1)/2</f>
        <v>553.5</v>
      </c>
      <c r="P493" s="5" t="n">
        <f aca="false">IF(J493=FALSE(),COUNTIFS($J$2:$J$560,FALSE(),$F$2:$F$560,"&lt;"&amp;F493)+(COUNTIFS($J$2:$J$560,FALSE(),$F$2:$F$560,F493)+1)/2,"")</f>
        <v>59</v>
      </c>
      <c r="Q493" s="5" t="n">
        <f aca="false">IF(J493=FALSE(),COUNTIFS($J$2:$J$560,FALSE(),$H$2:$H$560,"&lt;"&amp;H493)+(COUNTIFS($J$2:$J$560,FALSE(),$H$2:$H$560,H493)+1)/2,"")</f>
        <v>375</v>
      </c>
      <c r="R493" s="5" t="n">
        <f aca="false">COUNTIF($L$2:$L$560,"&lt;"&amp;L493)+(COUNTIF($L$2:$L$560,L493)+1)/2</f>
        <v>554</v>
      </c>
      <c r="S493" s="5" t="n">
        <f aca="false">MATCH(F493,Codetabel!$G$2:$G$12,0)-1</f>
        <v>0</v>
      </c>
      <c r="T493" s="5" t="n">
        <f aca="false">H493-1</f>
        <v>9</v>
      </c>
    </row>
    <row r="494" customFormat="false" ht="15" hidden="false" customHeight="false" outlineLevel="0" collapsed="false">
      <c r="A494" s="9" t="s">
        <v>65</v>
      </c>
      <c r="B494" s="9" t="n">
        <v>686</v>
      </c>
      <c r="C494" s="9" t="s">
        <v>1067</v>
      </c>
      <c r="D494" s="9" t="s">
        <v>1068</v>
      </c>
      <c r="E494" s="9" t="s">
        <v>1072</v>
      </c>
      <c r="F494" s="9" t="n">
        <v>50</v>
      </c>
      <c r="G494" s="9" t="s">
        <v>126</v>
      </c>
      <c r="H494" s="9" t="n">
        <v>3</v>
      </c>
      <c r="I494" s="9" t="n">
        <v>50</v>
      </c>
      <c r="J494" s="11" t="b">
        <f aca="false">TRUE()</f>
        <v>1</v>
      </c>
      <c r="K494" s="9" t="n">
        <v>30</v>
      </c>
      <c r="L494" s="9" t="n">
        <v>2</v>
      </c>
      <c r="M494" s="11" t="b">
        <f aca="false">TRUE()</f>
        <v>1</v>
      </c>
      <c r="N494" s="5" t="n">
        <f aca="false">COUNTIF($F$2:$F$560,"&lt;"&amp;F494)+(COUNTIF($F$2:$F$560,F494)+1)/2</f>
        <v>343.5</v>
      </c>
      <c r="O494" s="5" t="n">
        <f aca="false">COUNTIF($H$2:$H$560,"&lt;"&amp;H494)+(COUNTIF($H$2:$H$560,H494)+1)/2</f>
        <v>175.5</v>
      </c>
      <c r="P494" s="5" t="str">
        <f aca="false">IF(J494=FALSE(),COUNTIFS($J$2:$J$560,FALSE(),$F$2:$F$560,"&lt;"&amp;F494)+(COUNTIFS($J$2:$J$560,FALSE(),$F$2:$F$560,F494)+1)/2,"")</f>
        <v/>
      </c>
      <c r="Q494" s="5" t="str">
        <f aca="false">IF(J494=FALSE(),COUNTIFS($J$2:$J$560,FALSE(),$H$2:$H$560,"&lt;"&amp;H494)+(COUNTIFS($J$2:$J$560,FALSE(),$H$2:$H$560,H494)+1)/2,"")</f>
        <v/>
      </c>
      <c r="R494" s="5" t="n">
        <f aca="false">COUNTIF($L$2:$L$560,"&lt;"&amp;L494)+(COUNTIF($L$2:$L$560,L494)+1)/2</f>
        <v>101.5</v>
      </c>
      <c r="S494" s="5" t="n">
        <f aca="false">MATCH(F494,Codetabel!$G$2:$G$12,0)-1</f>
        <v>3</v>
      </c>
      <c r="T494" s="5" t="n">
        <f aca="false">H494-1</f>
        <v>2</v>
      </c>
    </row>
    <row r="495" customFormat="false" ht="15" hidden="false" customHeight="false" outlineLevel="0" collapsed="false">
      <c r="A495" s="9" t="s">
        <v>65</v>
      </c>
      <c r="B495" s="9" t="n">
        <v>687</v>
      </c>
      <c r="C495" s="9" t="s">
        <v>1067</v>
      </c>
      <c r="D495" s="9" t="s">
        <v>1068</v>
      </c>
      <c r="E495" s="9" t="s">
        <v>1073</v>
      </c>
      <c r="F495" s="9" t="n">
        <v>100</v>
      </c>
      <c r="G495" s="9" t="s">
        <v>115</v>
      </c>
      <c r="H495" s="9" t="n">
        <v>4</v>
      </c>
      <c r="I495" s="9" t="n">
        <v>100</v>
      </c>
      <c r="J495" s="11" t="b">
        <f aca="false">TRUE()</f>
        <v>1</v>
      </c>
      <c r="K495" s="9" t="n">
        <v>30</v>
      </c>
      <c r="L495" s="9" t="n">
        <v>2</v>
      </c>
      <c r="M495" s="11" t="b">
        <f aca="false">TRUE()</f>
        <v>1</v>
      </c>
      <c r="N495" s="5" t="n">
        <f aca="false">COUNTIF($F$2:$F$560,"&lt;"&amp;F495)+(COUNTIF($F$2:$F$560,F495)+1)/2</f>
        <v>415.5</v>
      </c>
      <c r="O495" s="5" t="n">
        <f aca="false">COUNTIF($H$2:$H$560,"&lt;"&amp;H495)+(COUNTIF($H$2:$H$560,H495)+1)/2</f>
        <v>266.5</v>
      </c>
      <c r="P495" s="5" t="str">
        <f aca="false">IF(J495=FALSE(),COUNTIFS($J$2:$J$560,FALSE(),$F$2:$F$560,"&lt;"&amp;F495)+(COUNTIFS($J$2:$J$560,FALSE(),$F$2:$F$560,F495)+1)/2,"")</f>
        <v/>
      </c>
      <c r="Q495" s="5" t="str">
        <f aca="false">IF(J495=FALSE(),COUNTIFS($J$2:$J$560,FALSE(),$H$2:$H$560,"&lt;"&amp;H495)+(COUNTIFS($J$2:$J$560,FALSE(),$H$2:$H$560,H495)+1)/2,"")</f>
        <v/>
      </c>
      <c r="R495" s="5" t="n">
        <f aca="false">COUNTIF($L$2:$L$560,"&lt;"&amp;L495)+(COUNTIF($L$2:$L$560,L495)+1)/2</f>
        <v>101.5</v>
      </c>
      <c r="S495" s="5" t="n">
        <f aca="false">MATCH(F495,Codetabel!$G$2:$G$12,0)-1</f>
        <v>4</v>
      </c>
      <c r="T495" s="5" t="n">
        <f aca="false">H495-1</f>
        <v>3</v>
      </c>
    </row>
    <row r="496" customFormat="false" ht="15" hidden="false" customHeight="false" outlineLevel="0" collapsed="false">
      <c r="A496" s="9" t="s">
        <v>65</v>
      </c>
      <c r="B496" s="9" t="n">
        <v>688</v>
      </c>
      <c r="C496" s="9" t="s">
        <v>1067</v>
      </c>
      <c r="D496" s="9" t="s">
        <v>1068</v>
      </c>
      <c r="E496" s="9" t="s">
        <v>1074</v>
      </c>
      <c r="F496" s="9" t="n">
        <v>300</v>
      </c>
      <c r="G496" s="9" t="s">
        <v>199</v>
      </c>
      <c r="H496" s="9" t="n">
        <v>6</v>
      </c>
      <c r="I496" s="9" t="n">
        <v>300</v>
      </c>
      <c r="J496" s="11" t="b">
        <f aca="false">TRUE()</f>
        <v>1</v>
      </c>
      <c r="K496" s="9" t="n">
        <v>300</v>
      </c>
      <c r="L496" s="9" t="n">
        <v>6</v>
      </c>
      <c r="M496" s="11" t="b">
        <f aca="false">TRUE()</f>
        <v>1</v>
      </c>
      <c r="N496" s="5" t="n">
        <f aca="false">COUNTIF($F$2:$F$560,"&lt;"&amp;F496)+(COUNTIF($F$2:$F$560,F496)+1)/2</f>
        <v>515</v>
      </c>
      <c r="O496" s="5" t="n">
        <f aca="false">COUNTIF($H$2:$H$560,"&lt;"&amp;H496)+(COUNTIF($H$2:$H$560,H496)+1)/2</f>
        <v>422.5</v>
      </c>
      <c r="P496" s="5" t="str">
        <f aca="false">IF(J496=FALSE(),COUNTIFS($J$2:$J$560,FALSE(),$F$2:$F$560,"&lt;"&amp;F496)+(COUNTIFS($J$2:$J$560,FALSE(),$F$2:$F$560,F496)+1)/2,"")</f>
        <v/>
      </c>
      <c r="Q496" s="5" t="str">
        <f aca="false">IF(J496=FALSE(),COUNTIFS($J$2:$J$560,FALSE(),$H$2:$H$560,"&lt;"&amp;H496)+(COUNTIFS($J$2:$J$560,FALSE(),$H$2:$H$560,H496)+1)/2,"")</f>
        <v/>
      </c>
      <c r="R496" s="5" t="n">
        <f aca="false">COUNTIF($L$2:$L$560,"&lt;"&amp;L496)+(COUNTIF($L$2:$L$560,L496)+1)/2</f>
        <v>447.5</v>
      </c>
      <c r="S496" s="5" t="n">
        <f aca="false">MATCH(F496,Codetabel!$G$2:$G$12,0)-1</f>
        <v>6</v>
      </c>
      <c r="T496" s="5" t="n">
        <f aca="false">H496-1</f>
        <v>5</v>
      </c>
    </row>
    <row r="497" customFormat="false" ht="15" hidden="false" customHeight="false" outlineLevel="0" collapsed="false">
      <c r="A497" s="9" t="s">
        <v>65</v>
      </c>
      <c r="B497" s="9" t="n">
        <v>689</v>
      </c>
      <c r="C497" s="9" t="s">
        <v>1067</v>
      </c>
      <c r="D497" s="9" t="s">
        <v>1068</v>
      </c>
      <c r="E497" s="9" t="s">
        <v>1075</v>
      </c>
      <c r="F497" s="9" t="n">
        <v>10</v>
      </c>
      <c r="G497" s="9" t="s">
        <v>107</v>
      </c>
      <c r="H497" s="9" t="n">
        <v>2</v>
      </c>
      <c r="I497" s="9" t="n">
        <v>30</v>
      </c>
      <c r="J497" s="11" t="b">
        <f aca="false">FALSE()</f>
        <v>0</v>
      </c>
      <c r="K497" s="9" t="n">
        <v>30</v>
      </c>
      <c r="L497" s="9" t="n">
        <v>2</v>
      </c>
      <c r="M497" s="11" t="b">
        <f aca="false">TRUE()</f>
        <v>1</v>
      </c>
      <c r="N497" s="5" t="n">
        <f aca="false">COUNTIF($F$2:$F$560,"&lt;"&amp;F497)+(COUNTIF($F$2:$F$560,F497)+1)/2</f>
        <v>164</v>
      </c>
      <c r="O497" s="5" t="n">
        <f aca="false">COUNTIF($H$2:$H$560,"&lt;"&amp;H497)+(COUNTIF($H$2:$H$560,H497)+1)/2</f>
        <v>89</v>
      </c>
      <c r="P497" s="5" t="n">
        <f aca="false">IF(J497=FALSE(),COUNTIFS($J$2:$J$560,FALSE(),$F$2:$F$560,"&lt;"&amp;F497)+(COUNTIFS($J$2:$J$560,FALSE(),$F$2:$F$560,F497)+1)/2,"")</f>
        <v>161.5</v>
      </c>
      <c r="Q497" s="5" t="n">
        <f aca="false">IF(J497=FALSE(),COUNTIFS($J$2:$J$560,FALSE(),$H$2:$H$560,"&lt;"&amp;H497)+(COUNTIFS($J$2:$J$560,FALSE(),$H$2:$H$560,H497)+1)/2,"")</f>
        <v>71.5</v>
      </c>
      <c r="R497" s="5" t="n">
        <f aca="false">COUNTIF($L$2:$L$560,"&lt;"&amp;L497)+(COUNTIF($L$2:$L$560,L497)+1)/2</f>
        <v>101.5</v>
      </c>
      <c r="S497" s="5" t="n">
        <f aca="false">MATCH(F497,Codetabel!$G$2:$G$12,0)-1</f>
        <v>1</v>
      </c>
      <c r="T497" s="5" t="n">
        <f aca="false">H497-1</f>
        <v>1</v>
      </c>
    </row>
    <row r="498" customFormat="false" ht="15" hidden="false" customHeight="false" outlineLevel="0" collapsed="false">
      <c r="A498" s="9" t="s">
        <v>65</v>
      </c>
      <c r="B498" s="9" t="n">
        <v>690</v>
      </c>
      <c r="C498" s="9" t="s">
        <v>1067</v>
      </c>
      <c r="D498" s="9" t="s">
        <v>1068</v>
      </c>
      <c r="E498" s="9" t="s">
        <v>1076</v>
      </c>
      <c r="F498" s="9" t="n">
        <v>300</v>
      </c>
      <c r="G498" s="9" t="s">
        <v>199</v>
      </c>
      <c r="H498" s="9" t="n">
        <v>6</v>
      </c>
      <c r="I498" s="9" t="n">
        <v>300</v>
      </c>
      <c r="J498" s="11" t="b">
        <f aca="false">TRUE()</f>
        <v>1</v>
      </c>
      <c r="K498" s="9" t="n">
        <v>300</v>
      </c>
      <c r="L498" s="9" t="n">
        <v>6</v>
      </c>
      <c r="M498" s="11" t="b">
        <f aca="false">TRUE()</f>
        <v>1</v>
      </c>
      <c r="N498" s="5" t="n">
        <f aca="false">COUNTIF($F$2:$F$560,"&lt;"&amp;F498)+(COUNTIF($F$2:$F$560,F498)+1)/2</f>
        <v>515</v>
      </c>
      <c r="O498" s="5" t="n">
        <f aca="false">COUNTIF($H$2:$H$560,"&lt;"&amp;H498)+(COUNTIF($H$2:$H$560,H498)+1)/2</f>
        <v>422.5</v>
      </c>
      <c r="P498" s="5" t="str">
        <f aca="false">IF(J498=FALSE(),COUNTIFS($J$2:$J$560,FALSE(),$F$2:$F$560,"&lt;"&amp;F498)+(COUNTIFS($J$2:$J$560,FALSE(),$F$2:$F$560,F498)+1)/2,"")</f>
        <v/>
      </c>
      <c r="Q498" s="5" t="str">
        <f aca="false">IF(J498=FALSE(),COUNTIFS($J$2:$J$560,FALSE(),$H$2:$H$560,"&lt;"&amp;H498)+(COUNTIFS($J$2:$J$560,FALSE(),$H$2:$H$560,H498)+1)/2,"")</f>
        <v/>
      </c>
      <c r="R498" s="5" t="n">
        <f aca="false">COUNTIF($L$2:$L$560,"&lt;"&amp;L498)+(COUNTIF($L$2:$L$560,L498)+1)/2</f>
        <v>447.5</v>
      </c>
      <c r="S498" s="5" t="n">
        <f aca="false">MATCH(F498,Codetabel!$G$2:$G$12,0)-1</f>
        <v>6</v>
      </c>
      <c r="T498" s="5" t="n">
        <f aca="false">H498-1</f>
        <v>5</v>
      </c>
    </row>
    <row r="499" customFormat="false" ht="15" hidden="false" customHeight="false" outlineLevel="0" collapsed="false">
      <c r="A499" s="9" t="s">
        <v>65</v>
      </c>
      <c r="B499" s="9" t="n">
        <v>692</v>
      </c>
      <c r="C499" s="9" t="s">
        <v>1067</v>
      </c>
      <c r="D499" s="9" t="s">
        <v>1068</v>
      </c>
      <c r="E499" s="9" t="s">
        <v>1077</v>
      </c>
      <c r="F499" s="9" t="n">
        <v>300</v>
      </c>
      <c r="G499" s="9" t="s">
        <v>199</v>
      </c>
      <c r="H499" s="9" t="n">
        <v>6</v>
      </c>
      <c r="I499" s="9" t="n">
        <v>300</v>
      </c>
      <c r="J499" s="11" t="b">
        <f aca="false">TRUE()</f>
        <v>1</v>
      </c>
      <c r="K499" s="9" t="n">
        <v>100</v>
      </c>
      <c r="L499" s="9" t="n">
        <v>4</v>
      </c>
      <c r="M499" s="11" t="b">
        <f aca="false">FALSE()</f>
        <v>0</v>
      </c>
      <c r="N499" s="5" t="n">
        <f aca="false">COUNTIF($F$2:$F$560,"&lt;"&amp;F499)+(COUNTIF($F$2:$F$560,F499)+1)/2</f>
        <v>515</v>
      </c>
      <c r="O499" s="5" t="n">
        <f aca="false">COUNTIF($H$2:$H$560,"&lt;"&amp;H499)+(COUNTIF($H$2:$H$560,H499)+1)/2</f>
        <v>422.5</v>
      </c>
      <c r="P499" s="5" t="str">
        <f aca="false">IF(J499=FALSE(),COUNTIFS($J$2:$J$560,FALSE(),$F$2:$F$560,"&lt;"&amp;F499)+(COUNTIFS($J$2:$J$560,FALSE(),$F$2:$F$560,F499)+1)/2,"")</f>
        <v/>
      </c>
      <c r="Q499" s="5" t="str">
        <f aca="false">IF(J499=FALSE(),COUNTIFS($J$2:$J$560,FALSE(),$H$2:$H$560,"&lt;"&amp;H499)+(COUNTIFS($J$2:$J$560,FALSE(),$H$2:$H$560,H499)+1)/2,"")</f>
        <v/>
      </c>
      <c r="R499" s="5" t="n">
        <f aca="false">COUNTIF($L$2:$L$560,"&lt;"&amp;L499)+(COUNTIF($L$2:$L$560,L499)+1)/2</f>
        <v>305</v>
      </c>
      <c r="S499" s="5" t="n">
        <f aca="false">MATCH(F499,Codetabel!$G$2:$G$12,0)-1</f>
        <v>6</v>
      </c>
      <c r="T499" s="5" t="n">
        <f aca="false">H499-1</f>
        <v>5</v>
      </c>
    </row>
    <row r="500" customFormat="false" ht="15" hidden="false" customHeight="false" outlineLevel="0" collapsed="false">
      <c r="A500" s="9" t="s">
        <v>65</v>
      </c>
      <c r="B500" s="9" t="n">
        <v>693</v>
      </c>
      <c r="C500" s="9" t="s">
        <v>1067</v>
      </c>
      <c r="D500" s="9" t="s">
        <v>1068</v>
      </c>
      <c r="E500" s="9" t="s">
        <v>1078</v>
      </c>
      <c r="F500" s="9" t="n">
        <v>700</v>
      </c>
      <c r="G500" s="9" t="s">
        <v>182</v>
      </c>
      <c r="H500" s="9" t="n">
        <v>8</v>
      </c>
      <c r="I500" s="9" t="n">
        <v>700</v>
      </c>
      <c r="J500" s="11" t="b">
        <f aca="false">TRUE()</f>
        <v>1</v>
      </c>
      <c r="K500" s="9" t="n">
        <v>300</v>
      </c>
      <c r="L500" s="9" t="n">
        <v>6</v>
      </c>
      <c r="M500" s="11" t="b">
        <f aca="false">FALSE()</f>
        <v>0</v>
      </c>
      <c r="N500" s="5" t="n">
        <f aca="false">COUNTIF($F$2:$F$560,"&lt;"&amp;F500)+(COUNTIF($F$2:$F$560,F500)+1)/2</f>
        <v>549.5</v>
      </c>
      <c r="O500" s="5" t="n">
        <f aca="false">COUNTIF($H$2:$H$560,"&lt;"&amp;H500)+(COUNTIF($H$2:$H$560,H500)+1)/2</f>
        <v>520.5</v>
      </c>
      <c r="P500" s="5" t="str">
        <f aca="false">IF(J500=FALSE(),COUNTIFS($J$2:$J$560,FALSE(),$F$2:$F$560,"&lt;"&amp;F500)+(COUNTIFS($J$2:$J$560,FALSE(),$F$2:$F$560,F500)+1)/2,"")</f>
        <v/>
      </c>
      <c r="Q500" s="5" t="str">
        <f aca="false">IF(J500=FALSE(),COUNTIFS($J$2:$J$560,FALSE(),$H$2:$H$560,"&lt;"&amp;H500)+(COUNTIFS($J$2:$J$560,FALSE(),$H$2:$H$560,H500)+1)/2,"")</f>
        <v/>
      </c>
      <c r="R500" s="5" t="n">
        <f aca="false">COUNTIF($L$2:$L$560,"&lt;"&amp;L500)+(COUNTIF($L$2:$L$560,L500)+1)/2</f>
        <v>447.5</v>
      </c>
      <c r="S500" s="5" t="n">
        <f aca="false">MATCH(F500,Codetabel!$G$2:$G$12,0)-1</f>
        <v>8</v>
      </c>
      <c r="T500" s="5" t="n">
        <f aca="false">H500-1</f>
        <v>7</v>
      </c>
    </row>
    <row r="501" customFormat="false" ht="15" hidden="false" customHeight="false" outlineLevel="0" collapsed="false">
      <c r="A501" s="9" t="s">
        <v>65</v>
      </c>
      <c r="B501" s="9" t="n">
        <v>694</v>
      </c>
      <c r="C501" s="9" t="s">
        <v>1067</v>
      </c>
      <c r="D501" s="9" t="s">
        <v>1068</v>
      </c>
      <c r="E501" s="9" t="s">
        <v>1079</v>
      </c>
      <c r="F501" s="9" t="n">
        <v>100</v>
      </c>
      <c r="G501" s="9" t="s">
        <v>115</v>
      </c>
      <c r="H501" s="9" t="n">
        <v>4</v>
      </c>
      <c r="I501" s="9" t="n">
        <v>100</v>
      </c>
      <c r="J501" s="11" t="b">
        <f aca="false">TRUE()</f>
        <v>1</v>
      </c>
      <c r="K501" s="9" t="n">
        <v>100</v>
      </c>
      <c r="L501" s="9" t="n">
        <v>4</v>
      </c>
      <c r="M501" s="11" t="b">
        <f aca="false">TRUE()</f>
        <v>1</v>
      </c>
      <c r="N501" s="5" t="n">
        <f aca="false">COUNTIF($F$2:$F$560,"&lt;"&amp;F501)+(COUNTIF($F$2:$F$560,F501)+1)/2</f>
        <v>415.5</v>
      </c>
      <c r="O501" s="5" t="n">
        <f aca="false">COUNTIF($H$2:$H$560,"&lt;"&amp;H501)+(COUNTIF($H$2:$H$560,H501)+1)/2</f>
        <v>266.5</v>
      </c>
      <c r="P501" s="5" t="str">
        <f aca="false">IF(J501=FALSE(),COUNTIFS($J$2:$J$560,FALSE(),$F$2:$F$560,"&lt;"&amp;F501)+(COUNTIFS($J$2:$J$560,FALSE(),$F$2:$F$560,F501)+1)/2,"")</f>
        <v/>
      </c>
      <c r="Q501" s="5" t="str">
        <f aca="false">IF(J501=FALSE(),COUNTIFS($J$2:$J$560,FALSE(),$H$2:$H$560,"&lt;"&amp;H501)+(COUNTIFS($J$2:$J$560,FALSE(),$H$2:$H$560,H501)+1)/2,"")</f>
        <v/>
      </c>
      <c r="R501" s="5" t="n">
        <f aca="false">COUNTIF($L$2:$L$560,"&lt;"&amp;L501)+(COUNTIF($L$2:$L$560,L501)+1)/2</f>
        <v>305</v>
      </c>
      <c r="S501" s="5" t="n">
        <f aca="false">MATCH(F501,Codetabel!$G$2:$G$12,0)-1</f>
        <v>4</v>
      </c>
      <c r="T501" s="5" t="n">
        <f aca="false">H501-1</f>
        <v>3</v>
      </c>
    </row>
    <row r="502" customFormat="false" ht="15" hidden="false" customHeight="false" outlineLevel="0" collapsed="false">
      <c r="A502" s="9" t="s">
        <v>65</v>
      </c>
      <c r="B502" s="9" t="n">
        <v>695</v>
      </c>
      <c r="C502" s="9" t="s">
        <v>1067</v>
      </c>
      <c r="D502" s="9" t="s">
        <v>1068</v>
      </c>
      <c r="E502" s="9" t="s">
        <v>1080</v>
      </c>
      <c r="F502" s="9" t="n">
        <v>200</v>
      </c>
      <c r="G502" s="9" t="s">
        <v>132</v>
      </c>
      <c r="H502" s="9" t="n">
        <v>5</v>
      </c>
      <c r="I502" s="9" t="n">
        <v>200</v>
      </c>
      <c r="J502" s="11" t="b">
        <f aca="false">TRUE()</f>
        <v>1</v>
      </c>
      <c r="K502" s="9" t="n">
        <v>200</v>
      </c>
      <c r="L502" s="9" t="n">
        <v>5</v>
      </c>
      <c r="M502" s="11" t="b">
        <f aca="false">TRUE()</f>
        <v>1</v>
      </c>
      <c r="N502" s="5" t="n">
        <f aca="false">COUNTIF($F$2:$F$560,"&lt;"&amp;F502)+(COUNTIF($F$2:$F$560,F502)+1)/2</f>
        <v>471.5</v>
      </c>
      <c r="O502" s="5" t="n">
        <f aca="false">COUNTIF($H$2:$H$560,"&lt;"&amp;H502)+(COUNTIF($H$2:$H$560,H502)+1)/2</f>
        <v>348.5</v>
      </c>
      <c r="P502" s="5" t="str">
        <f aca="false">IF(J502=FALSE(),COUNTIFS($J$2:$J$560,FALSE(),$F$2:$F$560,"&lt;"&amp;F502)+(COUNTIFS($J$2:$J$560,FALSE(),$F$2:$F$560,F502)+1)/2,"")</f>
        <v/>
      </c>
      <c r="Q502" s="5" t="str">
        <f aca="false">IF(J502=FALSE(),COUNTIFS($J$2:$J$560,FALSE(),$H$2:$H$560,"&lt;"&amp;H502)+(COUNTIFS($J$2:$J$560,FALSE(),$H$2:$H$560,H502)+1)/2,"")</f>
        <v/>
      </c>
      <c r="R502" s="5" t="n">
        <f aca="false">COUNTIF($L$2:$L$560,"&lt;"&amp;L502)+(COUNTIF($L$2:$L$560,L502)+1)/2</f>
        <v>386.5</v>
      </c>
      <c r="S502" s="5" t="n">
        <f aca="false">MATCH(F502,Codetabel!$G$2:$G$12,0)-1</f>
        <v>5</v>
      </c>
      <c r="T502" s="5" t="n">
        <f aca="false">H502-1</f>
        <v>4</v>
      </c>
    </row>
    <row r="503" customFormat="false" ht="15" hidden="false" customHeight="false" outlineLevel="0" collapsed="false">
      <c r="A503" s="9" t="s">
        <v>65</v>
      </c>
      <c r="B503" s="9" t="n">
        <v>696</v>
      </c>
      <c r="C503" s="9" t="s">
        <v>1067</v>
      </c>
      <c r="D503" s="9" t="s">
        <v>1068</v>
      </c>
      <c r="E503" s="9" t="s">
        <v>1081</v>
      </c>
      <c r="F503" s="9" t="n">
        <v>200</v>
      </c>
      <c r="G503" s="9" t="s">
        <v>132</v>
      </c>
      <c r="H503" s="9" t="n">
        <v>5</v>
      </c>
      <c r="I503" s="9" t="n">
        <v>200</v>
      </c>
      <c r="J503" s="11" t="b">
        <f aca="false">TRUE()</f>
        <v>1</v>
      </c>
      <c r="K503" s="9" t="n">
        <v>100</v>
      </c>
      <c r="L503" s="9" t="n">
        <v>4</v>
      </c>
      <c r="M503" s="11" t="b">
        <f aca="false">TRUE()</f>
        <v>1</v>
      </c>
      <c r="N503" s="5" t="n">
        <f aca="false">COUNTIF($F$2:$F$560,"&lt;"&amp;F503)+(COUNTIF($F$2:$F$560,F503)+1)/2</f>
        <v>471.5</v>
      </c>
      <c r="O503" s="5" t="n">
        <f aca="false">COUNTIF($H$2:$H$560,"&lt;"&amp;H503)+(COUNTIF($H$2:$H$560,H503)+1)/2</f>
        <v>348.5</v>
      </c>
      <c r="P503" s="5" t="str">
        <f aca="false">IF(J503=FALSE(),COUNTIFS($J$2:$J$560,FALSE(),$F$2:$F$560,"&lt;"&amp;F503)+(COUNTIFS($J$2:$J$560,FALSE(),$F$2:$F$560,F503)+1)/2,"")</f>
        <v/>
      </c>
      <c r="Q503" s="5" t="str">
        <f aca="false">IF(J503=FALSE(),COUNTIFS($J$2:$J$560,FALSE(),$H$2:$H$560,"&lt;"&amp;H503)+(COUNTIFS($J$2:$J$560,FALSE(),$H$2:$H$560,H503)+1)/2,"")</f>
        <v/>
      </c>
      <c r="R503" s="5" t="n">
        <f aca="false">COUNTIF($L$2:$L$560,"&lt;"&amp;L503)+(COUNTIF($L$2:$L$560,L503)+1)/2</f>
        <v>305</v>
      </c>
      <c r="S503" s="5" t="n">
        <f aca="false">MATCH(F503,Codetabel!$G$2:$G$12,0)-1</f>
        <v>5</v>
      </c>
      <c r="T503" s="5" t="n">
        <f aca="false">H503-1</f>
        <v>4</v>
      </c>
    </row>
    <row r="504" customFormat="false" ht="15" hidden="false" customHeight="false" outlineLevel="0" collapsed="false">
      <c r="A504" s="9" t="s">
        <v>65</v>
      </c>
      <c r="B504" s="9" t="n">
        <v>699</v>
      </c>
      <c r="C504" s="9" t="s">
        <v>1082</v>
      </c>
      <c r="D504" s="9" t="s">
        <v>1083</v>
      </c>
      <c r="E504" s="9" t="s">
        <v>1084</v>
      </c>
      <c r="F504" s="9" t="n">
        <v>0</v>
      </c>
      <c r="G504" s="9" t="s">
        <v>392</v>
      </c>
      <c r="H504" s="9" t="n">
        <v>1</v>
      </c>
      <c r="I504" s="9" t="n">
        <v>10</v>
      </c>
      <c r="J504" s="11" t="b">
        <f aca="false">FALSE()</f>
        <v>0</v>
      </c>
      <c r="K504" s="9" t="n">
        <v>10</v>
      </c>
      <c r="L504" s="9" t="n">
        <v>1</v>
      </c>
      <c r="M504" s="11" t="b">
        <f aca="false">FALSE()</f>
        <v>0</v>
      </c>
      <c r="N504" s="5" t="n">
        <f aca="false">COUNTIF($F$2:$F$560,"&lt;"&amp;F504)+(COUNTIF($F$2:$F$560,F504)+1)/2</f>
        <v>59</v>
      </c>
      <c r="O504" s="5" t="n">
        <f aca="false">COUNTIF($H$2:$H$560,"&lt;"&amp;H504)+(COUNTIF($H$2:$H$560,H504)+1)/2</f>
        <v>22</v>
      </c>
      <c r="P504" s="5" t="n">
        <f aca="false">IF(J504=FALSE(),COUNTIFS($J$2:$J$560,FALSE(),$F$2:$F$560,"&lt;"&amp;F504)+(COUNTIFS($J$2:$J$560,FALSE(),$F$2:$F$560,F504)+1)/2,"")</f>
        <v>59</v>
      </c>
      <c r="Q504" s="5" t="n">
        <f aca="false">IF(J504=FALSE(),COUNTIFS($J$2:$J$560,FALSE(),$H$2:$H$560,"&lt;"&amp;H504)+(COUNTIFS($J$2:$J$560,FALSE(),$H$2:$H$560,H504)+1)/2,"")</f>
        <v>19.5</v>
      </c>
      <c r="R504" s="5" t="n">
        <f aca="false">COUNTIF($L$2:$L$560,"&lt;"&amp;L504)+(COUNTIF($L$2:$L$560,L504)+1)/2</f>
        <v>24</v>
      </c>
      <c r="S504" s="5" t="n">
        <f aca="false">MATCH(F504,Codetabel!$G$2:$G$12,0)-1</f>
        <v>0</v>
      </c>
      <c r="T504" s="5" t="n">
        <f aca="false">H504-1</f>
        <v>0</v>
      </c>
    </row>
    <row r="505" customFormat="false" ht="15" hidden="false" customHeight="false" outlineLevel="0" collapsed="false">
      <c r="A505" s="9" t="s">
        <v>65</v>
      </c>
      <c r="B505" s="9" t="n">
        <v>700</v>
      </c>
      <c r="C505" s="9" t="s">
        <v>1085</v>
      </c>
      <c r="D505" s="9" t="s">
        <v>1086</v>
      </c>
      <c r="E505" s="9" t="s">
        <v>1087</v>
      </c>
      <c r="F505" s="9" t="n">
        <v>0</v>
      </c>
      <c r="G505" s="9" t="s">
        <v>107</v>
      </c>
      <c r="H505" s="9" t="n">
        <v>2</v>
      </c>
      <c r="I505" s="9" t="n">
        <v>30</v>
      </c>
      <c r="J505" s="11" t="b">
        <f aca="false">FALSE()</f>
        <v>0</v>
      </c>
      <c r="K505" s="9" t="n">
        <v>30</v>
      </c>
      <c r="L505" s="9" t="n">
        <v>2</v>
      </c>
      <c r="M505" s="11" t="b">
        <f aca="false">FALSE()</f>
        <v>0</v>
      </c>
      <c r="N505" s="5" t="n">
        <f aca="false">COUNTIF($F$2:$F$560,"&lt;"&amp;F505)+(COUNTIF($F$2:$F$560,F505)+1)/2</f>
        <v>59</v>
      </c>
      <c r="O505" s="5" t="n">
        <f aca="false">COUNTIF($H$2:$H$560,"&lt;"&amp;H505)+(COUNTIF($H$2:$H$560,H505)+1)/2</f>
        <v>89</v>
      </c>
      <c r="P505" s="5" t="n">
        <f aca="false">IF(J505=FALSE(),COUNTIFS($J$2:$J$560,FALSE(),$F$2:$F$560,"&lt;"&amp;F505)+(COUNTIFS($J$2:$J$560,FALSE(),$F$2:$F$560,F505)+1)/2,"")</f>
        <v>59</v>
      </c>
      <c r="Q505" s="5" t="n">
        <f aca="false">IF(J505=FALSE(),COUNTIFS($J$2:$J$560,FALSE(),$H$2:$H$560,"&lt;"&amp;H505)+(COUNTIFS($J$2:$J$560,FALSE(),$H$2:$H$560,H505)+1)/2,"")</f>
        <v>71.5</v>
      </c>
      <c r="R505" s="5" t="n">
        <f aca="false">COUNTIF($L$2:$L$560,"&lt;"&amp;L505)+(COUNTIF($L$2:$L$560,L505)+1)/2</f>
        <v>101.5</v>
      </c>
      <c r="S505" s="5" t="n">
        <f aca="false">MATCH(F505,Codetabel!$G$2:$G$12,0)-1</f>
        <v>0</v>
      </c>
      <c r="T505" s="5" t="n">
        <f aca="false">H505-1</f>
        <v>1</v>
      </c>
    </row>
    <row r="506" customFormat="false" ht="15" hidden="false" customHeight="false" outlineLevel="0" collapsed="false">
      <c r="A506" s="9" t="s">
        <v>65</v>
      </c>
      <c r="B506" s="9" t="n">
        <v>701</v>
      </c>
      <c r="C506" s="9" t="s">
        <v>1088</v>
      </c>
      <c r="D506" s="9" t="s">
        <v>1089</v>
      </c>
      <c r="E506" s="9" t="s">
        <v>1090</v>
      </c>
      <c r="F506" s="9" t="n">
        <v>0</v>
      </c>
      <c r="G506" s="9" t="s">
        <v>107</v>
      </c>
      <c r="H506" s="9" t="n">
        <v>2</v>
      </c>
      <c r="I506" s="9" t="n">
        <v>30</v>
      </c>
      <c r="J506" s="11" t="b">
        <f aca="false">FALSE()</f>
        <v>0</v>
      </c>
      <c r="K506" s="9" t="n">
        <v>30</v>
      </c>
      <c r="L506" s="9" t="n">
        <v>2</v>
      </c>
      <c r="M506" s="11" t="b">
        <f aca="false">FALSE()</f>
        <v>0</v>
      </c>
      <c r="N506" s="5" t="n">
        <f aca="false">COUNTIF($F$2:$F$560,"&lt;"&amp;F506)+(COUNTIF($F$2:$F$560,F506)+1)/2</f>
        <v>59</v>
      </c>
      <c r="O506" s="5" t="n">
        <f aca="false">COUNTIF($H$2:$H$560,"&lt;"&amp;H506)+(COUNTIF($H$2:$H$560,H506)+1)/2</f>
        <v>89</v>
      </c>
      <c r="P506" s="5" t="n">
        <f aca="false">IF(J506=FALSE(),COUNTIFS($J$2:$J$560,FALSE(),$F$2:$F$560,"&lt;"&amp;F506)+(COUNTIFS($J$2:$J$560,FALSE(),$F$2:$F$560,F506)+1)/2,"")</f>
        <v>59</v>
      </c>
      <c r="Q506" s="5" t="n">
        <f aca="false">IF(J506=FALSE(),COUNTIFS($J$2:$J$560,FALSE(),$H$2:$H$560,"&lt;"&amp;H506)+(COUNTIFS($J$2:$J$560,FALSE(),$H$2:$H$560,H506)+1)/2,"")</f>
        <v>71.5</v>
      </c>
      <c r="R506" s="5" t="n">
        <f aca="false">COUNTIF($L$2:$L$560,"&lt;"&amp;L506)+(COUNTIF($L$2:$L$560,L506)+1)/2</f>
        <v>101.5</v>
      </c>
      <c r="S506" s="5" t="n">
        <f aca="false">MATCH(F506,Codetabel!$G$2:$G$12,0)-1</f>
        <v>0</v>
      </c>
      <c r="T506" s="5" t="n">
        <f aca="false">H506-1</f>
        <v>1</v>
      </c>
    </row>
    <row r="507" customFormat="false" ht="15" hidden="false" customHeight="false" outlineLevel="0" collapsed="false">
      <c r="A507" s="9" t="s">
        <v>65</v>
      </c>
      <c r="B507" s="9" t="n">
        <v>702</v>
      </c>
      <c r="C507" s="9" t="s">
        <v>1088</v>
      </c>
      <c r="D507" s="9" t="s">
        <v>1089</v>
      </c>
      <c r="E507" s="9" t="s">
        <v>1091</v>
      </c>
      <c r="F507" s="9" t="n">
        <v>0</v>
      </c>
      <c r="G507" s="9" t="s">
        <v>126</v>
      </c>
      <c r="H507" s="9" t="n">
        <v>3</v>
      </c>
      <c r="I507" s="9" t="n">
        <v>50</v>
      </c>
      <c r="J507" s="11" t="b">
        <f aca="false">FALSE()</f>
        <v>0</v>
      </c>
      <c r="K507" s="9" t="n">
        <v>50</v>
      </c>
      <c r="L507" s="9" t="n">
        <v>3</v>
      </c>
      <c r="M507" s="11" t="b">
        <f aca="false">FALSE()</f>
        <v>0</v>
      </c>
      <c r="N507" s="5" t="n">
        <f aca="false">COUNTIF($F$2:$F$560,"&lt;"&amp;F507)+(COUNTIF($F$2:$F$560,F507)+1)/2</f>
        <v>59</v>
      </c>
      <c r="O507" s="5" t="n">
        <f aca="false">COUNTIF($H$2:$H$560,"&lt;"&amp;H507)+(COUNTIF($H$2:$H$560,H507)+1)/2</f>
        <v>175.5</v>
      </c>
      <c r="P507" s="5" t="n">
        <f aca="false">IF(J507=FALSE(),COUNTIFS($J$2:$J$560,FALSE(),$F$2:$F$560,"&lt;"&amp;F507)+(COUNTIFS($J$2:$J$560,FALSE(),$F$2:$F$560,F507)+1)/2,"")</f>
        <v>59</v>
      </c>
      <c r="Q507" s="5" t="n">
        <f aca="false">IF(J507=FALSE(),COUNTIFS($J$2:$J$560,FALSE(),$H$2:$H$560,"&lt;"&amp;H507)+(COUNTIFS($J$2:$J$560,FALSE(),$H$2:$H$560,H507)+1)/2,"")</f>
        <v>132.5</v>
      </c>
      <c r="R507" s="5" t="n">
        <f aca="false">COUNTIF($L$2:$L$560,"&lt;"&amp;L507)+(COUNTIF($L$2:$L$560,L507)+1)/2</f>
        <v>204</v>
      </c>
      <c r="S507" s="5" t="n">
        <f aca="false">MATCH(F507,Codetabel!$G$2:$G$12,0)-1</f>
        <v>0</v>
      </c>
      <c r="T507" s="5" t="n">
        <f aca="false">H507-1</f>
        <v>2</v>
      </c>
    </row>
    <row r="508" customFormat="false" ht="15" hidden="false" customHeight="false" outlineLevel="0" collapsed="false">
      <c r="A508" s="9" t="s">
        <v>65</v>
      </c>
      <c r="B508" s="9" t="n">
        <v>705</v>
      </c>
      <c r="C508" s="9" t="s">
        <v>1092</v>
      </c>
      <c r="D508" s="9" t="s">
        <v>1093</v>
      </c>
      <c r="E508" s="9" t="s">
        <v>1094</v>
      </c>
      <c r="F508" s="9" t="n">
        <v>0</v>
      </c>
      <c r="G508" s="9" t="s">
        <v>107</v>
      </c>
      <c r="H508" s="9" t="n">
        <v>2</v>
      </c>
      <c r="I508" s="9" t="n">
        <v>30</v>
      </c>
      <c r="J508" s="11" t="b">
        <f aca="false">FALSE()</f>
        <v>0</v>
      </c>
      <c r="K508" s="9" t="n">
        <v>30</v>
      </c>
      <c r="L508" s="9" t="n">
        <v>2</v>
      </c>
      <c r="M508" s="11" t="b">
        <f aca="false">FALSE()</f>
        <v>0</v>
      </c>
      <c r="N508" s="5" t="n">
        <f aca="false">COUNTIF($F$2:$F$560,"&lt;"&amp;F508)+(COUNTIF($F$2:$F$560,F508)+1)/2</f>
        <v>59</v>
      </c>
      <c r="O508" s="5" t="n">
        <f aca="false">COUNTIF($H$2:$H$560,"&lt;"&amp;H508)+(COUNTIF($H$2:$H$560,H508)+1)/2</f>
        <v>89</v>
      </c>
      <c r="P508" s="5" t="n">
        <f aca="false">IF(J508=FALSE(),COUNTIFS($J$2:$J$560,FALSE(),$F$2:$F$560,"&lt;"&amp;F508)+(COUNTIFS($J$2:$J$560,FALSE(),$F$2:$F$560,F508)+1)/2,"")</f>
        <v>59</v>
      </c>
      <c r="Q508" s="5" t="n">
        <f aca="false">IF(J508=FALSE(),COUNTIFS($J$2:$J$560,FALSE(),$H$2:$H$560,"&lt;"&amp;H508)+(COUNTIFS($J$2:$J$560,FALSE(),$H$2:$H$560,H508)+1)/2,"")</f>
        <v>71.5</v>
      </c>
      <c r="R508" s="5" t="n">
        <f aca="false">COUNTIF($L$2:$L$560,"&lt;"&amp;L508)+(COUNTIF($L$2:$L$560,L508)+1)/2</f>
        <v>101.5</v>
      </c>
      <c r="S508" s="5" t="n">
        <f aca="false">MATCH(F508,Codetabel!$G$2:$G$12,0)-1</f>
        <v>0</v>
      </c>
      <c r="T508" s="5" t="n">
        <f aca="false">H508-1</f>
        <v>1</v>
      </c>
    </row>
    <row r="509" customFormat="false" ht="15" hidden="false" customHeight="false" outlineLevel="0" collapsed="false">
      <c r="A509" s="9" t="s">
        <v>65</v>
      </c>
      <c r="B509" s="9" t="n">
        <v>706</v>
      </c>
      <c r="C509" s="9" t="s">
        <v>1095</v>
      </c>
      <c r="D509" s="9" t="s">
        <v>1096</v>
      </c>
      <c r="E509" s="9" t="s">
        <v>1097</v>
      </c>
      <c r="F509" s="9" t="n">
        <v>0</v>
      </c>
      <c r="G509" s="9" t="s">
        <v>107</v>
      </c>
      <c r="H509" s="9" t="n">
        <v>2</v>
      </c>
      <c r="I509" s="9" t="n">
        <v>30</v>
      </c>
      <c r="J509" s="11" t="b">
        <f aca="false">FALSE()</f>
        <v>0</v>
      </c>
      <c r="K509" s="9" t="n">
        <v>30</v>
      </c>
      <c r="L509" s="9" t="n">
        <v>2</v>
      </c>
      <c r="M509" s="11" t="b">
        <f aca="false">FALSE()</f>
        <v>0</v>
      </c>
      <c r="N509" s="5" t="n">
        <f aca="false">COUNTIF($F$2:$F$560,"&lt;"&amp;F509)+(COUNTIF($F$2:$F$560,F509)+1)/2</f>
        <v>59</v>
      </c>
      <c r="O509" s="5" t="n">
        <f aca="false">COUNTIF($H$2:$H$560,"&lt;"&amp;H509)+(COUNTIF($H$2:$H$560,H509)+1)/2</f>
        <v>89</v>
      </c>
      <c r="P509" s="5" t="n">
        <f aca="false">IF(J509=FALSE(),COUNTIFS($J$2:$J$560,FALSE(),$F$2:$F$560,"&lt;"&amp;F509)+(COUNTIFS($J$2:$J$560,FALSE(),$F$2:$F$560,F509)+1)/2,"")</f>
        <v>59</v>
      </c>
      <c r="Q509" s="5" t="n">
        <f aca="false">IF(J509=FALSE(),COUNTIFS($J$2:$J$560,FALSE(),$H$2:$H$560,"&lt;"&amp;H509)+(COUNTIFS($J$2:$J$560,FALSE(),$H$2:$H$560,H509)+1)/2,"")</f>
        <v>71.5</v>
      </c>
      <c r="R509" s="5" t="n">
        <f aca="false">COUNTIF($L$2:$L$560,"&lt;"&amp;L509)+(COUNTIF($L$2:$L$560,L509)+1)/2</f>
        <v>101.5</v>
      </c>
      <c r="S509" s="5" t="n">
        <f aca="false">MATCH(F509,Codetabel!$G$2:$G$12,0)-1</f>
        <v>0</v>
      </c>
      <c r="T509" s="5" t="n">
        <f aca="false">H509-1</f>
        <v>1</v>
      </c>
    </row>
    <row r="510" customFormat="false" ht="15" hidden="false" customHeight="false" outlineLevel="0" collapsed="false">
      <c r="A510" s="9" t="s">
        <v>65</v>
      </c>
      <c r="B510" s="9" t="n">
        <v>707</v>
      </c>
      <c r="C510" s="9" t="s">
        <v>1098</v>
      </c>
      <c r="D510" s="9" t="s">
        <v>1099</v>
      </c>
      <c r="E510" s="9" t="s">
        <v>1100</v>
      </c>
      <c r="F510" s="9" t="n">
        <v>0</v>
      </c>
      <c r="G510" s="9" t="s">
        <v>107</v>
      </c>
      <c r="H510" s="9" t="n">
        <v>2</v>
      </c>
      <c r="I510" s="9" t="n">
        <v>30</v>
      </c>
      <c r="J510" s="11" t="b">
        <f aca="false">FALSE()</f>
        <v>0</v>
      </c>
      <c r="K510" s="9" t="n">
        <v>30</v>
      </c>
      <c r="L510" s="9" t="n">
        <v>2</v>
      </c>
      <c r="M510" s="11" t="b">
        <f aca="false">FALSE()</f>
        <v>0</v>
      </c>
      <c r="N510" s="5" t="n">
        <f aca="false">COUNTIF($F$2:$F$560,"&lt;"&amp;F510)+(COUNTIF($F$2:$F$560,F510)+1)/2</f>
        <v>59</v>
      </c>
      <c r="O510" s="5" t="n">
        <f aca="false">COUNTIF($H$2:$H$560,"&lt;"&amp;H510)+(COUNTIF($H$2:$H$560,H510)+1)/2</f>
        <v>89</v>
      </c>
      <c r="P510" s="5" t="n">
        <f aca="false">IF(J510=FALSE(),COUNTIFS($J$2:$J$560,FALSE(),$F$2:$F$560,"&lt;"&amp;F510)+(COUNTIFS($J$2:$J$560,FALSE(),$F$2:$F$560,F510)+1)/2,"")</f>
        <v>59</v>
      </c>
      <c r="Q510" s="5" t="n">
        <f aca="false">IF(J510=FALSE(),COUNTIFS($J$2:$J$560,FALSE(),$H$2:$H$560,"&lt;"&amp;H510)+(COUNTIFS($J$2:$J$560,FALSE(),$H$2:$H$560,H510)+1)/2,"")</f>
        <v>71.5</v>
      </c>
      <c r="R510" s="5" t="n">
        <f aca="false">COUNTIF($L$2:$L$560,"&lt;"&amp;L510)+(COUNTIF($L$2:$L$560,L510)+1)/2</f>
        <v>101.5</v>
      </c>
      <c r="S510" s="5" t="n">
        <f aca="false">MATCH(F510,Codetabel!$G$2:$G$12,0)-1</f>
        <v>0</v>
      </c>
      <c r="T510" s="5" t="n">
        <f aca="false">H510-1</f>
        <v>1</v>
      </c>
    </row>
    <row r="511" customFormat="false" ht="15" hidden="false" customHeight="false" outlineLevel="0" collapsed="false">
      <c r="A511" s="9" t="s">
        <v>65</v>
      </c>
      <c r="B511" s="9" t="n">
        <v>708</v>
      </c>
      <c r="C511" s="9" t="s">
        <v>1101</v>
      </c>
      <c r="D511" s="9" t="s">
        <v>1102</v>
      </c>
      <c r="E511" s="9" t="s">
        <v>1103</v>
      </c>
      <c r="F511" s="9" t="n">
        <v>30</v>
      </c>
      <c r="G511" s="9" t="s">
        <v>199</v>
      </c>
      <c r="H511" s="9" t="n">
        <v>6</v>
      </c>
      <c r="I511" s="9" t="n">
        <v>300</v>
      </c>
      <c r="J511" s="11" t="b">
        <f aca="false">FALSE()</f>
        <v>0</v>
      </c>
      <c r="K511" s="9" t="n">
        <v>300</v>
      </c>
      <c r="L511" s="9" t="n">
        <v>6</v>
      </c>
      <c r="M511" s="11" t="b">
        <f aca="false">FALSE()</f>
        <v>0</v>
      </c>
      <c r="N511" s="5" t="n">
        <f aca="false">COUNTIF($F$2:$F$560,"&lt;"&amp;F511)+(COUNTIF($F$2:$F$560,F511)+1)/2</f>
        <v>257.5</v>
      </c>
      <c r="O511" s="5" t="n">
        <f aca="false">COUNTIF($H$2:$H$560,"&lt;"&amp;H511)+(COUNTIF($H$2:$H$560,H511)+1)/2</f>
        <v>422.5</v>
      </c>
      <c r="P511" s="5" t="n">
        <f aca="false">IF(J511=FALSE(),COUNTIFS($J$2:$J$560,FALSE(),$F$2:$F$560,"&lt;"&amp;F511)+(COUNTIFS($J$2:$J$560,FALSE(),$F$2:$F$560,F511)+1)/2,"")</f>
        <v>240</v>
      </c>
      <c r="Q511" s="5" t="n">
        <f aca="false">IF(J511=FALSE(),COUNTIFS($J$2:$J$560,FALSE(),$H$2:$H$560,"&lt;"&amp;H511)+(COUNTIFS($J$2:$J$560,FALSE(),$H$2:$H$560,H511)+1)/2,"")</f>
        <v>285</v>
      </c>
      <c r="R511" s="5" t="n">
        <f aca="false">COUNTIF($L$2:$L$560,"&lt;"&amp;L511)+(COUNTIF($L$2:$L$560,L511)+1)/2</f>
        <v>447.5</v>
      </c>
      <c r="S511" s="5" t="n">
        <f aca="false">MATCH(F511,Codetabel!$G$2:$G$12,0)-1</f>
        <v>2</v>
      </c>
      <c r="T511" s="5" t="n">
        <f aca="false">H511-1</f>
        <v>5</v>
      </c>
    </row>
    <row r="512" customFormat="false" ht="15" hidden="false" customHeight="false" outlineLevel="0" collapsed="false">
      <c r="A512" s="9" t="s">
        <v>65</v>
      </c>
      <c r="B512" s="9" t="n">
        <v>709</v>
      </c>
      <c r="C512" s="9" t="s">
        <v>1104</v>
      </c>
      <c r="D512" s="9" t="s">
        <v>1105</v>
      </c>
      <c r="E512" s="9" t="s">
        <v>1106</v>
      </c>
      <c r="F512" s="9" t="n">
        <v>0</v>
      </c>
      <c r="G512" s="9" t="s">
        <v>107</v>
      </c>
      <c r="H512" s="9" t="n">
        <v>2</v>
      </c>
      <c r="I512" s="9" t="n">
        <v>30</v>
      </c>
      <c r="J512" s="11" t="b">
        <f aca="false">FALSE()</f>
        <v>0</v>
      </c>
      <c r="K512" s="9" t="n">
        <v>30</v>
      </c>
      <c r="L512" s="9" t="n">
        <v>2</v>
      </c>
      <c r="M512" s="11" t="b">
        <f aca="false">FALSE()</f>
        <v>0</v>
      </c>
      <c r="N512" s="5" t="n">
        <f aca="false">COUNTIF($F$2:$F$560,"&lt;"&amp;F512)+(COUNTIF($F$2:$F$560,F512)+1)/2</f>
        <v>59</v>
      </c>
      <c r="O512" s="5" t="n">
        <f aca="false">COUNTIF($H$2:$H$560,"&lt;"&amp;H512)+(COUNTIF($H$2:$H$560,H512)+1)/2</f>
        <v>89</v>
      </c>
      <c r="P512" s="5" t="n">
        <f aca="false">IF(J512=FALSE(),COUNTIFS($J$2:$J$560,FALSE(),$F$2:$F$560,"&lt;"&amp;F512)+(COUNTIFS($J$2:$J$560,FALSE(),$F$2:$F$560,F512)+1)/2,"")</f>
        <v>59</v>
      </c>
      <c r="Q512" s="5" t="n">
        <f aca="false">IF(J512=FALSE(),COUNTIFS($J$2:$J$560,FALSE(),$H$2:$H$560,"&lt;"&amp;H512)+(COUNTIFS($J$2:$J$560,FALSE(),$H$2:$H$560,H512)+1)/2,"")</f>
        <v>71.5</v>
      </c>
      <c r="R512" s="5" t="n">
        <f aca="false">COUNTIF($L$2:$L$560,"&lt;"&amp;L512)+(COUNTIF($L$2:$L$560,L512)+1)/2</f>
        <v>101.5</v>
      </c>
      <c r="S512" s="5" t="n">
        <f aca="false">MATCH(F512,Codetabel!$G$2:$G$12,0)-1</f>
        <v>0</v>
      </c>
      <c r="T512" s="5" t="n">
        <f aca="false">H512-1</f>
        <v>1</v>
      </c>
    </row>
    <row r="513" customFormat="false" ht="15" hidden="false" customHeight="false" outlineLevel="0" collapsed="false">
      <c r="A513" s="9" t="s">
        <v>65</v>
      </c>
      <c r="B513" s="9" t="n">
        <v>710</v>
      </c>
      <c r="C513" s="9" t="s">
        <v>1107</v>
      </c>
      <c r="D513" s="9" t="s">
        <v>1108</v>
      </c>
      <c r="E513" s="9" t="s">
        <v>1109</v>
      </c>
      <c r="F513" s="9" t="n">
        <v>0</v>
      </c>
      <c r="G513" s="9" t="s">
        <v>107</v>
      </c>
      <c r="H513" s="9" t="n">
        <v>2</v>
      </c>
      <c r="I513" s="9" t="n">
        <v>30</v>
      </c>
      <c r="J513" s="11" t="b">
        <f aca="false">FALSE()</f>
        <v>0</v>
      </c>
      <c r="K513" s="9" t="n">
        <v>30</v>
      </c>
      <c r="L513" s="9" t="n">
        <v>2</v>
      </c>
      <c r="M513" s="11" t="b">
        <f aca="false">FALSE()</f>
        <v>0</v>
      </c>
      <c r="N513" s="5" t="n">
        <f aca="false">COUNTIF($F$2:$F$560,"&lt;"&amp;F513)+(COUNTIF($F$2:$F$560,F513)+1)/2</f>
        <v>59</v>
      </c>
      <c r="O513" s="5" t="n">
        <f aca="false">COUNTIF($H$2:$H$560,"&lt;"&amp;H513)+(COUNTIF($H$2:$H$560,H513)+1)/2</f>
        <v>89</v>
      </c>
      <c r="P513" s="5" t="n">
        <f aca="false">IF(J513=FALSE(),COUNTIFS($J$2:$J$560,FALSE(),$F$2:$F$560,"&lt;"&amp;F513)+(COUNTIFS($J$2:$J$560,FALSE(),$F$2:$F$560,F513)+1)/2,"")</f>
        <v>59</v>
      </c>
      <c r="Q513" s="5" t="n">
        <f aca="false">IF(J513=FALSE(),COUNTIFS($J$2:$J$560,FALSE(),$H$2:$H$560,"&lt;"&amp;H513)+(COUNTIFS($J$2:$J$560,FALSE(),$H$2:$H$560,H513)+1)/2,"")</f>
        <v>71.5</v>
      </c>
      <c r="R513" s="5" t="n">
        <f aca="false">COUNTIF($L$2:$L$560,"&lt;"&amp;L513)+(COUNTIF($L$2:$L$560,L513)+1)/2</f>
        <v>101.5</v>
      </c>
      <c r="S513" s="5" t="n">
        <f aca="false">MATCH(F513,Codetabel!$G$2:$G$12,0)-1</f>
        <v>0</v>
      </c>
      <c r="T513" s="5" t="n">
        <f aca="false">H513-1</f>
        <v>1</v>
      </c>
    </row>
    <row r="514" customFormat="false" ht="15" hidden="false" customHeight="false" outlineLevel="0" collapsed="false">
      <c r="A514" s="9" t="s">
        <v>65</v>
      </c>
      <c r="B514" s="9" t="n">
        <v>711</v>
      </c>
      <c r="C514" s="9" t="s">
        <v>1110</v>
      </c>
      <c r="D514" s="9" t="s">
        <v>1111</v>
      </c>
      <c r="E514" s="9" t="s">
        <v>1112</v>
      </c>
      <c r="F514" s="9" t="n">
        <v>0</v>
      </c>
      <c r="G514" s="9" t="s">
        <v>392</v>
      </c>
      <c r="H514" s="9" t="n">
        <v>1</v>
      </c>
      <c r="I514" s="9" t="n">
        <v>10</v>
      </c>
      <c r="J514" s="11" t="b">
        <f aca="false">FALSE()</f>
        <v>0</v>
      </c>
      <c r="K514" s="9" t="n">
        <v>10</v>
      </c>
      <c r="L514" s="9" t="n">
        <v>1</v>
      </c>
      <c r="M514" s="11" t="b">
        <f aca="false">FALSE()</f>
        <v>0</v>
      </c>
      <c r="N514" s="5" t="n">
        <f aca="false">COUNTIF($F$2:$F$560,"&lt;"&amp;F514)+(COUNTIF($F$2:$F$560,F514)+1)/2</f>
        <v>59</v>
      </c>
      <c r="O514" s="5" t="n">
        <f aca="false">COUNTIF($H$2:$H$560,"&lt;"&amp;H514)+(COUNTIF($H$2:$H$560,H514)+1)/2</f>
        <v>22</v>
      </c>
      <c r="P514" s="5" t="n">
        <f aca="false">IF(J514=FALSE(),COUNTIFS($J$2:$J$560,FALSE(),$F$2:$F$560,"&lt;"&amp;F514)+(COUNTIFS($J$2:$J$560,FALSE(),$F$2:$F$560,F514)+1)/2,"")</f>
        <v>59</v>
      </c>
      <c r="Q514" s="5" t="n">
        <f aca="false">IF(J514=FALSE(),COUNTIFS($J$2:$J$560,FALSE(),$H$2:$H$560,"&lt;"&amp;H514)+(COUNTIFS($J$2:$J$560,FALSE(),$H$2:$H$560,H514)+1)/2,"")</f>
        <v>19.5</v>
      </c>
      <c r="R514" s="5" t="n">
        <f aca="false">COUNTIF($L$2:$L$560,"&lt;"&amp;L514)+(COUNTIF($L$2:$L$560,L514)+1)/2</f>
        <v>24</v>
      </c>
      <c r="S514" s="5" t="n">
        <f aca="false">MATCH(F514,Codetabel!$G$2:$G$12,0)-1</f>
        <v>0</v>
      </c>
      <c r="T514" s="5" t="n">
        <f aca="false">H514-1</f>
        <v>0</v>
      </c>
    </row>
    <row r="515" customFormat="false" ht="15" hidden="false" customHeight="false" outlineLevel="0" collapsed="false">
      <c r="A515" s="9" t="s">
        <v>65</v>
      </c>
      <c r="B515" s="9" t="n">
        <v>712</v>
      </c>
      <c r="C515" s="9" t="s">
        <v>1113</v>
      </c>
      <c r="D515" s="9" t="s">
        <v>1114</v>
      </c>
      <c r="E515" s="9" t="s">
        <v>1115</v>
      </c>
      <c r="F515" s="9" t="n">
        <v>100</v>
      </c>
      <c r="G515" s="9" t="s">
        <v>115</v>
      </c>
      <c r="H515" s="9" t="n">
        <v>4</v>
      </c>
      <c r="I515" s="9" t="n">
        <v>100</v>
      </c>
      <c r="J515" s="11" t="b">
        <f aca="false">TRUE()</f>
        <v>1</v>
      </c>
      <c r="K515" s="9" t="n">
        <v>50</v>
      </c>
      <c r="L515" s="9" t="n">
        <v>3</v>
      </c>
      <c r="M515" s="11" t="b">
        <f aca="false">FALSE()</f>
        <v>0</v>
      </c>
      <c r="N515" s="5" t="n">
        <f aca="false">COUNTIF($F$2:$F$560,"&lt;"&amp;F515)+(COUNTIF($F$2:$F$560,F515)+1)/2</f>
        <v>415.5</v>
      </c>
      <c r="O515" s="5" t="n">
        <f aca="false">COUNTIF($H$2:$H$560,"&lt;"&amp;H515)+(COUNTIF($H$2:$H$560,H515)+1)/2</f>
        <v>266.5</v>
      </c>
      <c r="P515" s="5" t="str">
        <f aca="false">IF(J515=FALSE(),COUNTIFS($J$2:$J$560,FALSE(),$F$2:$F$560,"&lt;"&amp;F515)+(COUNTIFS($J$2:$J$560,FALSE(),$F$2:$F$560,F515)+1)/2,"")</f>
        <v/>
      </c>
      <c r="Q515" s="5" t="str">
        <f aca="false">IF(J515=FALSE(),COUNTIFS($J$2:$J$560,FALSE(),$H$2:$H$560,"&lt;"&amp;H515)+(COUNTIFS($J$2:$J$560,FALSE(),$H$2:$H$560,H515)+1)/2,"")</f>
        <v/>
      </c>
      <c r="R515" s="5" t="n">
        <f aca="false">COUNTIF($L$2:$L$560,"&lt;"&amp;L515)+(COUNTIF($L$2:$L$560,L515)+1)/2</f>
        <v>204</v>
      </c>
      <c r="S515" s="5" t="n">
        <f aca="false">MATCH(F515,Codetabel!$G$2:$G$12,0)-1</f>
        <v>4</v>
      </c>
      <c r="T515" s="5" t="n">
        <f aca="false">H515-1</f>
        <v>3</v>
      </c>
    </row>
    <row r="516" customFormat="false" ht="15" hidden="false" customHeight="false" outlineLevel="0" collapsed="false">
      <c r="A516" s="9" t="s">
        <v>65</v>
      </c>
      <c r="B516" s="9" t="n">
        <v>713</v>
      </c>
      <c r="C516" s="9" t="s">
        <v>1113</v>
      </c>
      <c r="D516" s="9" t="s">
        <v>1114</v>
      </c>
      <c r="E516" s="9" t="s">
        <v>1116</v>
      </c>
      <c r="F516" s="9" t="n">
        <v>30</v>
      </c>
      <c r="G516" s="9" t="s">
        <v>107</v>
      </c>
      <c r="H516" s="9" t="n">
        <v>2</v>
      </c>
      <c r="I516" s="9" t="n">
        <v>30</v>
      </c>
      <c r="J516" s="11" t="b">
        <f aca="false">TRUE()</f>
        <v>1</v>
      </c>
      <c r="K516" s="9" t="n">
        <v>30</v>
      </c>
      <c r="L516" s="9" t="n">
        <v>2</v>
      </c>
      <c r="M516" s="11" t="b">
        <f aca="false">FALSE()</f>
        <v>0</v>
      </c>
      <c r="N516" s="5" t="n">
        <f aca="false">COUNTIF($F$2:$F$560,"&lt;"&amp;F516)+(COUNTIF($F$2:$F$560,F516)+1)/2</f>
        <v>257.5</v>
      </c>
      <c r="O516" s="5" t="n">
        <f aca="false">COUNTIF($H$2:$H$560,"&lt;"&amp;H516)+(COUNTIF($H$2:$H$560,H516)+1)/2</f>
        <v>89</v>
      </c>
      <c r="P516" s="5" t="str">
        <f aca="false">IF(J516=FALSE(),COUNTIFS($J$2:$J$560,FALSE(),$F$2:$F$560,"&lt;"&amp;F516)+(COUNTIFS($J$2:$J$560,FALSE(),$F$2:$F$560,F516)+1)/2,"")</f>
        <v/>
      </c>
      <c r="Q516" s="5" t="str">
        <f aca="false">IF(J516=FALSE(),COUNTIFS($J$2:$J$560,FALSE(),$H$2:$H$560,"&lt;"&amp;H516)+(COUNTIFS($J$2:$J$560,FALSE(),$H$2:$H$560,H516)+1)/2,"")</f>
        <v/>
      </c>
      <c r="R516" s="5" t="n">
        <f aca="false">COUNTIF($L$2:$L$560,"&lt;"&amp;L516)+(COUNTIF($L$2:$L$560,L516)+1)/2</f>
        <v>101.5</v>
      </c>
      <c r="S516" s="5" t="n">
        <f aca="false">MATCH(F516,Codetabel!$G$2:$G$12,0)-1</f>
        <v>2</v>
      </c>
      <c r="T516" s="5" t="n">
        <f aca="false">H516-1</f>
        <v>1</v>
      </c>
    </row>
    <row r="517" customFormat="false" ht="15" hidden="false" customHeight="false" outlineLevel="0" collapsed="false">
      <c r="A517" s="9" t="s">
        <v>65</v>
      </c>
      <c r="B517" s="9" t="n">
        <v>715</v>
      </c>
      <c r="C517" s="9" t="s">
        <v>1117</v>
      </c>
      <c r="D517" s="9" t="s">
        <v>1118</v>
      </c>
      <c r="E517" s="9" t="s">
        <v>1119</v>
      </c>
      <c r="F517" s="9" t="n">
        <v>10</v>
      </c>
      <c r="G517" s="9" t="s">
        <v>126</v>
      </c>
      <c r="H517" s="9" t="n">
        <v>3</v>
      </c>
      <c r="I517" s="9" t="n">
        <v>50</v>
      </c>
      <c r="J517" s="11" t="b">
        <f aca="false">FALSE()</f>
        <v>0</v>
      </c>
      <c r="K517" s="9" t="n">
        <v>50</v>
      </c>
      <c r="L517" s="9" t="n">
        <v>3</v>
      </c>
      <c r="M517" s="11" t="b">
        <f aca="false">FALSE()</f>
        <v>0</v>
      </c>
      <c r="N517" s="5" t="n">
        <f aca="false">COUNTIF($F$2:$F$560,"&lt;"&amp;F517)+(COUNTIF($F$2:$F$560,F517)+1)/2</f>
        <v>164</v>
      </c>
      <c r="O517" s="5" t="n">
        <f aca="false">COUNTIF($H$2:$H$560,"&lt;"&amp;H517)+(COUNTIF($H$2:$H$560,H517)+1)/2</f>
        <v>175.5</v>
      </c>
      <c r="P517" s="5" t="n">
        <f aca="false">IF(J517=FALSE(),COUNTIFS($J$2:$J$560,FALSE(),$F$2:$F$560,"&lt;"&amp;F517)+(COUNTIFS($J$2:$J$560,FALSE(),$F$2:$F$560,F517)+1)/2,"")</f>
        <v>161.5</v>
      </c>
      <c r="Q517" s="5" t="n">
        <f aca="false">IF(J517=FALSE(),COUNTIFS($J$2:$J$560,FALSE(),$H$2:$H$560,"&lt;"&amp;H517)+(COUNTIFS($J$2:$J$560,FALSE(),$H$2:$H$560,H517)+1)/2,"")</f>
        <v>132.5</v>
      </c>
      <c r="R517" s="5" t="n">
        <f aca="false">COUNTIF($L$2:$L$560,"&lt;"&amp;L517)+(COUNTIF($L$2:$L$560,L517)+1)/2</f>
        <v>204</v>
      </c>
      <c r="S517" s="5" t="n">
        <f aca="false">MATCH(F517,Codetabel!$G$2:$G$12,0)-1</f>
        <v>1</v>
      </c>
      <c r="T517" s="5" t="n">
        <f aca="false">H517-1</f>
        <v>2</v>
      </c>
    </row>
    <row r="518" customFormat="false" ht="15" hidden="false" customHeight="false" outlineLevel="0" collapsed="false">
      <c r="A518" s="9" t="s">
        <v>65</v>
      </c>
      <c r="B518" s="9" t="n">
        <v>716</v>
      </c>
      <c r="C518" s="9" t="s">
        <v>1117</v>
      </c>
      <c r="D518" s="9" t="s">
        <v>1118</v>
      </c>
      <c r="E518" s="9" t="s">
        <v>1120</v>
      </c>
      <c r="F518" s="9" t="n">
        <v>30</v>
      </c>
      <c r="G518" s="9" t="s">
        <v>132</v>
      </c>
      <c r="H518" s="9" t="n">
        <v>5</v>
      </c>
      <c r="I518" s="9" t="n">
        <v>200</v>
      </c>
      <c r="J518" s="11" t="b">
        <f aca="false">FALSE()</f>
        <v>0</v>
      </c>
      <c r="K518" s="9" t="n">
        <v>200</v>
      </c>
      <c r="L518" s="9" t="n">
        <v>5</v>
      </c>
      <c r="M518" s="11" t="b">
        <f aca="false">FALSE()</f>
        <v>0</v>
      </c>
      <c r="N518" s="5" t="n">
        <f aca="false">COUNTIF($F$2:$F$560,"&lt;"&amp;F518)+(COUNTIF($F$2:$F$560,F518)+1)/2</f>
        <v>257.5</v>
      </c>
      <c r="O518" s="5" t="n">
        <f aca="false">COUNTIF($H$2:$H$560,"&lt;"&amp;H518)+(COUNTIF($H$2:$H$560,H518)+1)/2</f>
        <v>348.5</v>
      </c>
      <c r="P518" s="5" t="n">
        <f aca="false">IF(J518=FALSE(),COUNTIFS($J$2:$J$560,FALSE(),$F$2:$F$560,"&lt;"&amp;F518)+(COUNTIFS($J$2:$J$560,FALSE(),$F$2:$F$560,F518)+1)/2,"")</f>
        <v>240</v>
      </c>
      <c r="Q518" s="5" t="n">
        <f aca="false">IF(J518=FALSE(),COUNTIFS($J$2:$J$560,FALSE(),$H$2:$H$560,"&lt;"&amp;H518)+(COUNTIFS($J$2:$J$560,FALSE(),$H$2:$H$560,H518)+1)/2,"")</f>
        <v>244</v>
      </c>
      <c r="R518" s="5" t="n">
        <f aca="false">COUNTIF($L$2:$L$560,"&lt;"&amp;L518)+(COUNTIF($L$2:$L$560,L518)+1)/2</f>
        <v>386.5</v>
      </c>
      <c r="S518" s="5" t="n">
        <f aca="false">MATCH(F518,Codetabel!$G$2:$G$12,0)-1</f>
        <v>2</v>
      </c>
      <c r="T518" s="5" t="n">
        <f aca="false">H518-1</f>
        <v>4</v>
      </c>
    </row>
    <row r="519" customFormat="false" ht="15" hidden="false" customHeight="false" outlineLevel="0" collapsed="false">
      <c r="A519" s="9" t="s">
        <v>65</v>
      </c>
      <c r="B519" s="9" t="n">
        <v>717</v>
      </c>
      <c r="C519" s="9" t="s">
        <v>1117</v>
      </c>
      <c r="D519" s="9" t="s">
        <v>1118</v>
      </c>
      <c r="E519" s="9" t="s">
        <v>1121</v>
      </c>
      <c r="F519" s="9" t="n">
        <v>0</v>
      </c>
      <c r="G519" s="9" t="s">
        <v>126</v>
      </c>
      <c r="H519" s="9" t="n">
        <v>3</v>
      </c>
      <c r="I519" s="9" t="n">
        <v>50</v>
      </c>
      <c r="J519" s="11" t="b">
        <f aca="false">FALSE()</f>
        <v>0</v>
      </c>
      <c r="K519" s="9" t="n">
        <v>50</v>
      </c>
      <c r="L519" s="9" t="n">
        <v>3</v>
      </c>
      <c r="M519" s="11" t="b">
        <f aca="false">FALSE()</f>
        <v>0</v>
      </c>
      <c r="N519" s="5" t="n">
        <f aca="false">COUNTIF($F$2:$F$560,"&lt;"&amp;F519)+(COUNTIF($F$2:$F$560,F519)+1)/2</f>
        <v>59</v>
      </c>
      <c r="O519" s="5" t="n">
        <f aca="false">COUNTIF($H$2:$H$560,"&lt;"&amp;H519)+(COUNTIF($H$2:$H$560,H519)+1)/2</f>
        <v>175.5</v>
      </c>
      <c r="P519" s="5" t="n">
        <f aca="false">IF(J519=FALSE(),COUNTIFS($J$2:$J$560,FALSE(),$F$2:$F$560,"&lt;"&amp;F519)+(COUNTIFS($J$2:$J$560,FALSE(),$F$2:$F$560,F519)+1)/2,"")</f>
        <v>59</v>
      </c>
      <c r="Q519" s="5" t="n">
        <f aca="false">IF(J519=FALSE(),COUNTIFS($J$2:$J$560,FALSE(),$H$2:$H$560,"&lt;"&amp;H519)+(COUNTIFS($J$2:$J$560,FALSE(),$H$2:$H$560,H519)+1)/2,"")</f>
        <v>132.5</v>
      </c>
      <c r="R519" s="5" t="n">
        <f aca="false">COUNTIF($L$2:$L$560,"&lt;"&amp;L519)+(COUNTIF($L$2:$L$560,L519)+1)/2</f>
        <v>204</v>
      </c>
      <c r="S519" s="5" t="n">
        <f aca="false">MATCH(F519,Codetabel!$G$2:$G$12,0)-1</f>
        <v>0</v>
      </c>
      <c r="T519" s="5" t="n">
        <f aca="false">H519-1</f>
        <v>2</v>
      </c>
    </row>
    <row r="520" customFormat="false" ht="15" hidden="false" customHeight="false" outlineLevel="0" collapsed="false">
      <c r="A520" s="9" t="s">
        <v>65</v>
      </c>
      <c r="B520" s="9" t="n">
        <v>718</v>
      </c>
      <c r="C520" s="9" t="s">
        <v>1117</v>
      </c>
      <c r="D520" s="9" t="s">
        <v>1118</v>
      </c>
      <c r="E520" s="9" t="s">
        <v>1122</v>
      </c>
      <c r="F520" s="9" t="n">
        <v>0</v>
      </c>
      <c r="G520" s="9" t="s">
        <v>107</v>
      </c>
      <c r="H520" s="9" t="n">
        <v>2</v>
      </c>
      <c r="I520" s="9" t="n">
        <v>30</v>
      </c>
      <c r="J520" s="11" t="b">
        <f aca="false">FALSE()</f>
        <v>0</v>
      </c>
      <c r="K520" s="9" t="n">
        <v>30</v>
      </c>
      <c r="L520" s="9" t="n">
        <v>2</v>
      </c>
      <c r="M520" s="11" t="b">
        <f aca="false">FALSE()</f>
        <v>0</v>
      </c>
      <c r="N520" s="5" t="n">
        <f aca="false">COUNTIF($F$2:$F$560,"&lt;"&amp;F520)+(COUNTIF($F$2:$F$560,F520)+1)/2</f>
        <v>59</v>
      </c>
      <c r="O520" s="5" t="n">
        <f aca="false">COUNTIF($H$2:$H$560,"&lt;"&amp;H520)+(COUNTIF($H$2:$H$560,H520)+1)/2</f>
        <v>89</v>
      </c>
      <c r="P520" s="5" t="n">
        <f aca="false">IF(J520=FALSE(),COUNTIFS($J$2:$J$560,FALSE(),$F$2:$F$560,"&lt;"&amp;F520)+(COUNTIFS($J$2:$J$560,FALSE(),$F$2:$F$560,F520)+1)/2,"")</f>
        <v>59</v>
      </c>
      <c r="Q520" s="5" t="n">
        <f aca="false">IF(J520=FALSE(),COUNTIFS($J$2:$J$560,FALSE(),$H$2:$H$560,"&lt;"&amp;H520)+(COUNTIFS($J$2:$J$560,FALSE(),$H$2:$H$560,H520)+1)/2,"")</f>
        <v>71.5</v>
      </c>
      <c r="R520" s="5" t="n">
        <f aca="false">COUNTIF($L$2:$L$560,"&lt;"&amp;L520)+(COUNTIF($L$2:$L$560,L520)+1)/2</f>
        <v>101.5</v>
      </c>
      <c r="S520" s="5" t="n">
        <f aca="false">MATCH(F520,Codetabel!$G$2:$G$12,0)-1</f>
        <v>0</v>
      </c>
      <c r="T520" s="5" t="n">
        <f aca="false">H520-1</f>
        <v>1</v>
      </c>
    </row>
    <row r="521" customFormat="false" ht="15" hidden="false" customHeight="false" outlineLevel="0" collapsed="false">
      <c r="A521" s="9" t="s">
        <v>65</v>
      </c>
      <c r="B521" s="9" t="n">
        <v>719</v>
      </c>
      <c r="C521" s="9" t="s">
        <v>1117</v>
      </c>
      <c r="D521" s="9" t="s">
        <v>1118</v>
      </c>
      <c r="E521" s="9" t="s">
        <v>1123</v>
      </c>
      <c r="F521" s="9" t="n">
        <v>0</v>
      </c>
      <c r="G521" s="9" t="s">
        <v>115</v>
      </c>
      <c r="H521" s="9" t="n">
        <v>4</v>
      </c>
      <c r="I521" s="9" t="n">
        <v>100</v>
      </c>
      <c r="J521" s="11" t="b">
        <f aca="false">FALSE()</f>
        <v>0</v>
      </c>
      <c r="K521" s="9" t="n">
        <v>100</v>
      </c>
      <c r="L521" s="9" t="n">
        <v>4</v>
      </c>
      <c r="M521" s="11" t="b">
        <f aca="false">FALSE()</f>
        <v>0</v>
      </c>
      <c r="N521" s="5" t="n">
        <f aca="false">COUNTIF($F$2:$F$560,"&lt;"&amp;F521)+(COUNTIF($F$2:$F$560,F521)+1)/2</f>
        <v>59</v>
      </c>
      <c r="O521" s="5" t="n">
        <f aca="false">COUNTIF($H$2:$H$560,"&lt;"&amp;H521)+(COUNTIF($H$2:$H$560,H521)+1)/2</f>
        <v>266.5</v>
      </c>
      <c r="P521" s="5" t="n">
        <f aca="false">IF(J521=FALSE(),COUNTIFS($J$2:$J$560,FALSE(),$F$2:$F$560,"&lt;"&amp;F521)+(COUNTIFS($J$2:$J$560,FALSE(),$F$2:$F$560,F521)+1)/2,"")</f>
        <v>59</v>
      </c>
      <c r="Q521" s="5" t="n">
        <f aca="false">IF(J521=FALSE(),COUNTIFS($J$2:$J$560,FALSE(),$H$2:$H$560,"&lt;"&amp;H521)+(COUNTIFS($J$2:$J$560,FALSE(),$H$2:$H$560,H521)+1)/2,"")</f>
        <v>193.5</v>
      </c>
      <c r="R521" s="5" t="n">
        <f aca="false">COUNTIF($L$2:$L$560,"&lt;"&amp;L521)+(COUNTIF($L$2:$L$560,L521)+1)/2</f>
        <v>305</v>
      </c>
      <c r="S521" s="5" t="n">
        <f aca="false">MATCH(F521,Codetabel!$G$2:$G$12,0)-1</f>
        <v>0</v>
      </c>
      <c r="T521" s="5" t="n">
        <f aca="false">H521-1</f>
        <v>3</v>
      </c>
    </row>
    <row r="522" customFormat="false" ht="15" hidden="false" customHeight="false" outlineLevel="0" collapsed="false">
      <c r="A522" s="9" t="s">
        <v>65</v>
      </c>
      <c r="B522" s="9" t="n">
        <v>720</v>
      </c>
      <c r="C522" s="9" t="s">
        <v>1117</v>
      </c>
      <c r="D522" s="9" t="s">
        <v>1118</v>
      </c>
      <c r="E522" s="9" t="s">
        <v>1124</v>
      </c>
      <c r="F522" s="9" t="n">
        <v>0</v>
      </c>
      <c r="G522" s="9" t="s">
        <v>199</v>
      </c>
      <c r="H522" s="9" t="n">
        <v>6</v>
      </c>
      <c r="I522" s="9" t="n">
        <v>300</v>
      </c>
      <c r="J522" s="11" t="b">
        <f aca="false">FALSE()</f>
        <v>0</v>
      </c>
      <c r="K522" s="9" t="n">
        <v>300</v>
      </c>
      <c r="L522" s="9" t="n">
        <v>6</v>
      </c>
      <c r="M522" s="11" t="b">
        <f aca="false">FALSE()</f>
        <v>0</v>
      </c>
      <c r="N522" s="5" t="n">
        <f aca="false">COUNTIF($F$2:$F$560,"&lt;"&amp;F522)+(COUNTIF($F$2:$F$560,F522)+1)/2</f>
        <v>59</v>
      </c>
      <c r="O522" s="5" t="n">
        <f aca="false">COUNTIF($H$2:$H$560,"&lt;"&amp;H522)+(COUNTIF($H$2:$H$560,H522)+1)/2</f>
        <v>422.5</v>
      </c>
      <c r="P522" s="5" t="n">
        <f aca="false">IF(J522=FALSE(),COUNTIFS($J$2:$J$560,FALSE(),$F$2:$F$560,"&lt;"&amp;F522)+(COUNTIFS($J$2:$J$560,FALSE(),$F$2:$F$560,F522)+1)/2,"")</f>
        <v>59</v>
      </c>
      <c r="Q522" s="5" t="n">
        <f aca="false">IF(J522=FALSE(),COUNTIFS($J$2:$J$560,FALSE(),$H$2:$H$560,"&lt;"&amp;H522)+(COUNTIFS($J$2:$J$560,FALSE(),$H$2:$H$560,H522)+1)/2,"")</f>
        <v>285</v>
      </c>
      <c r="R522" s="5" t="n">
        <f aca="false">COUNTIF($L$2:$L$560,"&lt;"&amp;L522)+(COUNTIF($L$2:$L$560,L522)+1)/2</f>
        <v>447.5</v>
      </c>
      <c r="S522" s="5" t="n">
        <f aca="false">MATCH(F522,Codetabel!$G$2:$G$12,0)-1</f>
        <v>0</v>
      </c>
      <c r="T522" s="5" t="n">
        <f aca="false">H522-1</f>
        <v>5</v>
      </c>
    </row>
    <row r="523" customFormat="false" ht="15" hidden="false" customHeight="false" outlineLevel="0" collapsed="false">
      <c r="A523" s="9" t="s">
        <v>65</v>
      </c>
      <c r="B523" s="9" t="n">
        <v>721</v>
      </c>
      <c r="C523" s="9" t="s">
        <v>1117</v>
      </c>
      <c r="D523" s="9" t="s">
        <v>1118</v>
      </c>
      <c r="E523" s="9" t="s">
        <v>1125</v>
      </c>
      <c r="F523" s="9" t="n">
        <v>50</v>
      </c>
      <c r="G523" s="9" t="s">
        <v>126</v>
      </c>
      <c r="H523" s="9" t="n">
        <v>3</v>
      </c>
      <c r="I523" s="9" t="n">
        <v>50</v>
      </c>
      <c r="J523" s="11" t="b">
        <f aca="false">TRUE()</f>
        <v>1</v>
      </c>
      <c r="K523" s="9" t="n">
        <v>30</v>
      </c>
      <c r="L523" s="9" t="n">
        <v>2</v>
      </c>
      <c r="M523" s="11" t="b">
        <f aca="false">FALSE()</f>
        <v>0</v>
      </c>
      <c r="N523" s="5" t="n">
        <f aca="false">COUNTIF($F$2:$F$560,"&lt;"&amp;F523)+(COUNTIF($F$2:$F$560,F523)+1)/2</f>
        <v>343.5</v>
      </c>
      <c r="O523" s="5" t="n">
        <f aca="false">COUNTIF($H$2:$H$560,"&lt;"&amp;H523)+(COUNTIF($H$2:$H$560,H523)+1)/2</f>
        <v>175.5</v>
      </c>
      <c r="P523" s="5" t="str">
        <f aca="false">IF(J523=FALSE(),COUNTIFS($J$2:$J$560,FALSE(),$F$2:$F$560,"&lt;"&amp;F523)+(COUNTIFS($J$2:$J$560,FALSE(),$F$2:$F$560,F523)+1)/2,"")</f>
        <v/>
      </c>
      <c r="Q523" s="5" t="str">
        <f aca="false">IF(J523=FALSE(),COUNTIFS($J$2:$J$560,FALSE(),$H$2:$H$560,"&lt;"&amp;H523)+(COUNTIFS($J$2:$J$560,FALSE(),$H$2:$H$560,H523)+1)/2,"")</f>
        <v/>
      </c>
      <c r="R523" s="5" t="n">
        <f aca="false">COUNTIF($L$2:$L$560,"&lt;"&amp;L523)+(COUNTIF($L$2:$L$560,L523)+1)/2</f>
        <v>101.5</v>
      </c>
      <c r="S523" s="5" t="n">
        <f aca="false">MATCH(F523,Codetabel!$G$2:$G$12,0)-1</f>
        <v>3</v>
      </c>
      <c r="T523" s="5" t="n">
        <f aca="false">H523-1</f>
        <v>2</v>
      </c>
    </row>
    <row r="524" customFormat="false" ht="15" hidden="false" customHeight="false" outlineLevel="0" collapsed="false">
      <c r="A524" s="9" t="s">
        <v>65</v>
      </c>
      <c r="B524" s="9" t="n">
        <v>722</v>
      </c>
      <c r="C524" s="9" t="s">
        <v>1117</v>
      </c>
      <c r="D524" s="9" t="s">
        <v>1118</v>
      </c>
      <c r="E524" s="9" t="s">
        <v>1126</v>
      </c>
      <c r="F524" s="9" t="n">
        <v>0</v>
      </c>
      <c r="G524" s="9" t="s">
        <v>126</v>
      </c>
      <c r="H524" s="9" t="n">
        <v>3</v>
      </c>
      <c r="I524" s="9" t="n">
        <v>50</v>
      </c>
      <c r="J524" s="11" t="b">
        <f aca="false">FALSE()</f>
        <v>0</v>
      </c>
      <c r="K524" s="9" t="n">
        <v>50</v>
      </c>
      <c r="L524" s="9" t="n">
        <v>3</v>
      </c>
      <c r="M524" s="11" t="b">
        <f aca="false">FALSE()</f>
        <v>0</v>
      </c>
      <c r="N524" s="5" t="n">
        <f aca="false">COUNTIF($F$2:$F$560,"&lt;"&amp;F524)+(COUNTIF($F$2:$F$560,F524)+1)/2</f>
        <v>59</v>
      </c>
      <c r="O524" s="5" t="n">
        <f aca="false">COUNTIF($H$2:$H$560,"&lt;"&amp;H524)+(COUNTIF($H$2:$H$560,H524)+1)/2</f>
        <v>175.5</v>
      </c>
      <c r="P524" s="5" t="n">
        <f aca="false">IF(J524=FALSE(),COUNTIFS($J$2:$J$560,FALSE(),$F$2:$F$560,"&lt;"&amp;F524)+(COUNTIFS($J$2:$J$560,FALSE(),$F$2:$F$560,F524)+1)/2,"")</f>
        <v>59</v>
      </c>
      <c r="Q524" s="5" t="n">
        <f aca="false">IF(J524=FALSE(),COUNTIFS($J$2:$J$560,FALSE(),$H$2:$H$560,"&lt;"&amp;H524)+(COUNTIFS($J$2:$J$560,FALSE(),$H$2:$H$560,H524)+1)/2,"")</f>
        <v>132.5</v>
      </c>
      <c r="R524" s="5" t="n">
        <f aca="false">COUNTIF($L$2:$L$560,"&lt;"&amp;L524)+(COUNTIF($L$2:$L$560,L524)+1)/2</f>
        <v>204</v>
      </c>
      <c r="S524" s="5" t="n">
        <f aca="false">MATCH(F524,Codetabel!$G$2:$G$12,0)-1</f>
        <v>0</v>
      </c>
      <c r="T524" s="5" t="n">
        <f aca="false">H524-1</f>
        <v>2</v>
      </c>
    </row>
    <row r="525" customFormat="false" ht="15" hidden="false" customHeight="false" outlineLevel="0" collapsed="false">
      <c r="A525" s="9" t="s">
        <v>65</v>
      </c>
      <c r="B525" s="9" t="n">
        <v>723</v>
      </c>
      <c r="C525" s="9" t="s">
        <v>1117</v>
      </c>
      <c r="D525" s="9" t="s">
        <v>1118</v>
      </c>
      <c r="E525" s="9" t="s">
        <v>1127</v>
      </c>
      <c r="F525" s="9" t="n">
        <v>0</v>
      </c>
      <c r="G525" s="9" t="s">
        <v>126</v>
      </c>
      <c r="H525" s="9" t="n">
        <v>3</v>
      </c>
      <c r="I525" s="9" t="n">
        <v>50</v>
      </c>
      <c r="J525" s="11" t="b">
        <f aca="false">FALSE()</f>
        <v>0</v>
      </c>
      <c r="K525" s="9" t="n">
        <v>50</v>
      </c>
      <c r="L525" s="9" t="n">
        <v>3</v>
      </c>
      <c r="M525" s="11" t="b">
        <f aca="false">FALSE()</f>
        <v>0</v>
      </c>
      <c r="N525" s="5" t="n">
        <f aca="false">COUNTIF($F$2:$F$560,"&lt;"&amp;F525)+(COUNTIF($F$2:$F$560,F525)+1)/2</f>
        <v>59</v>
      </c>
      <c r="O525" s="5" t="n">
        <f aca="false">COUNTIF($H$2:$H$560,"&lt;"&amp;H525)+(COUNTIF($H$2:$H$560,H525)+1)/2</f>
        <v>175.5</v>
      </c>
      <c r="P525" s="5" t="n">
        <f aca="false">IF(J525=FALSE(),COUNTIFS($J$2:$J$560,FALSE(),$F$2:$F$560,"&lt;"&amp;F525)+(COUNTIFS($J$2:$J$560,FALSE(),$F$2:$F$560,F525)+1)/2,"")</f>
        <v>59</v>
      </c>
      <c r="Q525" s="5" t="n">
        <f aca="false">IF(J525=FALSE(),COUNTIFS($J$2:$J$560,FALSE(),$H$2:$H$560,"&lt;"&amp;H525)+(COUNTIFS($J$2:$J$560,FALSE(),$H$2:$H$560,H525)+1)/2,"")</f>
        <v>132.5</v>
      </c>
      <c r="R525" s="5" t="n">
        <f aca="false">COUNTIF($L$2:$L$560,"&lt;"&amp;L525)+(COUNTIF($L$2:$L$560,L525)+1)/2</f>
        <v>204</v>
      </c>
      <c r="S525" s="5" t="n">
        <f aca="false">MATCH(F525,Codetabel!$G$2:$G$12,0)-1</f>
        <v>0</v>
      </c>
      <c r="T525" s="5" t="n">
        <f aca="false">H525-1</f>
        <v>2</v>
      </c>
    </row>
    <row r="526" customFormat="false" ht="15" hidden="false" customHeight="false" outlineLevel="0" collapsed="false">
      <c r="A526" s="9" t="s">
        <v>65</v>
      </c>
      <c r="B526" s="9" t="n">
        <v>724</v>
      </c>
      <c r="C526" s="9" t="s">
        <v>1117</v>
      </c>
      <c r="D526" s="9" t="s">
        <v>1118</v>
      </c>
      <c r="E526" s="9" t="s">
        <v>1128</v>
      </c>
      <c r="F526" s="9" t="n">
        <v>0</v>
      </c>
      <c r="G526" s="9" t="s">
        <v>392</v>
      </c>
      <c r="H526" s="9" t="n">
        <v>1</v>
      </c>
      <c r="I526" s="9" t="n">
        <v>10</v>
      </c>
      <c r="J526" s="11" t="b">
        <f aca="false">FALSE()</f>
        <v>0</v>
      </c>
      <c r="K526" s="9" t="n">
        <v>10</v>
      </c>
      <c r="L526" s="9" t="n">
        <v>1</v>
      </c>
      <c r="M526" s="11" t="b">
        <f aca="false">FALSE()</f>
        <v>0</v>
      </c>
      <c r="N526" s="5" t="n">
        <f aca="false">COUNTIF($F$2:$F$560,"&lt;"&amp;F526)+(COUNTIF($F$2:$F$560,F526)+1)/2</f>
        <v>59</v>
      </c>
      <c r="O526" s="5" t="n">
        <f aca="false">COUNTIF($H$2:$H$560,"&lt;"&amp;H526)+(COUNTIF($H$2:$H$560,H526)+1)/2</f>
        <v>22</v>
      </c>
      <c r="P526" s="5" t="n">
        <f aca="false">IF(J526=FALSE(),COUNTIFS($J$2:$J$560,FALSE(),$F$2:$F$560,"&lt;"&amp;F526)+(COUNTIFS($J$2:$J$560,FALSE(),$F$2:$F$560,F526)+1)/2,"")</f>
        <v>59</v>
      </c>
      <c r="Q526" s="5" t="n">
        <f aca="false">IF(J526=FALSE(),COUNTIFS($J$2:$J$560,FALSE(),$H$2:$H$560,"&lt;"&amp;H526)+(COUNTIFS($J$2:$J$560,FALSE(),$H$2:$H$560,H526)+1)/2,"")</f>
        <v>19.5</v>
      </c>
      <c r="R526" s="5" t="n">
        <f aca="false">COUNTIF($L$2:$L$560,"&lt;"&amp;L526)+(COUNTIF($L$2:$L$560,L526)+1)/2</f>
        <v>24</v>
      </c>
      <c r="S526" s="5" t="n">
        <f aca="false">MATCH(F526,Codetabel!$G$2:$G$12,0)-1</f>
        <v>0</v>
      </c>
      <c r="T526" s="5" t="n">
        <f aca="false">H526-1</f>
        <v>0</v>
      </c>
    </row>
    <row r="527" customFormat="false" ht="15" hidden="false" customHeight="false" outlineLevel="0" collapsed="false">
      <c r="A527" s="9" t="s">
        <v>65</v>
      </c>
      <c r="B527" s="9" t="n">
        <v>725</v>
      </c>
      <c r="C527" s="9" t="s">
        <v>1117</v>
      </c>
      <c r="D527" s="9" t="s">
        <v>1118</v>
      </c>
      <c r="E527" s="9" t="s">
        <v>1129</v>
      </c>
      <c r="F527" s="9" t="n">
        <v>0</v>
      </c>
      <c r="G527" s="9" t="s">
        <v>126</v>
      </c>
      <c r="H527" s="9" t="n">
        <v>3</v>
      </c>
      <c r="I527" s="9" t="n">
        <v>50</v>
      </c>
      <c r="J527" s="11" t="b">
        <f aca="false">FALSE()</f>
        <v>0</v>
      </c>
      <c r="K527" s="9" t="n">
        <v>50</v>
      </c>
      <c r="L527" s="9" t="n">
        <v>3</v>
      </c>
      <c r="M527" s="11" t="b">
        <f aca="false">FALSE()</f>
        <v>0</v>
      </c>
      <c r="N527" s="5" t="n">
        <f aca="false">COUNTIF($F$2:$F$560,"&lt;"&amp;F527)+(COUNTIF($F$2:$F$560,F527)+1)/2</f>
        <v>59</v>
      </c>
      <c r="O527" s="5" t="n">
        <f aca="false">COUNTIF($H$2:$H$560,"&lt;"&amp;H527)+(COUNTIF($H$2:$H$560,H527)+1)/2</f>
        <v>175.5</v>
      </c>
      <c r="P527" s="5" t="n">
        <f aca="false">IF(J527=FALSE(),COUNTIFS($J$2:$J$560,FALSE(),$F$2:$F$560,"&lt;"&amp;F527)+(COUNTIFS($J$2:$J$560,FALSE(),$F$2:$F$560,F527)+1)/2,"")</f>
        <v>59</v>
      </c>
      <c r="Q527" s="5" t="n">
        <f aca="false">IF(J527=FALSE(),COUNTIFS($J$2:$J$560,FALSE(),$H$2:$H$560,"&lt;"&amp;H527)+(COUNTIFS($J$2:$J$560,FALSE(),$H$2:$H$560,H527)+1)/2,"")</f>
        <v>132.5</v>
      </c>
      <c r="R527" s="5" t="n">
        <f aca="false">COUNTIF($L$2:$L$560,"&lt;"&amp;L527)+(COUNTIF($L$2:$L$560,L527)+1)/2</f>
        <v>204</v>
      </c>
      <c r="S527" s="5" t="n">
        <f aca="false">MATCH(F527,Codetabel!$G$2:$G$12,0)-1</f>
        <v>0</v>
      </c>
      <c r="T527" s="5" t="n">
        <f aca="false">H527-1</f>
        <v>2</v>
      </c>
    </row>
    <row r="528" customFormat="false" ht="15" hidden="false" customHeight="false" outlineLevel="0" collapsed="false">
      <c r="A528" s="9" t="s">
        <v>65</v>
      </c>
      <c r="B528" s="9" t="n">
        <v>727</v>
      </c>
      <c r="C528" s="9" t="s">
        <v>1117</v>
      </c>
      <c r="D528" s="9" t="s">
        <v>1118</v>
      </c>
      <c r="E528" s="9" t="s">
        <v>1130</v>
      </c>
      <c r="F528" s="9" t="n">
        <v>0</v>
      </c>
      <c r="G528" s="9" t="s">
        <v>132</v>
      </c>
      <c r="H528" s="9" t="n">
        <v>5</v>
      </c>
      <c r="I528" s="9" t="n">
        <v>200</v>
      </c>
      <c r="J528" s="11" t="b">
        <f aca="false">FALSE()</f>
        <v>0</v>
      </c>
      <c r="K528" s="9" t="n">
        <v>200</v>
      </c>
      <c r="L528" s="9" t="n">
        <v>5</v>
      </c>
      <c r="M528" s="11" t="b">
        <f aca="false">FALSE()</f>
        <v>0</v>
      </c>
      <c r="N528" s="5" t="n">
        <f aca="false">COUNTIF($F$2:$F$560,"&lt;"&amp;F528)+(COUNTIF($F$2:$F$560,F528)+1)/2</f>
        <v>59</v>
      </c>
      <c r="O528" s="5" t="n">
        <f aca="false">COUNTIF($H$2:$H$560,"&lt;"&amp;H528)+(COUNTIF($H$2:$H$560,H528)+1)/2</f>
        <v>348.5</v>
      </c>
      <c r="P528" s="5" t="n">
        <f aca="false">IF(J528=FALSE(),COUNTIFS($J$2:$J$560,FALSE(),$F$2:$F$560,"&lt;"&amp;F528)+(COUNTIFS($J$2:$J$560,FALSE(),$F$2:$F$560,F528)+1)/2,"")</f>
        <v>59</v>
      </c>
      <c r="Q528" s="5" t="n">
        <f aca="false">IF(J528=FALSE(),COUNTIFS($J$2:$J$560,FALSE(),$H$2:$H$560,"&lt;"&amp;H528)+(COUNTIFS($J$2:$J$560,FALSE(),$H$2:$H$560,H528)+1)/2,"")</f>
        <v>244</v>
      </c>
      <c r="R528" s="5" t="n">
        <f aca="false">COUNTIF($L$2:$L$560,"&lt;"&amp;L528)+(COUNTIF($L$2:$L$560,L528)+1)/2</f>
        <v>386.5</v>
      </c>
      <c r="S528" s="5" t="n">
        <f aca="false">MATCH(F528,Codetabel!$G$2:$G$12,0)-1</f>
        <v>0</v>
      </c>
      <c r="T528" s="5" t="n">
        <f aca="false">H528-1</f>
        <v>4</v>
      </c>
    </row>
    <row r="529" customFormat="false" ht="15" hidden="false" customHeight="false" outlineLevel="0" collapsed="false">
      <c r="A529" s="9" t="s">
        <v>65</v>
      </c>
      <c r="B529" s="9" t="n">
        <v>728</v>
      </c>
      <c r="C529" s="9" t="s">
        <v>1117</v>
      </c>
      <c r="D529" s="9" t="s">
        <v>1118</v>
      </c>
      <c r="E529" s="9" t="s">
        <v>1131</v>
      </c>
      <c r="F529" s="9" t="n">
        <v>10</v>
      </c>
      <c r="G529" s="9" t="s">
        <v>275</v>
      </c>
      <c r="H529" s="9" t="n">
        <v>9</v>
      </c>
      <c r="I529" s="9" t="n">
        <v>1000</v>
      </c>
      <c r="J529" s="11" t="b">
        <f aca="false">FALSE()</f>
        <v>0</v>
      </c>
      <c r="K529" s="9" t="n">
        <v>1000</v>
      </c>
      <c r="L529" s="9" t="n">
        <v>9</v>
      </c>
      <c r="M529" s="11" t="b">
        <f aca="false">FALSE()</f>
        <v>0</v>
      </c>
      <c r="N529" s="5" t="n">
        <f aca="false">COUNTIF($F$2:$F$560,"&lt;"&amp;F529)+(COUNTIF($F$2:$F$560,F529)+1)/2</f>
        <v>164</v>
      </c>
      <c r="O529" s="5" t="n">
        <f aca="false">COUNTIF($H$2:$H$560,"&lt;"&amp;H529)+(COUNTIF($H$2:$H$560,H529)+1)/2</f>
        <v>540</v>
      </c>
      <c r="P529" s="5" t="n">
        <f aca="false">IF(J529=FALSE(),COUNTIFS($J$2:$J$560,FALSE(),$F$2:$F$560,"&lt;"&amp;F529)+(COUNTIFS($J$2:$J$560,FALSE(),$F$2:$F$560,F529)+1)/2,"")</f>
        <v>161.5</v>
      </c>
      <c r="Q529" s="5" t="n">
        <f aca="false">IF(J529=FALSE(),COUNTIFS($J$2:$J$560,FALSE(),$H$2:$H$560,"&lt;"&amp;H529)+(COUNTIFS($J$2:$J$560,FALSE(),$H$2:$H$560,H529)+1)/2,"")</f>
        <v>364.5</v>
      </c>
      <c r="R529" s="5" t="n">
        <f aca="false">COUNTIF($L$2:$L$560,"&lt;"&amp;L529)+(COUNTIF($L$2:$L$560,L529)+1)/2</f>
        <v>541.5</v>
      </c>
      <c r="S529" s="5" t="n">
        <f aca="false">MATCH(F529,Codetabel!$G$2:$G$12,0)-1</f>
        <v>1</v>
      </c>
      <c r="T529" s="5" t="n">
        <f aca="false">H529-1</f>
        <v>8</v>
      </c>
    </row>
    <row r="530" customFormat="false" ht="15" hidden="false" customHeight="false" outlineLevel="0" collapsed="false">
      <c r="A530" s="9" t="s">
        <v>65</v>
      </c>
      <c r="B530" s="9" t="n">
        <v>729</v>
      </c>
      <c r="C530" s="9" t="s">
        <v>1117</v>
      </c>
      <c r="D530" s="9" t="s">
        <v>1118</v>
      </c>
      <c r="E530" s="9" t="s">
        <v>1132</v>
      </c>
      <c r="F530" s="9" t="n">
        <v>0</v>
      </c>
      <c r="G530" s="9" t="s">
        <v>107</v>
      </c>
      <c r="H530" s="9" t="n">
        <v>2</v>
      </c>
      <c r="I530" s="9" t="n">
        <v>30</v>
      </c>
      <c r="J530" s="11" t="b">
        <f aca="false">FALSE()</f>
        <v>0</v>
      </c>
      <c r="K530" s="9" t="n">
        <v>30</v>
      </c>
      <c r="L530" s="9" t="n">
        <v>2</v>
      </c>
      <c r="M530" s="11" t="b">
        <f aca="false">FALSE()</f>
        <v>0</v>
      </c>
      <c r="N530" s="5" t="n">
        <f aca="false">COUNTIF($F$2:$F$560,"&lt;"&amp;F530)+(COUNTIF($F$2:$F$560,F530)+1)/2</f>
        <v>59</v>
      </c>
      <c r="O530" s="5" t="n">
        <f aca="false">COUNTIF($H$2:$H$560,"&lt;"&amp;H530)+(COUNTIF($H$2:$H$560,H530)+1)/2</f>
        <v>89</v>
      </c>
      <c r="P530" s="5" t="n">
        <f aca="false">IF(J530=FALSE(),COUNTIFS($J$2:$J$560,FALSE(),$F$2:$F$560,"&lt;"&amp;F530)+(COUNTIFS($J$2:$J$560,FALSE(),$F$2:$F$560,F530)+1)/2,"")</f>
        <v>59</v>
      </c>
      <c r="Q530" s="5" t="n">
        <f aca="false">IF(J530=FALSE(),COUNTIFS($J$2:$J$560,FALSE(),$H$2:$H$560,"&lt;"&amp;H530)+(COUNTIFS($J$2:$J$560,FALSE(),$H$2:$H$560,H530)+1)/2,"")</f>
        <v>71.5</v>
      </c>
      <c r="R530" s="5" t="n">
        <f aca="false">COUNTIF($L$2:$L$560,"&lt;"&amp;L530)+(COUNTIF($L$2:$L$560,L530)+1)/2</f>
        <v>101.5</v>
      </c>
      <c r="S530" s="5" t="n">
        <f aca="false">MATCH(F530,Codetabel!$G$2:$G$12,0)-1</f>
        <v>0</v>
      </c>
      <c r="T530" s="5" t="n">
        <f aca="false">H530-1</f>
        <v>1</v>
      </c>
    </row>
    <row r="531" customFormat="false" ht="15" hidden="false" customHeight="false" outlineLevel="0" collapsed="false">
      <c r="A531" s="9" t="s">
        <v>65</v>
      </c>
      <c r="B531" s="9" t="n">
        <v>730</v>
      </c>
      <c r="C531" s="9" t="s">
        <v>1117</v>
      </c>
      <c r="D531" s="9" t="s">
        <v>1118</v>
      </c>
      <c r="E531" s="9" t="s">
        <v>1133</v>
      </c>
      <c r="F531" s="9" t="n">
        <v>0</v>
      </c>
      <c r="G531" s="9" t="s">
        <v>392</v>
      </c>
      <c r="H531" s="9" t="n">
        <v>1</v>
      </c>
      <c r="I531" s="9" t="n">
        <v>10</v>
      </c>
      <c r="J531" s="11" t="b">
        <f aca="false">FALSE()</f>
        <v>0</v>
      </c>
      <c r="K531" s="9" t="n">
        <v>10</v>
      </c>
      <c r="L531" s="9" t="n">
        <v>1</v>
      </c>
      <c r="M531" s="11" t="b">
        <f aca="false">FALSE()</f>
        <v>0</v>
      </c>
      <c r="N531" s="5" t="n">
        <f aca="false">COUNTIF($F$2:$F$560,"&lt;"&amp;F531)+(COUNTIF($F$2:$F$560,F531)+1)/2</f>
        <v>59</v>
      </c>
      <c r="O531" s="5" t="n">
        <f aca="false">COUNTIF($H$2:$H$560,"&lt;"&amp;H531)+(COUNTIF($H$2:$H$560,H531)+1)/2</f>
        <v>22</v>
      </c>
      <c r="P531" s="5" t="n">
        <f aca="false">IF(J531=FALSE(),COUNTIFS($J$2:$J$560,FALSE(),$F$2:$F$560,"&lt;"&amp;F531)+(COUNTIFS($J$2:$J$560,FALSE(),$F$2:$F$560,F531)+1)/2,"")</f>
        <v>59</v>
      </c>
      <c r="Q531" s="5" t="n">
        <f aca="false">IF(J531=FALSE(),COUNTIFS($J$2:$J$560,FALSE(),$H$2:$H$560,"&lt;"&amp;H531)+(COUNTIFS($J$2:$J$560,FALSE(),$H$2:$H$560,H531)+1)/2,"")</f>
        <v>19.5</v>
      </c>
      <c r="R531" s="5" t="n">
        <f aca="false">COUNTIF($L$2:$L$560,"&lt;"&amp;L531)+(COUNTIF($L$2:$L$560,L531)+1)/2</f>
        <v>24</v>
      </c>
      <c r="S531" s="5" t="n">
        <f aca="false">MATCH(F531,Codetabel!$G$2:$G$12,0)-1</f>
        <v>0</v>
      </c>
      <c r="T531" s="5" t="n">
        <f aca="false">H531-1</f>
        <v>0</v>
      </c>
    </row>
    <row r="532" customFormat="false" ht="15" hidden="false" customHeight="false" outlineLevel="0" collapsed="false">
      <c r="A532" s="9" t="s">
        <v>65</v>
      </c>
      <c r="B532" s="9" t="n">
        <v>731</v>
      </c>
      <c r="C532" s="9" t="s">
        <v>1117</v>
      </c>
      <c r="D532" s="9" t="s">
        <v>1118</v>
      </c>
      <c r="E532" s="9" t="s">
        <v>1134</v>
      </c>
      <c r="F532" s="9" t="n">
        <v>0</v>
      </c>
      <c r="G532" s="9" t="s">
        <v>199</v>
      </c>
      <c r="H532" s="9" t="n">
        <v>6</v>
      </c>
      <c r="I532" s="9" t="n">
        <v>300</v>
      </c>
      <c r="J532" s="11" t="b">
        <f aca="false">FALSE()</f>
        <v>0</v>
      </c>
      <c r="K532" s="9" t="n">
        <v>300</v>
      </c>
      <c r="L532" s="9" t="n">
        <v>6</v>
      </c>
      <c r="M532" s="11" t="b">
        <f aca="false">FALSE()</f>
        <v>0</v>
      </c>
      <c r="N532" s="5" t="n">
        <f aca="false">COUNTIF($F$2:$F$560,"&lt;"&amp;F532)+(COUNTIF($F$2:$F$560,F532)+1)/2</f>
        <v>59</v>
      </c>
      <c r="O532" s="5" t="n">
        <f aca="false">COUNTIF($H$2:$H$560,"&lt;"&amp;H532)+(COUNTIF($H$2:$H$560,H532)+1)/2</f>
        <v>422.5</v>
      </c>
      <c r="P532" s="5" t="n">
        <f aca="false">IF(J532=FALSE(),COUNTIFS($J$2:$J$560,FALSE(),$F$2:$F$560,"&lt;"&amp;F532)+(COUNTIFS($J$2:$J$560,FALSE(),$F$2:$F$560,F532)+1)/2,"")</f>
        <v>59</v>
      </c>
      <c r="Q532" s="5" t="n">
        <f aca="false">IF(J532=FALSE(),COUNTIFS($J$2:$J$560,FALSE(),$H$2:$H$560,"&lt;"&amp;H532)+(COUNTIFS($J$2:$J$560,FALSE(),$H$2:$H$560,H532)+1)/2,"")</f>
        <v>285</v>
      </c>
      <c r="R532" s="5" t="n">
        <f aca="false">COUNTIF($L$2:$L$560,"&lt;"&amp;L532)+(COUNTIF($L$2:$L$560,L532)+1)/2</f>
        <v>447.5</v>
      </c>
      <c r="S532" s="5" t="n">
        <f aca="false">MATCH(F532,Codetabel!$G$2:$G$12,0)-1</f>
        <v>0</v>
      </c>
      <c r="T532" s="5" t="n">
        <f aca="false">H532-1</f>
        <v>5</v>
      </c>
    </row>
    <row r="533" customFormat="false" ht="15" hidden="false" customHeight="false" outlineLevel="0" collapsed="false">
      <c r="A533" s="9" t="s">
        <v>65</v>
      </c>
      <c r="B533" s="9" t="n">
        <v>732</v>
      </c>
      <c r="C533" s="9" t="s">
        <v>1117</v>
      </c>
      <c r="D533" s="9" t="s">
        <v>1118</v>
      </c>
      <c r="E533" s="9" t="s">
        <v>1135</v>
      </c>
      <c r="F533" s="9" t="n">
        <v>0</v>
      </c>
      <c r="G533" s="9" t="s">
        <v>418</v>
      </c>
      <c r="H533" s="9" t="n">
        <v>10</v>
      </c>
      <c r="I533" s="9" t="n">
        <v>1500</v>
      </c>
      <c r="J533" s="11" t="b">
        <f aca="false">FALSE()</f>
        <v>0</v>
      </c>
      <c r="K533" s="9" t="n">
        <v>1500</v>
      </c>
      <c r="L533" s="9" t="n">
        <v>10</v>
      </c>
      <c r="M533" s="11" t="b">
        <f aca="false">FALSE()</f>
        <v>0</v>
      </c>
      <c r="N533" s="5" t="n">
        <f aca="false">COUNTIF($F$2:$F$560,"&lt;"&amp;F533)+(COUNTIF($F$2:$F$560,F533)+1)/2</f>
        <v>59</v>
      </c>
      <c r="O533" s="5" t="n">
        <f aca="false">COUNTIF($H$2:$H$560,"&lt;"&amp;H533)+(COUNTIF($H$2:$H$560,H533)+1)/2</f>
        <v>553.5</v>
      </c>
      <c r="P533" s="5" t="n">
        <f aca="false">IF(J533=FALSE(),COUNTIFS($J$2:$J$560,FALSE(),$F$2:$F$560,"&lt;"&amp;F533)+(COUNTIFS($J$2:$J$560,FALSE(),$F$2:$F$560,F533)+1)/2,"")</f>
        <v>59</v>
      </c>
      <c r="Q533" s="5" t="n">
        <f aca="false">IF(J533=FALSE(),COUNTIFS($J$2:$J$560,FALSE(),$H$2:$H$560,"&lt;"&amp;H533)+(COUNTIFS($J$2:$J$560,FALSE(),$H$2:$H$560,H533)+1)/2,"")</f>
        <v>375</v>
      </c>
      <c r="R533" s="5" t="n">
        <f aca="false">COUNTIF($L$2:$L$560,"&lt;"&amp;L533)+(COUNTIF($L$2:$L$560,L533)+1)/2</f>
        <v>554</v>
      </c>
      <c r="S533" s="5" t="n">
        <f aca="false">MATCH(F533,Codetabel!$G$2:$G$12,0)-1</f>
        <v>0</v>
      </c>
      <c r="T533" s="5" t="n">
        <f aca="false">H533-1</f>
        <v>9</v>
      </c>
    </row>
    <row r="534" customFormat="false" ht="15" hidden="false" customHeight="false" outlineLevel="0" collapsed="false">
      <c r="A534" s="9" t="s">
        <v>65</v>
      </c>
      <c r="B534" s="9" t="n">
        <v>733</v>
      </c>
      <c r="C534" s="9" t="s">
        <v>1117</v>
      </c>
      <c r="D534" s="9" t="s">
        <v>1118</v>
      </c>
      <c r="E534" s="9" t="s">
        <v>1136</v>
      </c>
      <c r="F534" s="9" t="n">
        <v>10</v>
      </c>
      <c r="G534" s="9" t="s">
        <v>418</v>
      </c>
      <c r="H534" s="9" t="n">
        <v>10</v>
      </c>
      <c r="I534" s="9" t="n">
        <v>1500</v>
      </c>
      <c r="J534" s="11" t="b">
        <f aca="false">FALSE()</f>
        <v>0</v>
      </c>
      <c r="K534" s="9" t="n">
        <v>1500</v>
      </c>
      <c r="L534" s="9" t="n">
        <v>10</v>
      </c>
      <c r="M534" s="11" t="b">
        <f aca="false">FALSE()</f>
        <v>0</v>
      </c>
      <c r="N534" s="5" t="n">
        <f aca="false">COUNTIF($F$2:$F$560,"&lt;"&amp;F534)+(COUNTIF($F$2:$F$560,F534)+1)/2</f>
        <v>164</v>
      </c>
      <c r="O534" s="5" t="n">
        <f aca="false">COUNTIF($H$2:$H$560,"&lt;"&amp;H534)+(COUNTIF($H$2:$H$560,H534)+1)/2</f>
        <v>553.5</v>
      </c>
      <c r="P534" s="5" t="n">
        <f aca="false">IF(J534=FALSE(),COUNTIFS($J$2:$J$560,FALSE(),$F$2:$F$560,"&lt;"&amp;F534)+(COUNTIFS($J$2:$J$560,FALSE(),$F$2:$F$560,F534)+1)/2,"")</f>
        <v>161.5</v>
      </c>
      <c r="Q534" s="5" t="n">
        <f aca="false">IF(J534=FALSE(),COUNTIFS($J$2:$J$560,FALSE(),$H$2:$H$560,"&lt;"&amp;H534)+(COUNTIFS($J$2:$J$560,FALSE(),$H$2:$H$560,H534)+1)/2,"")</f>
        <v>375</v>
      </c>
      <c r="R534" s="5" t="n">
        <f aca="false">COUNTIF($L$2:$L$560,"&lt;"&amp;L534)+(COUNTIF($L$2:$L$560,L534)+1)/2</f>
        <v>554</v>
      </c>
      <c r="S534" s="5" t="n">
        <f aca="false">MATCH(F534,Codetabel!$G$2:$G$12,0)-1</f>
        <v>1</v>
      </c>
      <c r="T534" s="5" t="n">
        <f aca="false">H534-1</f>
        <v>9</v>
      </c>
    </row>
    <row r="535" customFormat="false" ht="15" hidden="false" customHeight="false" outlineLevel="0" collapsed="false">
      <c r="A535" s="9" t="s">
        <v>65</v>
      </c>
      <c r="B535" s="9" t="n">
        <v>734</v>
      </c>
      <c r="C535" s="9" t="s">
        <v>1117</v>
      </c>
      <c r="D535" s="9" t="s">
        <v>1118</v>
      </c>
      <c r="E535" s="9" t="s">
        <v>1137</v>
      </c>
      <c r="F535" s="9" t="n">
        <v>10</v>
      </c>
      <c r="G535" s="9" t="s">
        <v>418</v>
      </c>
      <c r="H535" s="9" t="n">
        <v>10</v>
      </c>
      <c r="I535" s="9" t="n">
        <v>1500</v>
      </c>
      <c r="J535" s="11" t="b">
        <f aca="false">FALSE()</f>
        <v>0</v>
      </c>
      <c r="K535" s="9" t="n">
        <v>1500</v>
      </c>
      <c r="L535" s="9" t="n">
        <v>10</v>
      </c>
      <c r="M535" s="11" t="b">
        <f aca="false">FALSE()</f>
        <v>0</v>
      </c>
      <c r="N535" s="5" t="n">
        <f aca="false">COUNTIF($F$2:$F$560,"&lt;"&amp;F535)+(COUNTIF($F$2:$F$560,F535)+1)/2</f>
        <v>164</v>
      </c>
      <c r="O535" s="5" t="n">
        <f aca="false">COUNTIF($H$2:$H$560,"&lt;"&amp;H535)+(COUNTIF($H$2:$H$560,H535)+1)/2</f>
        <v>553.5</v>
      </c>
      <c r="P535" s="5" t="n">
        <f aca="false">IF(J535=FALSE(),COUNTIFS($J$2:$J$560,FALSE(),$F$2:$F$560,"&lt;"&amp;F535)+(COUNTIFS($J$2:$J$560,FALSE(),$F$2:$F$560,F535)+1)/2,"")</f>
        <v>161.5</v>
      </c>
      <c r="Q535" s="5" t="n">
        <f aca="false">IF(J535=FALSE(),COUNTIFS($J$2:$J$560,FALSE(),$H$2:$H$560,"&lt;"&amp;H535)+(COUNTIFS($J$2:$J$560,FALSE(),$H$2:$H$560,H535)+1)/2,"")</f>
        <v>375</v>
      </c>
      <c r="R535" s="5" t="n">
        <f aca="false">COUNTIF($L$2:$L$560,"&lt;"&amp;L535)+(COUNTIF($L$2:$L$560,L535)+1)/2</f>
        <v>554</v>
      </c>
      <c r="S535" s="5" t="n">
        <f aca="false">MATCH(F535,Codetabel!$G$2:$G$12,0)-1</f>
        <v>1</v>
      </c>
      <c r="T535" s="5" t="n">
        <f aca="false">H535-1</f>
        <v>9</v>
      </c>
    </row>
    <row r="536" customFormat="false" ht="15" hidden="false" customHeight="false" outlineLevel="0" collapsed="false">
      <c r="A536" s="9" t="s">
        <v>65</v>
      </c>
      <c r="B536" s="9" t="n">
        <v>735</v>
      </c>
      <c r="C536" s="9" t="s">
        <v>1117</v>
      </c>
      <c r="D536" s="9" t="s">
        <v>1118</v>
      </c>
      <c r="E536" s="9" t="s">
        <v>1138</v>
      </c>
      <c r="F536" s="9" t="n">
        <v>0</v>
      </c>
      <c r="G536" s="9" t="s">
        <v>132</v>
      </c>
      <c r="H536" s="9" t="n">
        <v>5</v>
      </c>
      <c r="I536" s="9" t="n">
        <v>200</v>
      </c>
      <c r="J536" s="11" t="b">
        <f aca="false">FALSE()</f>
        <v>0</v>
      </c>
      <c r="K536" s="9" t="n">
        <v>200</v>
      </c>
      <c r="L536" s="9" t="n">
        <v>5</v>
      </c>
      <c r="M536" s="11" t="b">
        <f aca="false">FALSE()</f>
        <v>0</v>
      </c>
      <c r="N536" s="5" t="n">
        <f aca="false">COUNTIF($F$2:$F$560,"&lt;"&amp;F536)+(COUNTIF($F$2:$F$560,F536)+1)/2</f>
        <v>59</v>
      </c>
      <c r="O536" s="5" t="n">
        <f aca="false">COUNTIF($H$2:$H$560,"&lt;"&amp;H536)+(COUNTIF($H$2:$H$560,H536)+1)/2</f>
        <v>348.5</v>
      </c>
      <c r="P536" s="5" t="n">
        <f aca="false">IF(J536=FALSE(),COUNTIFS($J$2:$J$560,FALSE(),$F$2:$F$560,"&lt;"&amp;F536)+(COUNTIFS($J$2:$J$560,FALSE(),$F$2:$F$560,F536)+1)/2,"")</f>
        <v>59</v>
      </c>
      <c r="Q536" s="5" t="n">
        <f aca="false">IF(J536=FALSE(),COUNTIFS($J$2:$J$560,FALSE(),$H$2:$H$560,"&lt;"&amp;H536)+(COUNTIFS($J$2:$J$560,FALSE(),$H$2:$H$560,H536)+1)/2,"")</f>
        <v>244</v>
      </c>
      <c r="R536" s="5" t="n">
        <f aca="false">COUNTIF($L$2:$L$560,"&lt;"&amp;L536)+(COUNTIF($L$2:$L$560,L536)+1)/2</f>
        <v>386.5</v>
      </c>
      <c r="S536" s="5" t="n">
        <f aca="false">MATCH(F536,Codetabel!$G$2:$G$12,0)-1</f>
        <v>0</v>
      </c>
      <c r="T536" s="5" t="n">
        <f aca="false">H536-1</f>
        <v>4</v>
      </c>
    </row>
    <row r="537" customFormat="false" ht="15" hidden="false" customHeight="false" outlineLevel="0" collapsed="false">
      <c r="A537" s="9" t="s">
        <v>65</v>
      </c>
      <c r="B537" s="9" t="n">
        <v>736</v>
      </c>
      <c r="C537" s="9" t="s">
        <v>1117</v>
      </c>
      <c r="D537" s="9" t="s">
        <v>1118</v>
      </c>
      <c r="E537" s="9" t="s">
        <v>1139</v>
      </c>
      <c r="F537" s="9" t="n">
        <v>10</v>
      </c>
      <c r="G537" s="9" t="s">
        <v>180</v>
      </c>
      <c r="H537" s="9" t="n">
        <v>7</v>
      </c>
      <c r="I537" s="9" t="n">
        <v>500</v>
      </c>
      <c r="J537" s="11" t="b">
        <f aca="false">FALSE()</f>
        <v>0</v>
      </c>
      <c r="K537" s="9" t="n">
        <v>500</v>
      </c>
      <c r="L537" s="9" t="n">
        <v>7</v>
      </c>
      <c r="M537" s="11" t="b">
        <f aca="false">FALSE()</f>
        <v>0</v>
      </c>
      <c r="N537" s="5" t="n">
        <f aca="false">COUNTIF($F$2:$F$560,"&lt;"&amp;F537)+(COUNTIF($F$2:$F$560,F537)+1)/2</f>
        <v>164</v>
      </c>
      <c r="O537" s="5" t="n">
        <f aca="false">COUNTIF($H$2:$H$560,"&lt;"&amp;H537)+(COUNTIF($H$2:$H$560,H537)+1)/2</f>
        <v>486.5</v>
      </c>
      <c r="P537" s="5" t="n">
        <f aca="false">IF(J537=FALSE(),COUNTIFS($J$2:$J$560,FALSE(),$F$2:$F$560,"&lt;"&amp;F537)+(COUNTIFS($J$2:$J$560,FALSE(),$F$2:$F$560,F537)+1)/2,"")</f>
        <v>161.5</v>
      </c>
      <c r="Q537" s="5" t="n">
        <f aca="false">IF(J537=FALSE(),COUNTIFS($J$2:$J$560,FALSE(),$H$2:$H$560,"&lt;"&amp;H537)+(COUNTIFS($J$2:$J$560,FALSE(),$H$2:$H$560,H537)+1)/2,"")</f>
        <v>325.5</v>
      </c>
      <c r="R537" s="5" t="n">
        <f aca="false">COUNTIF($L$2:$L$560,"&lt;"&amp;L537)+(COUNTIF($L$2:$L$560,L537)+1)/2</f>
        <v>497.5</v>
      </c>
      <c r="S537" s="5" t="n">
        <f aca="false">MATCH(F537,Codetabel!$G$2:$G$12,0)-1</f>
        <v>1</v>
      </c>
      <c r="T537" s="5" t="n">
        <f aca="false">H537-1</f>
        <v>6</v>
      </c>
    </row>
    <row r="538" customFormat="false" ht="15" hidden="false" customHeight="false" outlineLevel="0" collapsed="false">
      <c r="A538" s="9" t="s">
        <v>65</v>
      </c>
      <c r="B538" s="9" t="n">
        <v>737</v>
      </c>
      <c r="C538" s="9" t="s">
        <v>1117</v>
      </c>
      <c r="D538" s="9" t="s">
        <v>1118</v>
      </c>
      <c r="E538" s="9" t="s">
        <v>1140</v>
      </c>
      <c r="F538" s="9" t="n">
        <v>10</v>
      </c>
      <c r="G538" s="9" t="s">
        <v>418</v>
      </c>
      <c r="H538" s="9" t="n">
        <v>10</v>
      </c>
      <c r="I538" s="9" t="n">
        <v>1500</v>
      </c>
      <c r="J538" s="11" t="b">
        <f aca="false">FALSE()</f>
        <v>0</v>
      </c>
      <c r="K538" s="9" t="n">
        <v>1500</v>
      </c>
      <c r="L538" s="9" t="n">
        <v>10</v>
      </c>
      <c r="M538" s="11" t="b">
        <f aca="false">FALSE()</f>
        <v>0</v>
      </c>
      <c r="N538" s="5" t="n">
        <f aca="false">COUNTIF($F$2:$F$560,"&lt;"&amp;F538)+(COUNTIF($F$2:$F$560,F538)+1)/2</f>
        <v>164</v>
      </c>
      <c r="O538" s="5" t="n">
        <f aca="false">COUNTIF($H$2:$H$560,"&lt;"&amp;H538)+(COUNTIF($H$2:$H$560,H538)+1)/2</f>
        <v>553.5</v>
      </c>
      <c r="P538" s="5" t="n">
        <f aca="false">IF(J538=FALSE(),COUNTIFS($J$2:$J$560,FALSE(),$F$2:$F$560,"&lt;"&amp;F538)+(COUNTIFS($J$2:$J$560,FALSE(),$F$2:$F$560,F538)+1)/2,"")</f>
        <v>161.5</v>
      </c>
      <c r="Q538" s="5" t="n">
        <f aca="false">IF(J538=FALSE(),COUNTIFS($J$2:$J$560,FALSE(),$H$2:$H$560,"&lt;"&amp;H538)+(COUNTIFS($J$2:$J$560,FALSE(),$H$2:$H$560,H538)+1)/2,"")</f>
        <v>375</v>
      </c>
      <c r="R538" s="5" t="n">
        <f aca="false">COUNTIF($L$2:$L$560,"&lt;"&amp;L538)+(COUNTIF($L$2:$L$560,L538)+1)/2</f>
        <v>554</v>
      </c>
      <c r="S538" s="5" t="n">
        <f aca="false">MATCH(F538,Codetabel!$G$2:$G$12,0)-1</f>
        <v>1</v>
      </c>
      <c r="T538" s="5" t="n">
        <f aca="false">H538-1</f>
        <v>9</v>
      </c>
    </row>
    <row r="539" customFormat="false" ht="15" hidden="false" customHeight="false" outlineLevel="0" collapsed="false">
      <c r="A539" s="9" t="s">
        <v>65</v>
      </c>
      <c r="B539" s="9" t="n">
        <v>738</v>
      </c>
      <c r="C539" s="9" t="s">
        <v>1117</v>
      </c>
      <c r="D539" s="9" t="s">
        <v>1118</v>
      </c>
      <c r="E539" s="9" t="s">
        <v>1141</v>
      </c>
      <c r="F539" s="9" t="n">
        <v>10</v>
      </c>
      <c r="G539" s="9" t="s">
        <v>126</v>
      </c>
      <c r="H539" s="9" t="n">
        <v>3</v>
      </c>
      <c r="I539" s="9" t="n">
        <v>50</v>
      </c>
      <c r="J539" s="11" t="b">
        <f aca="false">FALSE()</f>
        <v>0</v>
      </c>
      <c r="K539" s="9" t="n">
        <v>50</v>
      </c>
      <c r="L539" s="9" t="n">
        <v>3</v>
      </c>
      <c r="M539" s="11" t="b">
        <f aca="false">FALSE()</f>
        <v>0</v>
      </c>
      <c r="N539" s="5" t="n">
        <f aca="false">COUNTIF($F$2:$F$560,"&lt;"&amp;F539)+(COUNTIF($F$2:$F$560,F539)+1)/2</f>
        <v>164</v>
      </c>
      <c r="O539" s="5" t="n">
        <f aca="false">COUNTIF($H$2:$H$560,"&lt;"&amp;H539)+(COUNTIF($H$2:$H$560,H539)+1)/2</f>
        <v>175.5</v>
      </c>
      <c r="P539" s="5" t="n">
        <f aca="false">IF(J539=FALSE(),COUNTIFS($J$2:$J$560,FALSE(),$F$2:$F$560,"&lt;"&amp;F539)+(COUNTIFS($J$2:$J$560,FALSE(),$F$2:$F$560,F539)+1)/2,"")</f>
        <v>161.5</v>
      </c>
      <c r="Q539" s="5" t="n">
        <f aca="false">IF(J539=FALSE(),COUNTIFS($J$2:$J$560,FALSE(),$H$2:$H$560,"&lt;"&amp;H539)+(COUNTIFS($J$2:$J$560,FALSE(),$H$2:$H$560,H539)+1)/2,"")</f>
        <v>132.5</v>
      </c>
      <c r="R539" s="5" t="n">
        <f aca="false">COUNTIF($L$2:$L$560,"&lt;"&amp;L539)+(COUNTIF($L$2:$L$560,L539)+1)/2</f>
        <v>204</v>
      </c>
      <c r="S539" s="5" t="n">
        <f aca="false">MATCH(F539,Codetabel!$G$2:$G$12,0)-1</f>
        <v>1</v>
      </c>
      <c r="T539" s="5" t="n">
        <f aca="false">H539-1</f>
        <v>2</v>
      </c>
    </row>
    <row r="540" customFormat="false" ht="15" hidden="false" customHeight="false" outlineLevel="0" collapsed="false">
      <c r="A540" s="9" t="s">
        <v>65</v>
      </c>
      <c r="B540" s="9" t="n">
        <v>739</v>
      </c>
      <c r="C540" s="9" t="s">
        <v>1117</v>
      </c>
      <c r="D540" s="9" t="s">
        <v>1118</v>
      </c>
      <c r="E540" s="9" t="s">
        <v>1142</v>
      </c>
      <c r="F540" s="9" t="n">
        <v>50</v>
      </c>
      <c r="G540" s="9" t="s">
        <v>180</v>
      </c>
      <c r="H540" s="9" t="n">
        <v>7</v>
      </c>
      <c r="I540" s="9" t="n">
        <v>500</v>
      </c>
      <c r="J540" s="11" t="b">
        <f aca="false">FALSE()</f>
        <v>0</v>
      </c>
      <c r="K540" s="9" t="n">
        <v>500</v>
      </c>
      <c r="L540" s="9" t="n">
        <v>7</v>
      </c>
      <c r="M540" s="11" t="b">
        <f aca="false">FALSE()</f>
        <v>0</v>
      </c>
      <c r="N540" s="5" t="n">
        <f aca="false">COUNTIF($F$2:$F$560,"&lt;"&amp;F540)+(COUNTIF($F$2:$F$560,F540)+1)/2</f>
        <v>343.5</v>
      </c>
      <c r="O540" s="5" t="n">
        <f aca="false">COUNTIF($H$2:$H$560,"&lt;"&amp;H540)+(COUNTIF($H$2:$H$560,H540)+1)/2</f>
        <v>486.5</v>
      </c>
      <c r="P540" s="5" t="n">
        <f aca="false">IF(J540=FALSE(),COUNTIFS($J$2:$J$560,FALSE(),$F$2:$F$560,"&lt;"&amp;F540)+(COUNTIFS($J$2:$J$560,FALSE(),$F$2:$F$560,F540)+1)/2,"")</f>
        <v>300.5</v>
      </c>
      <c r="Q540" s="5" t="n">
        <f aca="false">IF(J540=FALSE(),COUNTIFS($J$2:$J$560,FALSE(),$H$2:$H$560,"&lt;"&amp;H540)+(COUNTIFS($J$2:$J$560,FALSE(),$H$2:$H$560,H540)+1)/2,"")</f>
        <v>325.5</v>
      </c>
      <c r="R540" s="5" t="n">
        <f aca="false">COUNTIF($L$2:$L$560,"&lt;"&amp;L540)+(COUNTIF($L$2:$L$560,L540)+1)/2</f>
        <v>497.5</v>
      </c>
      <c r="S540" s="5" t="n">
        <f aca="false">MATCH(F540,Codetabel!$G$2:$G$12,0)-1</f>
        <v>3</v>
      </c>
      <c r="T540" s="5" t="n">
        <f aca="false">H540-1</f>
        <v>6</v>
      </c>
    </row>
    <row r="541" customFormat="false" ht="15" hidden="false" customHeight="false" outlineLevel="0" collapsed="false">
      <c r="A541" s="9" t="s">
        <v>65</v>
      </c>
      <c r="B541" s="9" t="n">
        <v>740</v>
      </c>
      <c r="C541" s="9" t="s">
        <v>1117</v>
      </c>
      <c r="D541" s="9" t="s">
        <v>1118</v>
      </c>
      <c r="E541" s="9" t="s">
        <v>1143</v>
      </c>
      <c r="F541" s="9" t="n">
        <v>50</v>
      </c>
      <c r="G541" s="9" t="s">
        <v>275</v>
      </c>
      <c r="H541" s="9" t="n">
        <v>9</v>
      </c>
      <c r="I541" s="9" t="n">
        <v>1000</v>
      </c>
      <c r="J541" s="11" t="b">
        <f aca="false">FALSE()</f>
        <v>0</v>
      </c>
      <c r="K541" s="9" t="n">
        <v>1000</v>
      </c>
      <c r="L541" s="9" t="n">
        <v>9</v>
      </c>
      <c r="M541" s="11" t="b">
        <f aca="false">FALSE()</f>
        <v>0</v>
      </c>
      <c r="N541" s="5" t="n">
        <f aca="false">COUNTIF($F$2:$F$560,"&lt;"&amp;F541)+(COUNTIF($F$2:$F$560,F541)+1)/2</f>
        <v>343.5</v>
      </c>
      <c r="O541" s="5" t="n">
        <f aca="false">COUNTIF($H$2:$H$560,"&lt;"&amp;H541)+(COUNTIF($H$2:$H$560,H541)+1)/2</f>
        <v>540</v>
      </c>
      <c r="P541" s="5" t="n">
        <f aca="false">IF(J541=FALSE(),COUNTIFS($J$2:$J$560,FALSE(),$F$2:$F$560,"&lt;"&amp;F541)+(COUNTIFS($J$2:$J$560,FALSE(),$F$2:$F$560,F541)+1)/2,"")</f>
        <v>300.5</v>
      </c>
      <c r="Q541" s="5" t="n">
        <f aca="false">IF(J541=FALSE(),COUNTIFS($J$2:$J$560,FALSE(),$H$2:$H$560,"&lt;"&amp;H541)+(COUNTIFS($J$2:$J$560,FALSE(),$H$2:$H$560,H541)+1)/2,"")</f>
        <v>364.5</v>
      </c>
      <c r="R541" s="5" t="n">
        <f aca="false">COUNTIF($L$2:$L$560,"&lt;"&amp;L541)+(COUNTIF($L$2:$L$560,L541)+1)/2</f>
        <v>541.5</v>
      </c>
      <c r="S541" s="5" t="n">
        <f aca="false">MATCH(F541,Codetabel!$G$2:$G$12,0)-1</f>
        <v>3</v>
      </c>
      <c r="T541" s="5" t="n">
        <f aca="false">H541-1</f>
        <v>8</v>
      </c>
    </row>
    <row r="542" customFormat="false" ht="15" hidden="false" customHeight="false" outlineLevel="0" collapsed="false">
      <c r="A542" s="9" t="s">
        <v>65</v>
      </c>
      <c r="B542" s="9" t="n">
        <v>741</v>
      </c>
      <c r="C542" s="9" t="s">
        <v>1117</v>
      </c>
      <c r="D542" s="9" t="s">
        <v>1118</v>
      </c>
      <c r="E542" s="9" t="s">
        <v>1144</v>
      </c>
      <c r="F542" s="9" t="n">
        <v>100</v>
      </c>
      <c r="G542" s="9" t="s">
        <v>182</v>
      </c>
      <c r="H542" s="9" t="n">
        <v>8</v>
      </c>
      <c r="I542" s="9" t="n">
        <v>700</v>
      </c>
      <c r="J542" s="11" t="b">
        <f aca="false">FALSE()</f>
        <v>0</v>
      </c>
      <c r="K542" s="9" t="n">
        <v>700</v>
      </c>
      <c r="L542" s="9" t="n">
        <v>8</v>
      </c>
      <c r="M542" s="11" t="b">
        <f aca="false">FALSE()</f>
        <v>0</v>
      </c>
      <c r="N542" s="5" t="n">
        <f aca="false">COUNTIF($F$2:$F$560,"&lt;"&amp;F542)+(COUNTIF($F$2:$F$560,F542)+1)/2</f>
        <v>415.5</v>
      </c>
      <c r="O542" s="5" t="n">
        <f aca="false">COUNTIF($H$2:$H$560,"&lt;"&amp;H542)+(COUNTIF($H$2:$H$560,H542)+1)/2</f>
        <v>520.5</v>
      </c>
      <c r="P542" s="5" t="n">
        <f aca="false">IF(J542=FALSE(),COUNTIFS($J$2:$J$560,FALSE(),$F$2:$F$560,"&lt;"&amp;F542)+(COUNTIFS($J$2:$J$560,FALSE(),$F$2:$F$560,F542)+1)/2,"")</f>
        <v>342.5</v>
      </c>
      <c r="Q542" s="5" t="n">
        <f aca="false">IF(J542=FALSE(),COUNTIFS($J$2:$J$560,FALSE(),$H$2:$H$560,"&lt;"&amp;H542)+(COUNTIFS($J$2:$J$560,FALSE(),$H$2:$H$560,H542)+1)/2,"")</f>
        <v>350.5</v>
      </c>
      <c r="R542" s="5" t="n">
        <f aca="false">COUNTIF($L$2:$L$560,"&lt;"&amp;L542)+(COUNTIF($L$2:$L$560,L542)+1)/2</f>
        <v>525</v>
      </c>
      <c r="S542" s="5" t="n">
        <f aca="false">MATCH(F542,Codetabel!$G$2:$G$12,0)-1</f>
        <v>4</v>
      </c>
      <c r="T542" s="5" t="n">
        <f aca="false">H542-1</f>
        <v>7</v>
      </c>
    </row>
    <row r="543" customFormat="false" ht="15" hidden="false" customHeight="false" outlineLevel="0" collapsed="false">
      <c r="A543" s="9" t="s">
        <v>65</v>
      </c>
      <c r="B543" s="9" t="n">
        <v>742</v>
      </c>
      <c r="C543" s="9" t="s">
        <v>1117</v>
      </c>
      <c r="D543" s="9" t="s">
        <v>1118</v>
      </c>
      <c r="E543" s="9" t="s">
        <v>1145</v>
      </c>
      <c r="F543" s="9" t="n">
        <v>100</v>
      </c>
      <c r="G543" s="9" t="s">
        <v>418</v>
      </c>
      <c r="H543" s="9" t="n">
        <v>10</v>
      </c>
      <c r="I543" s="9" t="n">
        <v>1500</v>
      </c>
      <c r="J543" s="11" t="b">
        <f aca="false">FALSE()</f>
        <v>0</v>
      </c>
      <c r="K543" s="9" t="n">
        <v>1500</v>
      </c>
      <c r="L543" s="9" t="n">
        <v>10</v>
      </c>
      <c r="M543" s="11" t="b">
        <f aca="false">FALSE()</f>
        <v>0</v>
      </c>
      <c r="N543" s="5" t="n">
        <f aca="false">COUNTIF($F$2:$F$560,"&lt;"&amp;F543)+(COUNTIF($F$2:$F$560,F543)+1)/2</f>
        <v>415.5</v>
      </c>
      <c r="O543" s="5" t="n">
        <f aca="false">COUNTIF($H$2:$H$560,"&lt;"&amp;H543)+(COUNTIF($H$2:$H$560,H543)+1)/2</f>
        <v>553.5</v>
      </c>
      <c r="P543" s="5" t="n">
        <f aca="false">IF(J543=FALSE(),COUNTIFS($J$2:$J$560,FALSE(),$F$2:$F$560,"&lt;"&amp;F543)+(COUNTIFS($J$2:$J$560,FALSE(),$F$2:$F$560,F543)+1)/2,"")</f>
        <v>342.5</v>
      </c>
      <c r="Q543" s="5" t="n">
        <f aca="false">IF(J543=FALSE(),COUNTIFS($J$2:$J$560,FALSE(),$H$2:$H$560,"&lt;"&amp;H543)+(COUNTIFS($J$2:$J$560,FALSE(),$H$2:$H$560,H543)+1)/2,"")</f>
        <v>375</v>
      </c>
      <c r="R543" s="5" t="n">
        <f aca="false">COUNTIF($L$2:$L$560,"&lt;"&amp;L543)+(COUNTIF($L$2:$L$560,L543)+1)/2</f>
        <v>554</v>
      </c>
      <c r="S543" s="5" t="n">
        <f aca="false">MATCH(F543,Codetabel!$G$2:$G$12,0)-1</f>
        <v>4</v>
      </c>
      <c r="T543" s="5" t="n">
        <f aca="false">H543-1</f>
        <v>9</v>
      </c>
    </row>
    <row r="544" customFormat="false" ht="15" hidden="false" customHeight="false" outlineLevel="0" collapsed="false">
      <c r="A544" s="9" t="s">
        <v>65</v>
      </c>
      <c r="B544" s="9" t="n">
        <v>743</v>
      </c>
      <c r="C544" s="9" t="s">
        <v>1117</v>
      </c>
      <c r="D544" s="9" t="s">
        <v>1118</v>
      </c>
      <c r="E544" s="9" t="s">
        <v>1146</v>
      </c>
      <c r="F544" s="9" t="n">
        <v>0</v>
      </c>
      <c r="G544" s="9" t="s">
        <v>107</v>
      </c>
      <c r="H544" s="9" t="n">
        <v>2</v>
      </c>
      <c r="I544" s="9" t="n">
        <v>30</v>
      </c>
      <c r="J544" s="11" t="b">
        <f aca="false">FALSE()</f>
        <v>0</v>
      </c>
      <c r="K544" s="9" t="n">
        <v>30</v>
      </c>
      <c r="L544" s="9" t="n">
        <v>2</v>
      </c>
      <c r="M544" s="11" t="b">
        <f aca="false">FALSE()</f>
        <v>0</v>
      </c>
      <c r="N544" s="5" t="n">
        <f aca="false">COUNTIF($F$2:$F$560,"&lt;"&amp;F544)+(COUNTIF($F$2:$F$560,F544)+1)/2</f>
        <v>59</v>
      </c>
      <c r="O544" s="5" t="n">
        <f aca="false">COUNTIF($H$2:$H$560,"&lt;"&amp;H544)+(COUNTIF($H$2:$H$560,H544)+1)/2</f>
        <v>89</v>
      </c>
      <c r="P544" s="5" t="n">
        <f aca="false">IF(J544=FALSE(),COUNTIFS($J$2:$J$560,FALSE(),$F$2:$F$560,"&lt;"&amp;F544)+(COUNTIFS($J$2:$J$560,FALSE(),$F$2:$F$560,F544)+1)/2,"")</f>
        <v>59</v>
      </c>
      <c r="Q544" s="5" t="n">
        <f aca="false">IF(J544=FALSE(),COUNTIFS($J$2:$J$560,FALSE(),$H$2:$H$560,"&lt;"&amp;H544)+(COUNTIFS($J$2:$J$560,FALSE(),$H$2:$H$560,H544)+1)/2,"")</f>
        <v>71.5</v>
      </c>
      <c r="R544" s="5" t="n">
        <f aca="false">COUNTIF($L$2:$L$560,"&lt;"&amp;L544)+(COUNTIF($L$2:$L$560,L544)+1)/2</f>
        <v>101.5</v>
      </c>
      <c r="S544" s="5" t="n">
        <f aca="false">MATCH(F544,Codetabel!$G$2:$G$12,0)-1</f>
        <v>0</v>
      </c>
      <c r="T544" s="5" t="n">
        <f aca="false">H544-1</f>
        <v>1</v>
      </c>
    </row>
    <row r="545" customFormat="false" ht="15" hidden="false" customHeight="false" outlineLevel="0" collapsed="false">
      <c r="A545" s="9" t="s">
        <v>65</v>
      </c>
      <c r="B545" s="9" t="n">
        <v>744</v>
      </c>
      <c r="C545" s="9" t="s">
        <v>1117</v>
      </c>
      <c r="D545" s="9" t="s">
        <v>1147</v>
      </c>
      <c r="E545" s="9" t="s">
        <v>1148</v>
      </c>
      <c r="F545" s="9" t="n">
        <v>10</v>
      </c>
      <c r="G545" s="9" t="s">
        <v>126</v>
      </c>
      <c r="H545" s="9" t="n">
        <v>3</v>
      </c>
      <c r="I545" s="9" t="n">
        <v>50</v>
      </c>
      <c r="J545" s="11" t="b">
        <f aca="false">FALSE()</f>
        <v>0</v>
      </c>
      <c r="K545" s="9" t="n">
        <v>50</v>
      </c>
      <c r="L545" s="9" t="n">
        <v>3</v>
      </c>
      <c r="M545" s="11" t="b">
        <f aca="false">FALSE()</f>
        <v>0</v>
      </c>
      <c r="N545" s="5" t="n">
        <f aca="false">COUNTIF($F$2:$F$560,"&lt;"&amp;F545)+(COUNTIF($F$2:$F$560,F545)+1)/2</f>
        <v>164</v>
      </c>
      <c r="O545" s="5" t="n">
        <f aca="false">COUNTIF($H$2:$H$560,"&lt;"&amp;H545)+(COUNTIF($H$2:$H$560,H545)+1)/2</f>
        <v>175.5</v>
      </c>
      <c r="P545" s="5" t="n">
        <f aca="false">IF(J545=FALSE(),COUNTIFS($J$2:$J$560,FALSE(),$F$2:$F$560,"&lt;"&amp;F545)+(COUNTIFS($J$2:$J$560,FALSE(),$F$2:$F$560,F545)+1)/2,"")</f>
        <v>161.5</v>
      </c>
      <c r="Q545" s="5" t="n">
        <f aca="false">IF(J545=FALSE(),COUNTIFS($J$2:$J$560,FALSE(),$H$2:$H$560,"&lt;"&amp;H545)+(COUNTIFS($J$2:$J$560,FALSE(),$H$2:$H$560,H545)+1)/2,"")</f>
        <v>132.5</v>
      </c>
      <c r="R545" s="5" t="n">
        <f aca="false">COUNTIF($L$2:$L$560,"&lt;"&amp;L545)+(COUNTIF($L$2:$L$560,L545)+1)/2</f>
        <v>204</v>
      </c>
      <c r="S545" s="5" t="n">
        <f aca="false">MATCH(F545,Codetabel!$G$2:$G$12,0)-1</f>
        <v>1</v>
      </c>
      <c r="T545" s="5" t="n">
        <f aca="false">H545-1</f>
        <v>2</v>
      </c>
    </row>
    <row r="546" customFormat="false" ht="15" hidden="false" customHeight="false" outlineLevel="0" collapsed="false">
      <c r="A546" s="9" t="s">
        <v>65</v>
      </c>
      <c r="B546" s="9" t="n">
        <v>745</v>
      </c>
      <c r="C546" s="9" t="s">
        <v>1149</v>
      </c>
      <c r="D546" s="9" t="s">
        <v>1150</v>
      </c>
      <c r="E546" s="9" t="s">
        <v>1151</v>
      </c>
      <c r="F546" s="9" t="n">
        <v>10</v>
      </c>
      <c r="G546" s="9" t="s">
        <v>107</v>
      </c>
      <c r="H546" s="9" t="n">
        <v>2</v>
      </c>
      <c r="I546" s="9" t="n">
        <v>30</v>
      </c>
      <c r="J546" s="11" t="b">
        <f aca="false">FALSE()</f>
        <v>0</v>
      </c>
      <c r="K546" s="9" t="n">
        <v>30</v>
      </c>
      <c r="L546" s="9" t="n">
        <v>2</v>
      </c>
      <c r="M546" s="11" t="b">
        <f aca="false">FALSE()</f>
        <v>0</v>
      </c>
      <c r="N546" s="5" t="n">
        <f aca="false">COUNTIF($F$2:$F$560,"&lt;"&amp;F546)+(COUNTIF($F$2:$F$560,F546)+1)/2</f>
        <v>164</v>
      </c>
      <c r="O546" s="5" t="n">
        <f aca="false">COUNTIF($H$2:$H$560,"&lt;"&amp;H546)+(COUNTIF($H$2:$H$560,H546)+1)/2</f>
        <v>89</v>
      </c>
      <c r="P546" s="5" t="n">
        <f aca="false">IF(J546=FALSE(),COUNTIFS($J$2:$J$560,FALSE(),$F$2:$F$560,"&lt;"&amp;F546)+(COUNTIFS($J$2:$J$560,FALSE(),$F$2:$F$560,F546)+1)/2,"")</f>
        <v>161.5</v>
      </c>
      <c r="Q546" s="5" t="n">
        <f aca="false">IF(J546=FALSE(),COUNTIFS($J$2:$J$560,FALSE(),$H$2:$H$560,"&lt;"&amp;H546)+(COUNTIFS($J$2:$J$560,FALSE(),$H$2:$H$560,H546)+1)/2,"")</f>
        <v>71.5</v>
      </c>
      <c r="R546" s="5" t="n">
        <f aca="false">COUNTIF($L$2:$L$560,"&lt;"&amp;L546)+(COUNTIF($L$2:$L$560,L546)+1)/2</f>
        <v>101.5</v>
      </c>
      <c r="S546" s="5" t="n">
        <f aca="false">MATCH(F546,Codetabel!$G$2:$G$12,0)-1</f>
        <v>1</v>
      </c>
      <c r="T546" s="5" t="n">
        <f aca="false">H546-1</f>
        <v>1</v>
      </c>
    </row>
    <row r="547" customFormat="false" ht="15" hidden="false" customHeight="false" outlineLevel="0" collapsed="false">
      <c r="A547" s="9" t="s">
        <v>65</v>
      </c>
      <c r="B547" s="9" t="n">
        <v>746</v>
      </c>
      <c r="C547" s="9" t="s">
        <v>1152</v>
      </c>
      <c r="D547" s="9" t="s">
        <v>1153</v>
      </c>
      <c r="E547" s="9" t="s">
        <v>1154</v>
      </c>
      <c r="F547" s="9" t="n">
        <v>0</v>
      </c>
      <c r="G547" s="9" t="s">
        <v>107</v>
      </c>
      <c r="H547" s="9" t="n">
        <v>2</v>
      </c>
      <c r="I547" s="9" t="n">
        <v>30</v>
      </c>
      <c r="J547" s="11" t="b">
        <f aca="false">FALSE()</f>
        <v>0</v>
      </c>
      <c r="K547" s="9" t="n">
        <v>30</v>
      </c>
      <c r="L547" s="9" t="n">
        <v>2</v>
      </c>
      <c r="M547" s="11" t="b">
        <f aca="false">FALSE()</f>
        <v>0</v>
      </c>
      <c r="N547" s="5" t="n">
        <f aca="false">COUNTIF($F$2:$F$560,"&lt;"&amp;F547)+(COUNTIF($F$2:$F$560,F547)+1)/2</f>
        <v>59</v>
      </c>
      <c r="O547" s="5" t="n">
        <f aca="false">COUNTIF($H$2:$H$560,"&lt;"&amp;H547)+(COUNTIF($H$2:$H$560,H547)+1)/2</f>
        <v>89</v>
      </c>
      <c r="P547" s="5" t="n">
        <f aca="false">IF(J547=FALSE(),COUNTIFS($J$2:$J$560,FALSE(),$F$2:$F$560,"&lt;"&amp;F547)+(COUNTIFS($J$2:$J$560,FALSE(),$F$2:$F$560,F547)+1)/2,"")</f>
        <v>59</v>
      </c>
      <c r="Q547" s="5" t="n">
        <f aca="false">IF(J547=FALSE(),COUNTIFS($J$2:$J$560,FALSE(),$H$2:$H$560,"&lt;"&amp;H547)+(COUNTIFS($J$2:$J$560,FALSE(),$H$2:$H$560,H547)+1)/2,"")</f>
        <v>71.5</v>
      </c>
      <c r="R547" s="5" t="n">
        <f aca="false">COUNTIF($L$2:$L$560,"&lt;"&amp;L547)+(COUNTIF($L$2:$L$560,L547)+1)/2</f>
        <v>101.5</v>
      </c>
      <c r="S547" s="5" t="n">
        <f aca="false">MATCH(F547,Codetabel!$G$2:$G$12,0)-1</f>
        <v>0</v>
      </c>
      <c r="T547" s="5" t="n">
        <f aca="false">H547-1</f>
        <v>1</v>
      </c>
    </row>
    <row r="548" customFormat="false" ht="15" hidden="false" customHeight="false" outlineLevel="0" collapsed="false">
      <c r="A548" s="9" t="s">
        <v>65</v>
      </c>
      <c r="B548" s="9" t="n">
        <v>747</v>
      </c>
      <c r="C548" s="9" t="s">
        <v>1155</v>
      </c>
      <c r="D548" s="9" t="s">
        <v>1156</v>
      </c>
      <c r="E548" s="9" t="s">
        <v>1157</v>
      </c>
      <c r="F548" s="9" t="n">
        <v>10</v>
      </c>
      <c r="G548" s="9" t="s">
        <v>199</v>
      </c>
      <c r="H548" s="9" t="n">
        <v>6</v>
      </c>
      <c r="I548" s="9" t="n">
        <v>300</v>
      </c>
      <c r="J548" s="11" t="b">
        <f aca="false">FALSE()</f>
        <v>0</v>
      </c>
      <c r="K548" s="9" t="n">
        <v>300</v>
      </c>
      <c r="L548" s="9" t="n">
        <v>6</v>
      </c>
      <c r="M548" s="11" t="b">
        <f aca="false">FALSE()</f>
        <v>0</v>
      </c>
      <c r="N548" s="5" t="n">
        <f aca="false">COUNTIF($F$2:$F$560,"&lt;"&amp;F548)+(COUNTIF($F$2:$F$560,F548)+1)/2</f>
        <v>164</v>
      </c>
      <c r="O548" s="5" t="n">
        <f aca="false">COUNTIF($H$2:$H$560,"&lt;"&amp;H548)+(COUNTIF($H$2:$H$560,H548)+1)/2</f>
        <v>422.5</v>
      </c>
      <c r="P548" s="5" t="n">
        <f aca="false">IF(J548=FALSE(),COUNTIFS($J$2:$J$560,FALSE(),$F$2:$F$560,"&lt;"&amp;F548)+(COUNTIFS($J$2:$J$560,FALSE(),$F$2:$F$560,F548)+1)/2,"")</f>
        <v>161.5</v>
      </c>
      <c r="Q548" s="5" t="n">
        <f aca="false">IF(J548=FALSE(),COUNTIFS($J$2:$J$560,FALSE(),$H$2:$H$560,"&lt;"&amp;H548)+(COUNTIFS($J$2:$J$560,FALSE(),$H$2:$H$560,H548)+1)/2,"")</f>
        <v>285</v>
      </c>
      <c r="R548" s="5" t="n">
        <f aca="false">COUNTIF($L$2:$L$560,"&lt;"&amp;L548)+(COUNTIF($L$2:$L$560,L548)+1)/2</f>
        <v>447.5</v>
      </c>
      <c r="S548" s="5" t="n">
        <f aca="false">MATCH(F548,Codetabel!$G$2:$G$12,0)-1</f>
        <v>1</v>
      </c>
      <c r="T548" s="5" t="n">
        <f aca="false">H548-1</f>
        <v>5</v>
      </c>
    </row>
    <row r="549" customFormat="false" ht="15" hidden="false" customHeight="false" outlineLevel="0" collapsed="false">
      <c r="A549" s="9" t="s">
        <v>65</v>
      </c>
      <c r="B549" s="9" t="n">
        <v>750</v>
      </c>
      <c r="C549" s="9" t="s">
        <v>1158</v>
      </c>
      <c r="D549" s="9" t="s">
        <v>1159</v>
      </c>
      <c r="E549" s="9" t="s">
        <v>1160</v>
      </c>
      <c r="F549" s="9" t="n">
        <v>30</v>
      </c>
      <c r="G549" s="9" t="s">
        <v>126</v>
      </c>
      <c r="H549" s="9" t="n">
        <v>3</v>
      </c>
      <c r="I549" s="9" t="n">
        <v>50</v>
      </c>
      <c r="J549" s="11" t="b">
        <f aca="false">FALSE()</f>
        <v>0</v>
      </c>
      <c r="K549" s="9" t="n">
        <v>50</v>
      </c>
      <c r="L549" s="9" t="n">
        <v>3</v>
      </c>
      <c r="M549" s="11" t="b">
        <f aca="false">TRUE()</f>
        <v>1</v>
      </c>
      <c r="N549" s="5" t="n">
        <f aca="false">COUNTIF($F$2:$F$560,"&lt;"&amp;F549)+(COUNTIF($F$2:$F$560,F549)+1)/2</f>
        <v>257.5</v>
      </c>
      <c r="O549" s="5" t="n">
        <f aca="false">COUNTIF($H$2:$H$560,"&lt;"&amp;H549)+(COUNTIF($H$2:$H$560,H549)+1)/2</f>
        <v>175.5</v>
      </c>
      <c r="P549" s="5" t="n">
        <f aca="false">IF(J549=FALSE(),COUNTIFS($J$2:$J$560,FALSE(),$F$2:$F$560,"&lt;"&amp;F549)+(COUNTIFS($J$2:$J$560,FALSE(),$F$2:$F$560,F549)+1)/2,"")</f>
        <v>240</v>
      </c>
      <c r="Q549" s="5" t="n">
        <f aca="false">IF(J549=FALSE(),COUNTIFS($J$2:$J$560,FALSE(),$H$2:$H$560,"&lt;"&amp;H549)+(COUNTIFS($J$2:$J$560,FALSE(),$H$2:$H$560,H549)+1)/2,"")</f>
        <v>132.5</v>
      </c>
      <c r="R549" s="5" t="n">
        <f aca="false">COUNTIF($L$2:$L$560,"&lt;"&amp;L549)+(COUNTIF($L$2:$L$560,L549)+1)/2</f>
        <v>204</v>
      </c>
      <c r="S549" s="5" t="n">
        <f aca="false">MATCH(F549,Codetabel!$G$2:$G$12,0)-1</f>
        <v>2</v>
      </c>
      <c r="T549" s="5" t="n">
        <f aca="false">H549-1</f>
        <v>2</v>
      </c>
    </row>
    <row r="550" customFormat="false" ht="15" hidden="false" customHeight="false" outlineLevel="0" collapsed="false">
      <c r="A550" s="9" t="s">
        <v>65</v>
      </c>
      <c r="B550" s="9" t="n">
        <v>751</v>
      </c>
      <c r="C550" s="9" t="s">
        <v>1158</v>
      </c>
      <c r="D550" s="9" t="s">
        <v>1159</v>
      </c>
      <c r="E550" s="9" t="s">
        <v>1161</v>
      </c>
      <c r="F550" s="9" t="n">
        <v>30</v>
      </c>
      <c r="G550" s="9" t="s">
        <v>126</v>
      </c>
      <c r="H550" s="9" t="n">
        <v>3</v>
      </c>
      <c r="I550" s="9" t="n">
        <v>50</v>
      </c>
      <c r="J550" s="11" t="b">
        <f aca="false">FALSE()</f>
        <v>0</v>
      </c>
      <c r="K550" s="9" t="n">
        <v>50</v>
      </c>
      <c r="L550" s="9" t="n">
        <v>3</v>
      </c>
      <c r="M550" s="11" t="b">
        <f aca="false">TRUE()</f>
        <v>1</v>
      </c>
      <c r="N550" s="5" t="n">
        <f aca="false">COUNTIF($F$2:$F$560,"&lt;"&amp;F550)+(COUNTIF($F$2:$F$560,F550)+1)/2</f>
        <v>257.5</v>
      </c>
      <c r="O550" s="5" t="n">
        <f aca="false">COUNTIF($H$2:$H$560,"&lt;"&amp;H550)+(COUNTIF($H$2:$H$560,H550)+1)/2</f>
        <v>175.5</v>
      </c>
      <c r="P550" s="5" t="n">
        <f aca="false">IF(J550=FALSE(),COUNTIFS($J$2:$J$560,FALSE(),$F$2:$F$560,"&lt;"&amp;F550)+(COUNTIFS($J$2:$J$560,FALSE(),$F$2:$F$560,F550)+1)/2,"")</f>
        <v>240</v>
      </c>
      <c r="Q550" s="5" t="n">
        <f aca="false">IF(J550=FALSE(),COUNTIFS($J$2:$J$560,FALSE(),$H$2:$H$560,"&lt;"&amp;H550)+(COUNTIFS($J$2:$J$560,FALSE(),$H$2:$H$560,H550)+1)/2,"")</f>
        <v>132.5</v>
      </c>
      <c r="R550" s="5" t="n">
        <f aca="false">COUNTIF($L$2:$L$560,"&lt;"&amp;L550)+(COUNTIF($L$2:$L$560,L550)+1)/2</f>
        <v>204</v>
      </c>
      <c r="S550" s="5" t="n">
        <f aca="false">MATCH(F550,Codetabel!$G$2:$G$12,0)-1</f>
        <v>2</v>
      </c>
      <c r="T550" s="5" t="n">
        <f aca="false">H550-1</f>
        <v>2</v>
      </c>
    </row>
    <row r="551" customFormat="false" ht="15" hidden="false" customHeight="false" outlineLevel="0" collapsed="false">
      <c r="A551" s="9" t="s">
        <v>65</v>
      </c>
      <c r="B551" s="9" t="n">
        <v>752</v>
      </c>
      <c r="C551" s="9" t="s">
        <v>1162</v>
      </c>
      <c r="D551" s="9" t="s">
        <v>1163</v>
      </c>
      <c r="E551" s="9" t="s">
        <v>1164</v>
      </c>
      <c r="F551" s="9" t="n">
        <v>30</v>
      </c>
      <c r="G551" s="9" t="s">
        <v>107</v>
      </c>
      <c r="H551" s="9" t="n">
        <v>2</v>
      </c>
      <c r="I551" s="9" t="n">
        <v>30</v>
      </c>
      <c r="J551" s="11" t="b">
        <f aca="false">TRUE()</f>
        <v>1</v>
      </c>
      <c r="K551" s="9" t="n">
        <v>30</v>
      </c>
      <c r="L551" s="9" t="n">
        <v>2</v>
      </c>
      <c r="M551" s="11" t="b">
        <f aca="false">TRUE()</f>
        <v>1</v>
      </c>
      <c r="N551" s="5" t="n">
        <f aca="false">COUNTIF($F$2:$F$560,"&lt;"&amp;F551)+(COUNTIF($F$2:$F$560,F551)+1)/2</f>
        <v>257.5</v>
      </c>
      <c r="O551" s="5" t="n">
        <f aca="false">COUNTIF($H$2:$H$560,"&lt;"&amp;H551)+(COUNTIF($H$2:$H$560,H551)+1)/2</f>
        <v>89</v>
      </c>
      <c r="P551" s="5" t="str">
        <f aca="false">IF(J551=FALSE(),COUNTIFS($J$2:$J$560,FALSE(),$F$2:$F$560,"&lt;"&amp;F551)+(COUNTIFS($J$2:$J$560,FALSE(),$F$2:$F$560,F551)+1)/2,"")</f>
        <v/>
      </c>
      <c r="Q551" s="5" t="str">
        <f aca="false">IF(J551=FALSE(),COUNTIFS($J$2:$J$560,FALSE(),$H$2:$H$560,"&lt;"&amp;H551)+(COUNTIFS($J$2:$J$560,FALSE(),$H$2:$H$560,H551)+1)/2,"")</f>
        <v/>
      </c>
      <c r="R551" s="5" t="n">
        <f aca="false">COUNTIF($L$2:$L$560,"&lt;"&amp;L551)+(COUNTIF($L$2:$L$560,L551)+1)/2</f>
        <v>101.5</v>
      </c>
      <c r="S551" s="5" t="n">
        <f aca="false">MATCH(F551,Codetabel!$G$2:$G$12,0)-1</f>
        <v>2</v>
      </c>
      <c r="T551" s="5" t="n">
        <f aca="false">H551-1</f>
        <v>1</v>
      </c>
    </row>
    <row r="552" customFormat="false" ht="15" hidden="false" customHeight="false" outlineLevel="0" collapsed="false">
      <c r="A552" s="9" t="s">
        <v>65</v>
      </c>
      <c r="B552" s="9" t="n">
        <v>753</v>
      </c>
      <c r="C552" s="9" t="s">
        <v>1165</v>
      </c>
      <c r="D552" s="9" t="s">
        <v>1166</v>
      </c>
      <c r="E552" s="9" t="s">
        <v>1167</v>
      </c>
      <c r="F552" s="9" t="n">
        <v>0</v>
      </c>
      <c r="G552" s="9" t="s">
        <v>107</v>
      </c>
      <c r="H552" s="9" t="n">
        <v>2</v>
      </c>
      <c r="I552" s="9" t="n">
        <v>30</v>
      </c>
      <c r="J552" s="11" t="b">
        <f aca="false">FALSE()</f>
        <v>0</v>
      </c>
      <c r="K552" s="9" t="n">
        <v>30</v>
      </c>
      <c r="L552" s="9" t="n">
        <v>2</v>
      </c>
      <c r="M552" s="11" t="b">
        <f aca="false">TRUE()</f>
        <v>1</v>
      </c>
      <c r="N552" s="5" t="n">
        <f aca="false">COUNTIF($F$2:$F$560,"&lt;"&amp;F552)+(COUNTIF($F$2:$F$560,F552)+1)/2</f>
        <v>59</v>
      </c>
      <c r="O552" s="5" t="n">
        <f aca="false">COUNTIF($H$2:$H$560,"&lt;"&amp;H552)+(COUNTIF($H$2:$H$560,H552)+1)/2</f>
        <v>89</v>
      </c>
      <c r="P552" s="5" t="n">
        <f aca="false">IF(J552=FALSE(),COUNTIFS($J$2:$J$560,FALSE(),$F$2:$F$560,"&lt;"&amp;F552)+(COUNTIFS($J$2:$J$560,FALSE(),$F$2:$F$560,F552)+1)/2,"")</f>
        <v>59</v>
      </c>
      <c r="Q552" s="5" t="n">
        <f aca="false">IF(J552=FALSE(),COUNTIFS($J$2:$J$560,FALSE(),$H$2:$H$560,"&lt;"&amp;H552)+(COUNTIFS($J$2:$J$560,FALSE(),$H$2:$H$560,H552)+1)/2,"")</f>
        <v>71.5</v>
      </c>
      <c r="R552" s="5" t="n">
        <f aca="false">COUNTIF($L$2:$L$560,"&lt;"&amp;L552)+(COUNTIF($L$2:$L$560,L552)+1)/2</f>
        <v>101.5</v>
      </c>
      <c r="S552" s="5" t="n">
        <f aca="false">MATCH(F552,Codetabel!$G$2:$G$12,0)-1</f>
        <v>0</v>
      </c>
      <c r="T552" s="5" t="n">
        <f aca="false">H552-1</f>
        <v>1</v>
      </c>
    </row>
    <row r="553" customFormat="false" ht="15" hidden="false" customHeight="false" outlineLevel="0" collapsed="false">
      <c r="A553" s="9" t="s">
        <v>65</v>
      </c>
      <c r="B553" s="9" t="n">
        <v>754</v>
      </c>
      <c r="C553" s="9" t="s">
        <v>1165</v>
      </c>
      <c r="D553" s="9" t="s">
        <v>1166</v>
      </c>
      <c r="E553" s="9" t="s">
        <v>1168</v>
      </c>
      <c r="F553" s="9" t="n">
        <v>0</v>
      </c>
      <c r="G553" s="9" t="s">
        <v>392</v>
      </c>
      <c r="H553" s="9" t="n">
        <v>1</v>
      </c>
      <c r="I553" s="9" t="n">
        <v>10</v>
      </c>
      <c r="J553" s="11" t="b">
        <f aca="false">FALSE()</f>
        <v>0</v>
      </c>
      <c r="K553" s="9" t="n">
        <v>10</v>
      </c>
      <c r="L553" s="9" t="n">
        <v>1</v>
      </c>
      <c r="M553" s="11" t="b">
        <f aca="false">FALSE()</f>
        <v>0</v>
      </c>
      <c r="N553" s="5" t="n">
        <f aca="false">COUNTIF($F$2:$F$560,"&lt;"&amp;F553)+(COUNTIF($F$2:$F$560,F553)+1)/2</f>
        <v>59</v>
      </c>
      <c r="O553" s="5" t="n">
        <f aca="false">COUNTIF($H$2:$H$560,"&lt;"&amp;H553)+(COUNTIF($H$2:$H$560,H553)+1)/2</f>
        <v>22</v>
      </c>
      <c r="P553" s="5" t="n">
        <f aca="false">IF(J553=FALSE(),COUNTIFS($J$2:$J$560,FALSE(),$F$2:$F$560,"&lt;"&amp;F553)+(COUNTIFS($J$2:$J$560,FALSE(),$F$2:$F$560,F553)+1)/2,"")</f>
        <v>59</v>
      </c>
      <c r="Q553" s="5" t="n">
        <f aca="false">IF(J553=FALSE(),COUNTIFS($J$2:$J$560,FALSE(),$H$2:$H$560,"&lt;"&amp;H553)+(COUNTIFS($J$2:$J$560,FALSE(),$H$2:$H$560,H553)+1)/2,"")</f>
        <v>19.5</v>
      </c>
      <c r="R553" s="5" t="n">
        <f aca="false">COUNTIF($L$2:$L$560,"&lt;"&amp;L553)+(COUNTIF($L$2:$L$560,L553)+1)/2</f>
        <v>24</v>
      </c>
      <c r="S553" s="5" t="n">
        <f aca="false">MATCH(F553,Codetabel!$G$2:$G$12,0)-1</f>
        <v>0</v>
      </c>
      <c r="T553" s="5" t="n">
        <f aca="false">H553-1</f>
        <v>0</v>
      </c>
    </row>
    <row r="554" customFormat="false" ht="15" hidden="false" customHeight="false" outlineLevel="0" collapsed="false">
      <c r="A554" s="9" t="s">
        <v>65</v>
      </c>
      <c r="B554" s="9" t="n">
        <v>755</v>
      </c>
      <c r="C554" s="9" t="s">
        <v>1169</v>
      </c>
      <c r="D554" s="9" t="s">
        <v>1170</v>
      </c>
      <c r="E554" s="9" t="s">
        <v>1171</v>
      </c>
      <c r="F554" s="9" t="n">
        <v>0</v>
      </c>
      <c r="G554" s="9" t="s">
        <v>392</v>
      </c>
      <c r="H554" s="9" t="n">
        <v>1</v>
      </c>
      <c r="I554" s="9" t="n">
        <v>10</v>
      </c>
      <c r="J554" s="11" t="b">
        <f aca="false">FALSE()</f>
        <v>0</v>
      </c>
      <c r="K554" s="9" t="n">
        <v>10</v>
      </c>
      <c r="L554" s="9" t="n">
        <v>1</v>
      </c>
      <c r="M554" s="11" t="b">
        <f aca="false">FALSE()</f>
        <v>0</v>
      </c>
      <c r="N554" s="5" t="n">
        <f aca="false">COUNTIF($F$2:$F$560,"&lt;"&amp;F554)+(COUNTIF($F$2:$F$560,F554)+1)/2</f>
        <v>59</v>
      </c>
      <c r="O554" s="5" t="n">
        <f aca="false">COUNTIF($H$2:$H$560,"&lt;"&amp;H554)+(COUNTIF($H$2:$H$560,H554)+1)/2</f>
        <v>22</v>
      </c>
      <c r="P554" s="5" t="n">
        <f aca="false">IF(J554=FALSE(),COUNTIFS($J$2:$J$560,FALSE(),$F$2:$F$560,"&lt;"&amp;F554)+(COUNTIFS($J$2:$J$560,FALSE(),$F$2:$F$560,F554)+1)/2,"")</f>
        <v>59</v>
      </c>
      <c r="Q554" s="5" t="n">
        <f aca="false">IF(J554=FALSE(),COUNTIFS($J$2:$J$560,FALSE(),$H$2:$H$560,"&lt;"&amp;H554)+(COUNTIFS($J$2:$J$560,FALSE(),$H$2:$H$560,H554)+1)/2,"")</f>
        <v>19.5</v>
      </c>
      <c r="R554" s="5" t="n">
        <f aca="false">COUNTIF($L$2:$L$560,"&lt;"&amp;L554)+(COUNTIF($L$2:$L$560,L554)+1)/2</f>
        <v>24</v>
      </c>
      <c r="S554" s="5" t="n">
        <f aca="false">MATCH(F554,Codetabel!$G$2:$G$12,0)-1</f>
        <v>0</v>
      </c>
      <c r="T554" s="5" t="n">
        <f aca="false">H554-1</f>
        <v>0</v>
      </c>
    </row>
    <row r="555" customFormat="false" ht="15" hidden="false" customHeight="false" outlineLevel="0" collapsed="false">
      <c r="A555" s="9" t="s">
        <v>65</v>
      </c>
      <c r="B555" s="9" t="n">
        <v>757</v>
      </c>
      <c r="C555" s="9" t="s">
        <v>1172</v>
      </c>
      <c r="D555" s="9" t="s">
        <v>1173</v>
      </c>
      <c r="E555" s="9" t="s">
        <v>1174</v>
      </c>
      <c r="F555" s="9" t="n">
        <v>0</v>
      </c>
      <c r="G555" s="9" t="s">
        <v>392</v>
      </c>
      <c r="H555" s="9" t="n">
        <v>1</v>
      </c>
      <c r="I555" s="9" t="n">
        <v>10</v>
      </c>
      <c r="J555" s="11" t="b">
        <f aca="false">FALSE()</f>
        <v>0</v>
      </c>
      <c r="K555" s="9" t="n">
        <v>10</v>
      </c>
      <c r="L555" s="9" t="n">
        <v>1</v>
      </c>
      <c r="M555" s="11" t="b">
        <f aca="false">FALSE()</f>
        <v>0</v>
      </c>
      <c r="N555" s="5" t="n">
        <f aca="false">COUNTIF($F$2:$F$560,"&lt;"&amp;F555)+(COUNTIF($F$2:$F$560,F555)+1)/2</f>
        <v>59</v>
      </c>
      <c r="O555" s="5" t="n">
        <f aca="false">COUNTIF($H$2:$H$560,"&lt;"&amp;H555)+(COUNTIF($H$2:$H$560,H555)+1)/2</f>
        <v>22</v>
      </c>
      <c r="P555" s="5" t="n">
        <f aca="false">IF(J555=FALSE(),COUNTIFS($J$2:$J$560,FALSE(),$F$2:$F$560,"&lt;"&amp;F555)+(COUNTIFS($J$2:$J$560,FALSE(),$F$2:$F$560,F555)+1)/2,"")</f>
        <v>59</v>
      </c>
      <c r="Q555" s="5" t="n">
        <f aca="false">IF(J555=FALSE(),COUNTIFS($J$2:$J$560,FALSE(),$H$2:$H$560,"&lt;"&amp;H555)+(COUNTIFS($J$2:$J$560,FALSE(),$H$2:$H$560,H555)+1)/2,"")</f>
        <v>19.5</v>
      </c>
      <c r="R555" s="5" t="n">
        <f aca="false">COUNTIF($L$2:$L$560,"&lt;"&amp;L555)+(COUNTIF($L$2:$L$560,L555)+1)/2</f>
        <v>24</v>
      </c>
      <c r="S555" s="5" t="n">
        <f aca="false">MATCH(F555,Codetabel!$G$2:$G$12,0)-1</f>
        <v>0</v>
      </c>
      <c r="T555" s="5" t="n">
        <f aca="false">H555-1</f>
        <v>0</v>
      </c>
    </row>
    <row r="556" customFormat="false" ht="15" hidden="false" customHeight="false" outlineLevel="0" collapsed="false">
      <c r="A556" s="9" t="s">
        <v>65</v>
      </c>
      <c r="B556" s="9" t="n">
        <v>758</v>
      </c>
      <c r="C556" s="9" t="s">
        <v>1172</v>
      </c>
      <c r="D556" s="9" t="s">
        <v>1175</v>
      </c>
      <c r="E556" s="9" t="s">
        <v>1176</v>
      </c>
      <c r="F556" s="9" t="n">
        <v>0</v>
      </c>
      <c r="G556" s="9" t="s">
        <v>392</v>
      </c>
      <c r="H556" s="9" t="n">
        <v>1</v>
      </c>
      <c r="I556" s="9" t="n">
        <v>10</v>
      </c>
      <c r="J556" s="11" t="b">
        <f aca="false">FALSE()</f>
        <v>0</v>
      </c>
      <c r="K556" s="9" t="n">
        <v>10</v>
      </c>
      <c r="L556" s="9" t="n">
        <v>1</v>
      </c>
      <c r="M556" s="11" t="b">
        <f aca="false">FALSE()</f>
        <v>0</v>
      </c>
      <c r="N556" s="5" t="n">
        <f aca="false">COUNTIF($F$2:$F$560,"&lt;"&amp;F556)+(COUNTIF($F$2:$F$560,F556)+1)/2</f>
        <v>59</v>
      </c>
      <c r="O556" s="5" t="n">
        <f aca="false">COUNTIF($H$2:$H$560,"&lt;"&amp;H556)+(COUNTIF($H$2:$H$560,H556)+1)/2</f>
        <v>22</v>
      </c>
      <c r="P556" s="5" t="n">
        <f aca="false">IF(J556=FALSE(),COUNTIFS($J$2:$J$560,FALSE(),$F$2:$F$560,"&lt;"&amp;F556)+(COUNTIFS($J$2:$J$560,FALSE(),$F$2:$F$560,F556)+1)/2,"")</f>
        <v>59</v>
      </c>
      <c r="Q556" s="5" t="n">
        <f aca="false">IF(J556=FALSE(),COUNTIFS($J$2:$J$560,FALSE(),$H$2:$H$560,"&lt;"&amp;H556)+(COUNTIFS($J$2:$J$560,FALSE(),$H$2:$H$560,H556)+1)/2,"")</f>
        <v>19.5</v>
      </c>
      <c r="R556" s="5" t="n">
        <f aca="false">COUNTIF($L$2:$L$560,"&lt;"&amp;L556)+(COUNTIF($L$2:$L$560,L556)+1)/2</f>
        <v>24</v>
      </c>
      <c r="S556" s="5" t="n">
        <f aca="false">MATCH(F556,Codetabel!$G$2:$G$12,0)-1</f>
        <v>0</v>
      </c>
      <c r="T556" s="5" t="n">
        <f aca="false">H556-1</f>
        <v>0</v>
      </c>
    </row>
    <row r="557" customFormat="false" ht="15" hidden="false" customHeight="false" outlineLevel="0" collapsed="false">
      <c r="A557" s="9" t="s">
        <v>65</v>
      </c>
      <c r="B557" s="9" t="n">
        <v>759</v>
      </c>
      <c r="C557" s="9" t="s">
        <v>1172</v>
      </c>
      <c r="D557" s="9" t="s">
        <v>1177</v>
      </c>
      <c r="E557" s="9" t="s">
        <v>1178</v>
      </c>
      <c r="F557" s="9" t="n">
        <v>100</v>
      </c>
      <c r="G557" s="9" t="s">
        <v>115</v>
      </c>
      <c r="H557" s="9" t="n">
        <v>4</v>
      </c>
      <c r="I557" s="9" t="n">
        <v>100</v>
      </c>
      <c r="J557" s="11" t="b">
        <f aca="false">TRUE()</f>
        <v>1</v>
      </c>
      <c r="K557" s="9" t="n">
        <v>30</v>
      </c>
      <c r="L557" s="9" t="n">
        <v>2</v>
      </c>
      <c r="M557" s="11" t="b">
        <f aca="false">FALSE()</f>
        <v>0</v>
      </c>
      <c r="N557" s="5" t="n">
        <f aca="false">COUNTIF($F$2:$F$560,"&lt;"&amp;F557)+(COUNTIF($F$2:$F$560,F557)+1)/2</f>
        <v>415.5</v>
      </c>
      <c r="O557" s="5" t="n">
        <f aca="false">COUNTIF($H$2:$H$560,"&lt;"&amp;H557)+(COUNTIF($H$2:$H$560,H557)+1)/2</f>
        <v>266.5</v>
      </c>
      <c r="P557" s="5" t="str">
        <f aca="false">IF(J557=FALSE(),COUNTIFS($J$2:$J$560,FALSE(),$F$2:$F$560,"&lt;"&amp;F557)+(COUNTIFS($J$2:$J$560,FALSE(),$F$2:$F$560,F557)+1)/2,"")</f>
        <v/>
      </c>
      <c r="Q557" s="5" t="str">
        <f aca="false">IF(J557=FALSE(),COUNTIFS($J$2:$J$560,FALSE(),$H$2:$H$560,"&lt;"&amp;H557)+(COUNTIFS($J$2:$J$560,FALSE(),$H$2:$H$560,H557)+1)/2,"")</f>
        <v/>
      </c>
      <c r="R557" s="5" t="n">
        <f aca="false">COUNTIF($L$2:$L$560,"&lt;"&amp;L557)+(COUNTIF($L$2:$L$560,L557)+1)/2</f>
        <v>101.5</v>
      </c>
      <c r="S557" s="5" t="n">
        <f aca="false">MATCH(F557,Codetabel!$G$2:$G$12,0)-1</f>
        <v>4</v>
      </c>
      <c r="T557" s="5" t="n">
        <f aca="false">H557-1</f>
        <v>3</v>
      </c>
    </row>
    <row r="558" customFormat="false" ht="15" hidden="false" customHeight="false" outlineLevel="0" collapsed="false">
      <c r="A558" s="9" t="s">
        <v>65</v>
      </c>
      <c r="B558" s="9" t="n">
        <v>760</v>
      </c>
      <c r="C558" s="9" t="s">
        <v>1179</v>
      </c>
      <c r="D558" s="9" t="s">
        <v>1180</v>
      </c>
      <c r="E558" s="9" t="s">
        <v>1181</v>
      </c>
      <c r="F558" s="9" t="n">
        <v>10</v>
      </c>
      <c r="G558" s="9" t="s">
        <v>107</v>
      </c>
      <c r="H558" s="9" t="n">
        <v>2</v>
      </c>
      <c r="I558" s="9" t="n">
        <v>30</v>
      </c>
      <c r="J558" s="11" t="b">
        <f aca="false">FALSE()</f>
        <v>0</v>
      </c>
      <c r="K558" s="9" t="n">
        <v>30</v>
      </c>
      <c r="L558" s="9" t="n">
        <v>2</v>
      </c>
      <c r="M558" s="11" t="b">
        <f aca="false">FALSE()</f>
        <v>0</v>
      </c>
      <c r="N558" s="5" t="n">
        <f aca="false">COUNTIF($F$2:$F$560,"&lt;"&amp;F558)+(COUNTIF($F$2:$F$560,F558)+1)/2</f>
        <v>164</v>
      </c>
      <c r="O558" s="5" t="n">
        <f aca="false">COUNTIF($H$2:$H$560,"&lt;"&amp;H558)+(COUNTIF($H$2:$H$560,H558)+1)/2</f>
        <v>89</v>
      </c>
      <c r="P558" s="5" t="n">
        <f aca="false">IF(J558=FALSE(),COUNTIFS($J$2:$J$560,FALSE(),$F$2:$F$560,"&lt;"&amp;F558)+(COUNTIFS($J$2:$J$560,FALSE(),$F$2:$F$560,F558)+1)/2,"")</f>
        <v>161.5</v>
      </c>
      <c r="Q558" s="5" t="n">
        <f aca="false">IF(J558=FALSE(),COUNTIFS($J$2:$J$560,FALSE(),$H$2:$H$560,"&lt;"&amp;H558)+(COUNTIFS($J$2:$J$560,FALSE(),$H$2:$H$560,H558)+1)/2,"")</f>
        <v>71.5</v>
      </c>
      <c r="R558" s="5" t="n">
        <f aca="false">COUNTIF($L$2:$L$560,"&lt;"&amp;L558)+(COUNTIF($L$2:$L$560,L558)+1)/2</f>
        <v>101.5</v>
      </c>
      <c r="S558" s="5" t="n">
        <f aca="false">MATCH(F558,Codetabel!$G$2:$G$12,0)-1</f>
        <v>1</v>
      </c>
      <c r="T558" s="5" t="n">
        <f aca="false">H558-1</f>
        <v>1</v>
      </c>
    </row>
    <row r="559" customFormat="false" ht="15" hidden="false" customHeight="false" outlineLevel="0" collapsed="false">
      <c r="A559" s="9" t="s">
        <v>65</v>
      </c>
      <c r="B559" s="9" t="n">
        <v>761</v>
      </c>
      <c r="C559" s="9" t="s">
        <v>1182</v>
      </c>
      <c r="D559" s="9" t="s">
        <v>1183</v>
      </c>
      <c r="E559" s="9" t="s">
        <v>1184</v>
      </c>
      <c r="F559" s="9" t="n">
        <v>30</v>
      </c>
      <c r="G559" s="9" t="s">
        <v>115</v>
      </c>
      <c r="H559" s="9" t="n">
        <v>4</v>
      </c>
      <c r="I559" s="9" t="n">
        <v>100</v>
      </c>
      <c r="J559" s="11" t="b">
        <f aca="false">FALSE()</f>
        <v>0</v>
      </c>
      <c r="K559" s="9" t="n">
        <v>100</v>
      </c>
      <c r="L559" s="9" t="n">
        <v>4</v>
      </c>
      <c r="M559" s="11" t="b">
        <f aca="false">FALSE()</f>
        <v>0</v>
      </c>
      <c r="N559" s="5" t="n">
        <f aca="false">COUNTIF($F$2:$F$560,"&lt;"&amp;F559)+(COUNTIF($F$2:$F$560,F559)+1)/2</f>
        <v>257.5</v>
      </c>
      <c r="O559" s="5" t="n">
        <f aca="false">COUNTIF($H$2:$H$560,"&lt;"&amp;H559)+(COUNTIF($H$2:$H$560,H559)+1)/2</f>
        <v>266.5</v>
      </c>
      <c r="P559" s="5" t="n">
        <f aca="false">IF(J559=FALSE(),COUNTIFS($J$2:$J$560,FALSE(),$F$2:$F$560,"&lt;"&amp;F559)+(COUNTIFS($J$2:$J$560,FALSE(),$F$2:$F$560,F559)+1)/2,"")</f>
        <v>240</v>
      </c>
      <c r="Q559" s="5" t="n">
        <f aca="false">IF(J559=FALSE(),COUNTIFS($J$2:$J$560,FALSE(),$H$2:$H$560,"&lt;"&amp;H559)+(COUNTIFS($J$2:$J$560,FALSE(),$H$2:$H$560,H559)+1)/2,"")</f>
        <v>193.5</v>
      </c>
      <c r="R559" s="5" t="n">
        <f aca="false">COUNTIF($L$2:$L$560,"&lt;"&amp;L559)+(COUNTIF($L$2:$L$560,L559)+1)/2</f>
        <v>305</v>
      </c>
      <c r="S559" s="5" t="n">
        <f aca="false">MATCH(F559,Codetabel!$G$2:$G$12,0)-1</f>
        <v>2</v>
      </c>
      <c r="T559" s="5" t="n">
        <f aca="false">H559-1</f>
        <v>3</v>
      </c>
    </row>
    <row r="560" customFormat="false" ht="15" hidden="false" customHeight="false" outlineLevel="0" collapsed="false">
      <c r="A560" s="9" t="s">
        <v>65</v>
      </c>
      <c r="B560" s="9" t="n">
        <v>762</v>
      </c>
      <c r="C560" s="9" t="s">
        <v>1182</v>
      </c>
      <c r="D560" s="9" t="s">
        <v>1183</v>
      </c>
      <c r="E560" s="9" t="s">
        <v>1185</v>
      </c>
      <c r="F560" s="9" t="n">
        <v>0</v>
      </c>
      <c r="G560" s="9" t="s">
        <v>392</v>
      </c>
      <c r="H560" s="9" t="n">
        <v>1</v>
      </c>
      <c r="I560" s="9" t="n">
        <v>10</v>
      </c>
      <c r="J560" s="11" t="b">
        <f aca="false">FALSE()</f>
        <v>0</v>
      </c>
      <c r="K560" s="9" t="n">
        <v>10</v>
      </c>
      <c r="L560" s="9" t="n">
        <v>1</v>
      </c>
      <c r="M560" s="11" t="b">
        <f aca="false">FALSE()</f>
        <v>0</v>
      </c>
      <c r="N560" s="5" t="n">
        <f aca="false">COUNTIF($F$2:$F$560,"&lt;"&amp;F560)+(COUNTIF($F$2:$F$560,F560)+1)/2</f>
        <v>59</v>
      </c>
      <c r="O560" s="5" t="n">
        <f aca="false">COUNTIF($H$2:$H$560,"&lt;"&amp;H560)+(COUNTIF($H$2:$H$560,H560)+1)/2</f>
        <v>22</v>
      </c>
      <c r="P560" s="5" t="n">
        <f aca="false">IF(J560=FALSE(),COUNTIFS($J$2:$J$560,FALSE(),$F$2:$F$560,"&lt;"&amp;F560)+(COUNTIFS($J$2:$J$560,FALSE(),$F$2:$F$560,F560)+1)/2,"")</f>
        <v>59</v>
      </c>
      <c r="Q560" s="5" t="n">
        <f aca="false">IF(J560=FALSE(),COUNTIFS($J$2:$J$560,FALSE(),$H$2:$H$560,"&lt;"&amp;H560)+(COUNTIFS($J$2:$J$560,FALSE(),$H$2:$H$560,H560)+1)/2,"")</f>
        <v>19.5</v>
      </c>
      <c r="R560" s="5" t="n">
        <f aca="false">COUNTIF($L$2:$L$560,"&lt;"&amp;L560)+(COUNTIF($L$2:$L$560,L560)+1)/2</f>
        <v>24</v>
      </c>
      <c r="S560" s="5" t="n">
        <f aca="false">MATCH(F560,Codetabel!$G$2:$G$12,0)-1</f>
        <v>0</v>
      </c>
      <c r="T560" s="5" t="n">
        <f aca="false">H560-1</f>
        <v>0</v>
      </c>
    </row>
  </sheetData>
  <autoFilter ref="A1:T5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5" min="13" style="0" width="9"/>
    <col collapsed="false" customWidth="true" hidden="false" outlineLevel="0" max="18" min="16" style="0" width="11"/>
    <col collapsed="false" customWidth="true" hidden="false" outlineLevel="0" max="20" min="19" style="0" width="10"/>
  </cols>
  <sheetData>
    <row r="1" customFormat="false" ht="77.6" hidden="false" customHeight="false" outlineLevel="0" collapsed="false">
      <c r="A1" s="4" t="s">
        <v>57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  <c r="N1" s="4" t="s">
        <v>97</v>
      </c>
      <c r="O1" s="4" t="s">
        <v>98</v>
      </c>
      <c r="P1" s="4" t="s">
        <v>99</v>
      </c>
      <c r="Q1" s="4" t="s">
        <v>100</v>
      </c>
      <c r="R1" s="4" t="s">
        <v>101</v>
      </c>
      <c r="S1" s="4" t="s">
        <v>102</v>
      </c>
      <c r="T1" s="4" t="s">
        <v>103</v>
      </c>
    </row>
    <row r="2" customFormat="false" ht="15" hidden="false" customHeight="false" outlineLevel="0" collapsed="false">
      <c r="A2" s="9" t="s">
        <v>67</v>
      </c>
      <c r="B2" s="9" t="n">
        <v>5</v>
      </c>
      <c r="C2" s="9" t="s">
        <v>193</v>
      </c>
      <c r="D2" s="9" t="s">
        <v>194</v>
      </c>
      <c r="E2" s="9" t="s">
        <v>195</v>
      </c>
      <c r="F2" s="9" t="n">
        <v>100</v>
      </c>
      <c r="G2" s="9" t="s">
        <v>115</v>
      </c>
      <c r="H2" s="9" t="n">
        <v>4</v>
      </c>
      <c r="I2" s="9" t="n">
        <v>100</v>
      </c>
      <c r="J2" s="11" t="b">
        <f aca="false">TRUE()</f>
        <v>1</v>
      </c>
      <c r="K2" s="9" t="n">
        <v>100</v>
      </c>
      <c r="L2" s="9" t="n">
        <v>4</v>
      </c>
      <c r="M2" s="11" t="b">
        <f aca="false">TRUE()</f>
        <v>1</v>
      </c>
      <c r="N2" s="5" t="n">
        <f aca="false">COUNTIF($F$2:$F$316,"&lt;"&amp;F2)+(COUNTIF($F$2:$F$316,F2)+1)/2</f>
        <v>222.5</v>
      </c>
      <c r="O2" s="5" t="n">
        <f aca="false">COUNTIF($H$2:$H$316,"&lt;"&amp;H2)+(COUNTIF($H$2:$H$316,H2)+1)/2</f>
        <v>140</v>
      </c>
      <c r="P2" s="5" t="str">
        <f aca="false">IF(J2=FALSE(),COUNTIFS($J$2:$J$316,FALSE(),$F$2:$F$316,"&lt;"&amp;F2)+(COUNTIFS($J$2:$J$316,FALSE(),$F$2:$F$316,F2)+1)/2,"")</f>
        <v/>
      </c>
      <c r="Q2" s="5" t="str">
        <f aca="false">IF(J2=FALSE(),COUNTIFS($J$2:$J$316,FALSE(),$H$2:$H$316,"&lt;"&amp;H2)+(COUNTIFS($J$2:$J$316,FALSE(),$H$2:$H$316,H2)+1)/2,"")</f>
        <v/>
      </c>
      <c r="R2" s="5" t="n">
        <f aca="false">COUNTIF($L$2:$L$316,"&lt;"&amp;L2)+(COUNTIF($L$2:$L$316,L2)+1)/2</f>
        <v>166</v>
      </c>
      <c r="S2" s="5" t="n">
        <f aca="false">MATCH(F2,Codetabel!$G$2:$G$12,0)-1</f>
        <v>4</v>
      </c>
      <c r="T2" s="5" t="n">
        <f aca="false">H2-1</f>
        <v>3</v>
      </c>
    </row>
    <row r="3" customFormat="false" ht="15" hidden="false" customHeight="false" outlineLevel="0" collapsed="false">
      <c r="A3" s="9" t="s">
        <v>67</v>
      </c>
      <c r="B3" s="9" t="n">
        <v>6</v>
      </c>
      <c r="C3" s="9" t="s">
        <v>193</v>
      </c>
      <c r="D3" s="9" t="s">
        <v>196</v>
      </c>
      <c r="E3" s="9" t="s">
        <v>198</v>
      </c>
      <c r="F3" s="9" t="n">
        <v>300</v>
      </c>
      <c r="G3" s="9" t="s">
        <v>199</v>
      </c>
      <c r="H3" s="9" t="n">
        <v>6</v>
      </c>
      <c r="I3" s="9" t="n">
        <v>300</v>
      </c>
      <c r="J3" s="11" t="b">
        <f aca="false">TRUE()</f>
        <v>1</v>
      </c>
      <c r="K3" s="9" t="n">
        <v>100</v>
      </c>
      <c r="L3" s="9" t="n">
        <v>4</v>
      </c>
      <c r="M3" s="11" t="b">
        <f aca="false">TRUE()</f>
        <v>1</v>
      </c>
      <c r="N3" s="5" t="n">
        <f aca="false">COUNTIF($F$2:$F$316,"&lt;"&amp;F3)+(COUNTIF($F$2:$F$316,F3)+1)/2</f>
        <v>294.5</v>
      </c>
      <c r="O3" s="5" t="n">
        <f aca="false">COUNTIF($H$2:$H$316,"&lt;"&amp;H3)+(COUNTIF($H$2:$H$316,H3)+1)/2</f>
        <v>271</v>
      </c>
      <c r="P3" s="5" t="str">
        <f aca="false">IF(J3=FALSE(),COUNTIFS($J$2:$J$316,FALSE(),$F$2:$F$316,"&lt;"&amp;F3)+(COUNTIFS($J$2:$J$316,FALSE(),$F$2:$F$316,F3)+1)/2,"")</f>
        <v/>
      </c>
      <c r="Q3" s="5" t="str">
        <f aca="false">IF(J3=FALSE(),COUNTIFS($J$2:$J$316,FALSE(),$H$2:$H$316,"&lt;"&amp;H3)+(COUNTIFS($J$2:$J$316,FALSE(),$H$2:$H$316,H3)+1)/2,"")</f>
        <v/>
      </c>
      <c r="R3" s="5" t="n">
        <f aca="false">COUNTIF($L$2:$L$316,"&lt;"&amp;L3)+(COUNTIF($L$2:$L$316,L3)+1)/2</f>
        <v>166</v>
      </c>
      <c r="S3" s="5" t="n">
        <f aca="false">MATCH(F3,Codetabel!$G$2:$G$12,0)-1</f>
        <v>6</v>
      </c>
      <c r="T3" s="5" t="n">
        <f aca="false">H3-1</f>
        <v>5</v>
      </c>
    </row>
    <row r="4" customFormat="false" ht="15" hidden="false" customHeight="false" outlineLevel="0" collapsed="false">
      <c r="A4" s="9" t="s">
        <v>67</v>
      </c>
      <c r="B4" s="9" t="n">
        <v>7</v>
      </c>
      <c r="C4" s="9" t="s">
        <v>193</v>
      </c>
      <c r="D4" s="9" t="s">
        <v>196</v>
      </c>
      <c r="E4" s="9" t="s">
        <v>200</v>
      </c>
      <c r="F4" s="9" t="n">
        <v>100</v>
      </c>
      <c r="G4" s="9" t="s">
        <v>115</v>
      </c>
      <c r="H4" s="9" t="n">
        <v>4</v>
      </c>
      <c r="I4" s="9" t="n">
        <v>100</v>
      </c>
      <c r="J4" s="11" t="b">
        <f aca="false">TRUE()</f>
        <v>1</v>
      </c>
      <c r="K4" s="9" t="n">
        <v>100</v>
      </c>
      <c r="L4" s="9" t="n">
        <v>4</v>
      </c>
      <c r="M4" s="11" t="b">
        <f aca="false">TRUE()</f>
        <v>1</v>
      </c>
      <c r="N4" s="5" t="n">
        <f aca="false">COUNTIF($F$2:$F$316,"&lt;"&amp;F4)+(COUNTIF($F$2:$F$316,F4)+1)/2</f>
        <v>222.5</v>
      </c>
      <c r="O4" s="5" t="n">
        <f aca="false">COUNTIF($H$2:$H$316,"&lt;"&amp;H4)+(COUNTIF($H$2:$H$316,H4)+1)/2</f>
        <v>140</v>
      </c>
      <c r="P4" s="5" t="str">
        <f aca="false">IF(J4=FALSE(),COUNTIFS($J$2:$J$316,FALSE(),$F$2:$F$316,"&lt;"&amp;F4)+(COUNTIFS($J$2:$J$316,FALSE(),$F$2:$F$316,F4)+1)/2,"")</f>
        <v/>
      </c>
      <c r="Q4" s="5" t="str">
        <f aca="false">IF(J4=FALSE(),COUNTIFS($J$2:$J$316,FALSE(),$H$2:$H$316,"&lt;"&amp;H4)+(COUNTIFS($J$2:$J$316,FALSE(),$H$2:$H$316,H4)+1)/2,"")</f>
        <v/>
      </c>
      <c r="R4" s="5" t="n">
        <f aca="false">COUNTIF($L$2:$L$316,"&lt;"&amp;L4)+(COUNTIF($L$2:$L$316,L4)+1)/2</f>
        <v>166</v>
      </c>
      <c r="S4" s="5" t="n">
        <f aca="false">MATCH(F4,Codetabel!$G$2:$G$12,0)-1</f>
        <v>4</v>
      </c>
      <c r="T4" s="5" t="n">
        <f aca="false">H4-1</f>
        <v>3</v>
      </c>
    </row>
    <row r="5" customFormat="false" ht="15" hidden="false" customHeight="false" outlineLevel="0" collapsed="false">
      <c r="A5" s="9" t="s">
        <v>67</v>
      </c>
      <c r="B5" s="9" t="n">
        <v>8</v>
      </c>
      <c r="C5" s="9" t="s">
        <v>193</v>
      </c>
      <c r="D5" s="9" t="s">
        <v>196</v>
      </c>
      <c r="E5" s="9" t="s">
        <v>201</v>
      </c>
      <c r="F5" s="9" t="n">
        <v>50</v>
      </c>
      <c r="G5" s="9" t="s">
        <v>126</v>
      </c>
      <c r="H5" s="9" t="n">
        <v>3</v>
      </c>
      <c r="I5" s="9" t="n">
        <v>50</v>
      </c>
      <c r="J5" s="11" t="b">
        <f aca="false">TRUE()</f>
        <v>1</v>
      </c>
      <c r="K5" s="9" t="n">
        <v>50</v>
      </c>
      <c r="L5" s="9" t="n">
        <v>3</v>
      </c>
      <c r="M5" s="11" t="b">
        <f aca="false">TRUE()</f>
        <v>1</v>
      </c>
      <c r="N5" s="5" t="n">
        <f aca="false">COUNTIF($F$2:$F$316,"&lt;"&amp;F5)+(COUNTIF($F$2:$F$316,F5)+1)/2</f>
        <v>175.5</v>
      </c>
      <c r="O5" s="5" t="n">
        <f aca="false">COUNTIF($H$2:$H$316,"&lt;"&amp;H5)+(COUNTIF($H$2:$H$316,H5)+1)/2</f>
        <v>68</v>
      </c>
      <c r="P5" s="5" t="str">
        <f aca="false">IF(J5=FALSE(),COUNTIFS($J$2:$J$316,FALSE(),$F$2:$F$316,"&lt;"&amp;F5)+(COUNTIFS($J$2:$J$316,FALSE(),$F$2:$F$316,F5)+1)/2,"")</f>
        <v/>
      </c>
      <c r="Q5" s="5" t="str">
        <f aca="false">IF(J5=FALSE(),COUNTIFS($J$2:$J$316,FALSE(),$H$2:$H$316,"&lt;"&amp;H5)+(COUNTIFS($J$2:$J$316,FALSE(),$H$2:$H$316,H5)+1)/2,"")</f>
        <v/>
      </c>
      <c r="R5" s="5" t="n">
        <f aca="false">COUNTIF($L$2:$L$316,"&lt;"&amp;L5)+(COUNTIF($L$2:$L$316,L5)+1)/2</f>
        <v>84.5</v>
      </c>
      <c r="S5" s="5" t="n">
        <f aca="false">MATCH(F5,Codetabel!$G$2:$G$12,0)-1</f>
        <v>3</v>
      </c>
      <c r="T5" s="5" t="n">
        <f aca="false">H5-1</f>
        <v>2</v>
      </c>
    </row>
    <row r="6" customFormat="false" ht="15" hidden="false" customHeight="false" outlineLevel="0" collapsed="false">
      <c r="A6" s="9" t="s">
        <v>67</v>
      </c>
      <c r="B6" s="9" t="n">
        <v>9</v>
      </c>
      <c r="C6" s="9" t="s">
        <v>193</v>
      </c>
      <c r="D6" s="9" t="s">
        <v>196</v>
      </c>
      <c r="E6" s="9" t="s">
        <v>202</v>
      </c>
      <c r="F6" s="9" t="n">
        <v>30</v>
      </c>
      <c r="G6" s="9" t="s">
        <v>126</v>
      </c>
      <c r="H6" s="9" t="n">
        <v>3</v>
      </c>
      <c r="I6" s="9" t="n">
        <v>50</v>
      </c>
      <c r="J6" s="11" t="b">
        <f aca="false">FALSE()</f>
        <v>0</v>
      </c>
      <c r="K6" s="9" t="n">
        <v>50</v>
      </c>
      <c r="L6" s="9" t="n">
        <v>3</v>
      </c>
      <c r="M6" s="11" t="b">
        <f aca="false">TRUE()</f>
        <v>1</v>
      </c>
      <c r="N6" s="5" t="n">
        <f aca="false">COUNTIF($F$2:$F$316,"&lt;"&amp;F6)+(COUNTIF($F$2:$F$316,F6)+1)/2</f>
        <v>119.5</v>
      </c>
      <c r="O6" s="5" t="n">
        <f aca="false">COUNTIF($H$2:$H$316,"&lt;"&amp;H6)+(COUNTIF($H$2:$H$316,H6)+1)/2</f>
        <v>68</v>
      </c>
      <c r="P6" s="5" t="n">
        <f aca="false">IF(J6=FALSE(),COUNTIFS($J$2:$J$316,FALSE(),$F$2:$F$316,"&lt;"&amp;F6)+(COUNTIFS($J$2:$J$316,FALSE(),$F$2:$F$316,F6)+1)/2,"")</f>
        <v>115</v>
      </c>
      <c r="Q6" s="5" t="n">
        <f aca="false">IF(J6=FALSE(),COUNTIFS($J$2:$J$316,FALSE(),$H$2:$H$316,"&lt;"&amp;H6)+(COUNTIFS($J$2:$J$316,FALSE(),$H$2:$H$316,H6)+1)/2,"")</f>
        <v>48.5</v>
      </c>
      <c r="R6" s="5" t="n">
        <f aca="false">COUNTIF($L$2:$L$316,"&lt;"&amp;L6)+(COUNTIF($L$2:$L$316,L6)+1)/2</f>
        <v>84.5</v>
      </c>
      <c r="S6" s="5" t="n">
        <f aca="false">MATCH(F6,Codetabel!$G$2:$G$12,0)-1</f>
        <v>2</v>
      </c>
      <c r="T6" s="5" t="n">
        <f aca="false">H6-1</f>
        <v>2</v>
      </c>
    </row>
    <row r="7" customFormat="false" ht="15" hidden="false" customHeight="false" outlineLevel="0" collapsed="false">
      <c r="A7" s="9" t="s">
        <v>67</v>
      </c>
      <c r="B7" s="9" t="n">
        <v>10</v>
      </c>
      <c r="C7" s="9" t="s">
        <v>193</v>
      </c>
      <c r="D7" s="9" t="s">
        <v>194</v>
      </c>
      <c r="E7" s="9" t="s">
        <v>203</v>
      </c>
      <c r="F7" s="9" t="n">
        <v>50</v>
      </c>
      <c r="G7" s="9" t="s">
        <v>126</v>
      </c>
      <c r="H7" s="9" t="n">
        <v>3</v>
      </c>
      <c r="I7" s="9" t="n">
        <v>50</v>
      </c>
      <c r="J7" s="11" t="b">
        <f aca="false">TRUE()</f>
        <v>1</v>
      </c>
      <c r="K7" s="9" t="n">
        <v>50</v>
      </c>
      <c r="L7" s="9" t="n">
        <v>3</v>
      </c>
      <c r="M7" s="11" t="b">
        <f aca="false">TRUE()</f>
        <v>1</v>
      </c>
      <c r="N7" s="5" t="n">
        <f aca="false">COUNTIF($F$2:$F$316,"&lt;"&amp;F7)+(COUNTIF($F$2:$F$316,F7)+1)/2</f>
        <v>175.5</v>
      </c>
      <c r="O7" s="5" t="n">
        <f aca="false">COUNTIF($H$2:$H$316,"&lt;"&amp;H7)+(COUNTIF($H$2:$H$316,H7)+1)/2</f>
        <v>68</v>
      </c>
      <c r="P7" s="5" t="str">
        <f aca="false">IF(J7=FALSE(),COUNTIFS($J$2:$J$316,FALSE(),$F$2:$F$316,"&lt;"&amp;F7)+(COUNTIFS($J$2:$J$316,FALSE(),$F$2:$F$316,F7)+1)/2,"")</f>
        <v/>
      </c>
      <c r="Q7" s="5" t="str">
        <f aca="false">IF(J7=FALSE(),COUNTIFS($J$2:$J$316,FALSE(),$H$2:$H$316,"&lt;"&amp;H7)+(COUNTIFS($J$2:$J$316,FALSE(),$H$2:$H$316,H7)+1)/2,"")</f>
        <v/>
      </c>
      <c r="R7" s="5" t="n">
        <f aca="false">COUNTIF($L$2:$L$316,"&lt;"&amp;L7)+(COUNTIF($L$2:$L$316,L7)+1)/2</f>
        <v>84.5</v>
      </c>
      <c r="S7" s="5" t="n">
        <f aca="false">MATCH(F7,Codetabel!$G$2:$G$12,0)-1</f>
        <v>3</v>
      </c>
      <c r="T7" s="5" t="n">
        <f aca="false">H7-1</f>
        <v>2</v>
      </c>
    </row>
    <row r="8" customFormat="false" ht="15" hidden="false" customHeight="false" outlineLevel="0" collapsed="false">
      <c r="A8" s="9" t="s">
        <v>67</v>
      </c>
      <c r="B8" s="9" t="n">
        <v>11</v>
      </c>
      <c r="C8" s="9" t="s">
        <v>193</v>
      </c>
      <c r="D8" s="9" t="s">
        <v>204</v>
      </c>
      <c r="E8" s="9" t="s">
        <v>205</v>
      </c>
      <c r="F8" s="9" t="n">
        <v>50</v>
      </c>
      <c r="G8" s="9" t="s">
        <v>126</v>
      </c>
      <c r="H8" s="9" t="n">
        <v>3</v>
      </c>
      <c r="I8" s="9" t="n">
        <v>50</v>
      </c>
      <c r="J8" s="11" t="b">
        <f aca="false">TRUE()</f>
        <v>1</v>
      </c>
      <c r="K8" s="9" t="n">
        <v>50</v>
      </c>
      <c r="L8" s="9" t="n">
        <v>3</v>
      </c>
      <c r="M8" s="11" t="b">
        <f aca="false">TRUE()</f>
        <v>1</v>
      </c>
      <c r="N8" s="5" t="n">
        <f aca="false">COUNTIF($F$2:$F$316,"&lt;"&amp;F8)+(COUNTIF($F$2:$F$316,F8)+1)/2</f>
        <v>175.5</v>
      </c>
      <c r="O8" s="5" t="n">
        <f aca="false">COUNTIF($H$2:$H$316,"&lt;"&amp;H8)+(COUNTIF($H$2:$H$316,H8)+1)/2</f>
        <v>68</v>
      </c>
      <c r="P8" s="5" t="str">
        <f aca="false">IF(J8=FALSE(),COUNTIFS($J$2:$J$316,FALSE(),$F$2:$F$316,"&lt;"&amp;F8)+(COUNTIFS($J$2:$J$316,FALSE(),$F$2:$F$316,F8)+1)/2,"")</f>
        <v/>
      </c>
      <c r="Q8" s="5" t="str">
        <f aca="false">IF(J8=FALSE(),COUNTIFS($J$2:$J$316,FALSE(),$H$2:$H$316,"&lt;"&amp;H8)+(COUNTIFS($J$2:$J$316,FALSE(),$H$2:$H$316,H8)+1)/2,"")</f>
        <v/>
      </c>
      <c r="R8" s="5" t="n">
        <f aca="false">COUNTIF($L$2:$L$316,"&lt;"&amp;L8)+(COUNTIF($L$2:$L$316,L8)+1)/2</f>
        <v>84.5</v>
      </c>
      <c r="S8" s="5" t="n">
        <f aca="false">MATCH(F8,Codetabel!$G$2:$G$12,0)-1</f>
        <v>3</v>
      </c>
      <c r="T8" s="5" t="n">
        <f aca="false">H8-1</f>
        <v>2</v>
      </c>
    </row>
    <row r="9" customFormat="false" ht="15" hidden="false" customHeight="false" outlineLevel="0" collapsed="false">
      <c r="A9" s="9" t="s">
        <v>67</v>
      </c>
      <c r="B9" s="9" t="n">
        <v>13</v>
      </c>
      <c r="C9" s="9" t="s">
        <v>206</v>
      </c>
      <c r="D9" s="9" t="s">
        <v>207</v>
      </c>
      <c r="E9" s="9" t="s">
        <v>209</v>
      </c>
      <c r="F9" s="9" t="n">
        <v>200</v>
      </c>
      <c r="G9" s="9" t="s">
        <v>132</v>
      </c>
      <c r="H9" s="9" t="n">
        <v>5</v>
      </c>
      <c r="I9" s="9" t="n">
        <v>200</v>
      </c>
      <c r="J9" s="11" t="b">
        <f aca="false">TRUE()</f>
        <v>1</v>
      </c>
      <c r="K9" s="9" t="n">
        <v>100</v>
      </c>
      <c r="L9" s="9" t="n">
        <v>4</v>
      </c>
      <c r="M9" s="11" t="b">
        <f aca="false">TRUE()</f>
        <v>1</v>
      </c>
      <c r="N9" s="5" t="n">
        <f aca="false">COUNTIF($F$2:$F$316,"&lt;"&amp;F9)+(COUNTIF($F$2:$F$316,F9)+1)/2</f>
        <v>259.5</v>
      </c>
      <c r="O9" s="5" t="n">
        <f aca="false">COUNTIF($H$2:$H$316,"&lt;"&amp;H9)+(COUNTIF($H$2:$H$316,H9)+1)/2</f>
        <v>207</v>
      </c>
      <c r="P9" s="5" t="str">
        <f aca="false">IF(J9=FALSE(),COUNTIFS($J$2:$J$316,FALSE(),$F$2:$F$316,"&lt;"&amp;F9)+(COUNTIFS($J$2:$J$316,FALSE(),$F$2:$F$316,F9)+1)/2,"")</f>
        <v/>
      </c>
      <c r="Q9" s="5" t="str">
        <f aca="false">IF(J9=FALSE(),COUNTIFS($J$2:$J$316,FALSE(),$H$2:$H$316,"&lt;"&amp;H9)+(COUNTIFS($J$2:$J$316,FALSE(),$H$2:$H$316,H9)+1)/2,"")</f>
        <v/>
      </c>
      <c r="R9" s="5" t="n">
        <f aca="false">COUNTIF($L$2:$L$316,"&lt;"&amp;L9)+(COUNTIF($L$2:$L$316,L9)+1)/2</f>
        <v>166</v>
      </c>
      <c r="S9" s="5" t="n">
        <f aca="false">MATCH(F9,Codetabel!$G$2:$G$12,0)-1</f>
        <v>5</v>
      </c>
      <c r="T9" s="5" t="n">
        <f aca="false">H9-1</f>
        <v>4</v>
      </c>
    </row>
    <row r="10" customFormat="false" ht="15" hidden="false" customHeight="false" outlineLevel="0" collapsed="false">
      <c r="A10" s="9" t="s">
        <v>67</v>
      </c>
      <c r="B10" s="9" t="n">
        <v>14</v>
      </c>
      <c r="C10" s="9" t="s">
        <v>206</v>
      </c>
      <c r="D10" s="9" t="s">
        <v>207</v>
      </c>
      <c r="E10" s="9" t="s">
        <v>210</v>
      </c>
      <c r="F10" s="9" t="n">
        <v>300</v>
      </c>
      <c r="G10" s="9" t="s">
        <v>199</v>
      </c>
      <c r="H10" s="9" t="n">
        <v>6</v>
      </c>
      <c r="I10" s="9" t="n">
        <v>300</v>
      </c>
      <c r="J10" s="11" t="b">
        <f aca="false">TRUE()</f>
        <v>1</v>
      </c>
      <c r="K10" s="9" t="n">
        <v>50</v>
      </c>
      <c r="L10" s="9" t="n">
        <v>3</v>
      </c>
      <c r="M10" s="11" t="b">
        <f aca="false">TRUE()</f>
        <v>1</v>
      </c>
      <c r="N10" s="5" t="n">
        <f aca="false">COUNTIF($F$2:$F$316,"&lt;"&amp;F10)+(COUNTIF($F$2:$F$316,F10)+1)/2</f>
        <v>294.5</v>
      </c>
      <c r="O10" s="5" t="n">
        <f aca="false">COUNTIF($H$2:$H$316,"&lt;"&amp;H10)+(COUNTIF($H$2:$H$316,H10)+1)/2</f>
        <v>271</v>
      </c>
      <c r="P10" s="5" t="str">
        <f aca="false">IF(J10=FALSE(),COUNTIFS($J$2:$J$316,FALSE(),$F$2:$F$316,"&lt;"&amp;F10)+(COUNTIFS($J$2:$J$316,FALSE(),$F$2:$F$316,F10)+1)/2,"")</f>
        <v/>
      </c>
      <c r="Q10" s="5" t="str">
        <f aca="false">IF(J10=FALSE(),COUNTIFS($J$2:$J$316,FALSE(),$H$2:$H$316,"&lt;"&amp;H10)+(COUNTIFS($J$2:$J$316,FALSE(),$H$2:$H$316,H10)+1)/2,"")</f>
        <v/>
      </c>
      <c r="R10" s="5" t="n">
        <f aca="false">COUNTIF($L$2:$L$316,"&lt;"&amp;L10)+(COUNTIF($L$2:$L$316,L10)+1)/2</f>
        <v>84.5</v>
      </c>
      <c r="S10" s="5" t="n">
        <f aca="false">MATCH(F10,Codetabel!$G$2:$G$12,0)-1</f>
        <v>6</v>
      </c>
      <c r="T10" s="5" t="n">
        <f aca="false">H10-1</f>
        <v>5</v>
      </c>
    </row>
    <row r="11" customFormat="false" ht="15" hidden="false" customHeight="false" outlineLevel="0" collapsed="false">
      <c r="A11" s="9" t="s">
        <v>67</v>
      </c>
      <c r="B11" s="9" t="n">
        <v>15</v>
      </c>
      <c r="C11" s="9" t="s">
        <v>206</v>
      </c>
      <c r="D11" s="9" t="s">
        <v>207</v>
      </c>
      <c r="E11" s="9" t="s">
        <v>211</v>
      </c>
      <c r="F11" s="9" t="n">
        <v>300</v>
      </c>
      <c r="G11" s="9" t="s">
        <v>199</v>
      </c>
      <c r="H11" s="9" t="n">
        <v>6</v>
      </c>
      <c r="I11" s="9" t="n">
        <v>300</v>
      </c>
      <c r="J11" s="11" t="b">
        <f aca="false">TRUE()</f>
        <v>1</v>
      </c>
      <c r="K11" s="9" t="n">
        <v>50</v>
      </c>
      <c r="L11" s="9" t="n">
        <v>3</v>
      </c>
      <c r="M11" s="11" t="b">
        <f aca="false">TRUE()</f>
        <v>1</v>
      </c>
      <c r="N11" s="5" t="n">
        <f aca="false">COUNTIF($F$2:$F$316,"&lt;"&amp;F11)+(COUNTIF($F$2:$F$316,F11)+1)/2</f>
        <v>294.5</v>
      </c>
      <c r="O11" s="5" t="n">
        <f aca="false">COUNTIF($H$2:$H$316,"&lt;"&amp;H11)+(COUNTIF($H$2:$H$316,H11)+1)/2</f>
        <v>271</v>
      </c>
      <c r="P11" s="5" t="str">
        <f aca="false">IF(J11=FALSE(),COUNTIFS($J$2:$J$316,FALSE(),$F$2:$F$316,"&lt;"&amp;F11)+(COUNTIFS($J$2:$J$316,FALSE(),$F$2:$F$316,F11)+1)/2,"")</f>
        <v/>
      </c>
      <c r="Q11" s="5" t="str">
        <f aca="false">IF(J11=FALSE(),COUNTIFS($J$2:$J$316,FALSE(),$H$2:$H$316,"&lt;"&amp;H11)+(COUNTIFS($J$2:$J$316,FALSE(),$H$2:$H$316,H11)+1)/2,"")</f>
        <v/>
      </c>
      <c r="R11" s="5" t="n">
        <f aca="false">COUNTIF($L$2:$L$316,"&lt;"&amp;L11)+(COUNTIF($L$2:$L$316,L11)+1)/2</f>
        <v>84.5</v>
      </c>
      <c r="S11" s="5" t="n">
        <f aca="false">MATCH(F11,Codetabel!$G$2:$G$12,0)-1</f>
        <v>6</v>
      </c>
      <c r="T11" s="5" t="n">
        <f aca="false">H11-1</f>
        <v>5</v>
      </c>
    </row>
    <row r="12" customFormat="false" ht="15" hidden="false" customHeight="false" outlineLevel="0" collapsed="false">
      <c r="A12" s="9" t="s">
        <v>67</v>
      </c>
      <c r="B12" s="9" t="n">
        <v>16</v>
      </c>
      <c r="C12" s="9" t="s">
        <v>206</v>
      </c>
      <c r="D12" s="9" t="s">
        <v>207</v>
      </c>
      <c r="E12" s="9" t="s">
        <v>212</v>
      </c>
      <c r="F12" s="9" t="n">
        <v>100</v>
      </c>
      <c r="G12" s="9" t="s">
        <v>115</v>
      </c>
      <c r="H12" s="9" t="n">
        <v>4</v>
      </c>
      <c r="I12" s="9" t="n">
        <v>100</v>
      </c>
      <c r="J12" s="11" t="b">
        <f aca="false">TRUE()</f>
        <v>1</v>
      </c>
      <c r="K12" s="9" t="n">
        <v>50</v>
      </c>
      <c r="L12" s="9" t="n">
        <v>3</v>
      </c>
      <c r="M12" s="11" t="b">
        <f aca="false">TRUE()</f>
        <v>1</v>
      </c>
      <c r="N12" s="5" t="n">
        <f aca="false">COUNTIF($F$2:$F$316,"&lt;"&amp;F12)+(COUNTIF($F$2:$F$316,F12)+1)/2</f>
        <v>222.5</v>
      </c>
      <c r="O12" s="5" t="n">
        <f aca="false">COUNTIF($H$2:$H$316,"&lt;"&amp;H12)+(COUNTIF($H$2:$H$316,H12)+1)/2</f>
        <v>140</v>
      </c>
      <c r="P12" s="5" t="str">
        <f aca="false">IF(J12=FALSE(),COUNTIFS($J$2:$J$316,FALSE(),$F$2:$F$316,"&lt;"&amp;F12)+(COUNTIFS($J$2:$J$316,FALSE(),$F$2:$F$316,F12)+1)/2,"")</f>
        <v/>
      </c>
      <c r="Q12" s="5" t="str">
        <f aca="false">IF(J12=FALSE(),COUNTIFS($J$2:$J$316,FALSE(),$H$2:$H$316,"&lt;"&amp;H12)+(COUNTIFS($J$2:$J$316,FALSE(),$H$2:$H$316,H12)+1)/2,"")</f>
        <v/>
      </c>
      <c r="R12" s="5" t="n">
        <f aca="false">COUNTIF($L$2:$L$316,"&lt;"&amp;L12)+(COUNTIF($L$2:$L$316,L12)+1)/2</f>
        <v>84.5</v>
      </c>
      <c r="S12" s="5" t="n">
        <f aca="false">MATCH(F12,Codetabel!$G$2:$G$12,0)-1</f>
        <v>4</v>
      </c>
      <c r="T12" s="5" t="n">
        <f aca="false">H12-1</f>
        <v>3</v>
      </c>
    </row>
    <row r="13" customFormat="false" ht="15" hidden="false" customHeight="false" outlineLevel="0" collapsed="false">
      <c r="A13" s="9" t="s">
        <v>67</v>
      </c>
      <c r="B13" s="9" t="n">
        <v>17</v>
      </c>
      <c r="C13" s="9" t="s">
        <v>206</v>
      </c>
      <c r="D13" s="9" t="s">
        <v>207</v>
      </c>
      <c r="E13" s="9" t="s">
        <v>213</v>
      </c>
      <c r="F13" s="9" t="n">
        <v>50</v>
      </c>
      <c r="G13" s="9" t="s">
        <v>126</v>
      </c>
      <c r="H13" s="9" t="n">
        <v>3</v>
      </c>
      <c r="I13" s="9" t="n">
        <v>50</v>
      </c>
      <c r="J13" s="11" t="b">
        <f aca="false">TRUE()</f>
        <v>1</v>
      </c>
      <c r="K13" s="9" t="n">
        <v>30</v>
      </c>
      <c r="L13" s="9" t="n">
        <v>2</v>
      </c>
      <c r="M13" s="11" t="b">
        <f aca="false">TRUE()</f>
        <v>1</v>
      </c>
      <c r="N13" s="5" t="n">
        <f aca="false">COUNTIF($F$2:$F$316,"&lt;"&amp;F13)+(COUNTIF($F$2:$F$316,F13)+1)/2</f>
        <v>175.5</v>
      </c>
      <c r="O13" s="5" t="n">
        <f aca="false">COUNTIF($H$2:$H$316,"&lt;"&amp;H13)+(COUNTIF($H$2:$H$316,H13)+1)/2</f>
        <v>68</v>
      </c>
      <c r="P13" s="5" t="str">
        <f aca="false">IF(J13=FALSE(),COUNTIFS($J$2:$J$316,FALSE(),$F$2:$F$316,"&lt;"&amp;F13)+(COUNTIFS($J$2:$J$316,FALSE(),$F$2:$F$316,F13)+1)/2,"")</f>
        <v/>
      </c>
      <c r="Q13" s="5" t="str">
        <f aca="false">IF(J13=FALSE(),COUNTIFS($J$2:$J$316,FALSE(),$H$2:$H$316,"&lt;"&amp;H13)+(COUNTIFS($J$2:$J$316,FALSE(),$H$2:$H$316,H13)+1)/2,"")</f>
        <v/>
      </c>
      <c r="R13" s="5" t="n">
        <f aca="false">COUNTIF($L$2:$L$316,"&lt;"&amp;L13)+(COUNTIF($L$2:$L$316,L13)+1)/2</f>
        <v>27</v>
      </c>
      <c r="S13" s="5" t="n">
        <f aca="false">MATCH(F13,Codetabel!$G$2:$G$12,0)-1</f>
        <v>3</v>
      </c>
      <c r="T13" s="5" t="n">
        <f aca="false">H13-1</f>
        <v>2</v>
      </c>
    </row>
    <row r="14" customFormat="false" ht="15" hidden="false" customHeight="false" outlineLevel="0" collapsed="false">
      <c r="A14" s="9" t="s">
        <v>67</v>
      </c>
      <c r="B14" s="9" t="n">
        <v>19</v>
      </c>
      <c r="C14" s="9" t="s">
        <v>214</v>
      </c>
      <c r="D14" s="9" t="s">
        <v>215</v>
      </c>
      <c r="E14" s="9" t="s">
        <v>216</v>
      </c>
      <c r="F14" s="9" t="n">
        <v>300</v>
      </c>
      <c r="G14" s="9" t="s">
        <v>199</v>
      </c>
      <c r="H14" s="9" t="n">
        <v>6</v>
      </c>
      <c r="I14" s="9" t="n">
        <v>300</v>
      </c>
      <c r="J14" s="11" t="b">
        <f aca="false">TRUE()</f>
        <v>1</v>
      </c>
      <c r="K14" s="9" t="n">
        <v>200</v>
      </c>
      <c r="L14" s="9" t="n">
        <v>5</v>
      </c>
      <c r="M14" s="11" t="b">
        <f aca="false">TRUE()</f>
        <v>1</v>
      </c>
      <c r="N14" s="5" t="n">
        <f aca="false">COUNTIF($F$2:$F$316,"&lt;"&amp;F14)+(COUNTIF($F$2:$F$316,F14)+1)/2</f>
        <v>294.5</v>
      </c>
      <c r="O14" s="5" t="n">
        <f aca="false">COUNTIF($H$2:$H$316,"&lt;"&amp;H14)+(COUNTIF($H$2:$H$316,H14)+1)/2</f>
        <v>271</v>
      </c>
      <c r="P14" s="5" t="str">
        <f aca="false">IF(J14=FALSE(),COUNTIFS($J$2:$J$316,FALSE(),$F$2:$F$316,"&lt;"&amp;F14)+(COUNTIFS($J$2:$J$316,FALSE(),$F$2:$F$316,F14)+1)/2,"")</f>
        <v/>
      </c>
      <c r="Q14" s="5" t="str">
        <f aca="false">IF(J14=FALSE(),COUNTIFS($J$2:$J$316,FALSE(),$H$2:$H$316,"&lt;"&amp;H14)+(COUNTIFS($J$2:$J$316,FALSE(),$H$2:$H$316,H14)+1)/2,"")</f>
        <v/>
      </c>
      <c r="R14" s="5" t="n">
        <f aca="false">COUNTIF($L$2:$L$316,"&lt;"&amp;L14)+(COUNTIF($L$2:$L$316,L14)+1)/2</f>
        <v>234.5</v>
      </c>
      <c r="S14" s="5" t="n">
        <f aca="false">MATCH(F14,Codetabel!$G$2:$G$12,0)-1</f>
        <v>6</v>
      </c>
      <c r="T14" s="5" t="n">
        <f aca="false">H14-1</f>
        <v>5</v>
      </c>
    </row>
    <row r="15" customFormat="false" ht="15" hidden="false" customHeight="false" outlineLevel="0" collapsed="false">
      <c r="A15" s="9" t="s">
        <v>67</v>
      </c>
      <c r="B15" s="9" t="n">
        <v>20</v>
      </c>
      <c r="C15" s="9" t="s">
        <v>214</v>
      </c>
      <c r="D15" s="9" t="s">
        <v>215</v>
      </c>
      <c r="E15" s="9" t="s">
        <v>217</v>
      </c>
      <c r="F15" s="9" t="n">
        <v>50</v>
      </c>
      <c r="G15" s="9" t="s">
        <v>126</v>
      </c>
      <c r="H15" s="9" t="n">
        <v>3</v>
      </c>
      <c r="I15" s="9" t="n">
        <v>50</v>
      </c>
      <c r="J15" s="11" t="b">
        <f aca="false">TRUE()</f>
        <v>1</v>
      </c>
      <c r="K15" s="9" t="n">
        <v>50</v>
      </c>
      <c r="L15" s="9" t="n">
        <v>3</v>
      </c>
      <c r="M15" s="11" t="b">
        <f aca="false">TRUE()</f>
        <v>1</v>
      </c>
      <c r="N15" s="5" t="n">
        <f aca="false">COUNTIF($F$2:$F$316,"&lt;"&amp;F15)+(COUNTIF($F$2:$F$316,F15)+1)/2</f>
        <v>175.5</v>
      </c>
      <c r="O15" s="5" t="n">
        <f aca="false">COUNTIF($H$2:$H$316,"&lt;"&amp;H15)+(COUNTIF($H$2:$H$316,H15)+1)/2</f>
        <v>68</v>
      </c>
      <c r="P15" s="5" t="str">
        <f aca="false">IF(J15=FALSE(),COUNTIFS($J$2:$J$316,FALSE(),$F$2:$F$316,"&lt;"&amp;F15)+(COUNTIFS($J$2:$J$316,FALSE(),$F$2:$F$316,F15)+1)/2,"")</f>
        <v/>
      </c>
      <c r="Q15" s="5" t="str">
        <f aca="false">IF(J15=FALSE(),COUNTIFS($J$2:$J$316,FALSE(),$H$2:$H$316,"&lt;"&amp;H15)+(COUNTIFS($J$2:$J$316,FALSE(),$H$2:$H$316,H15)+1)/2,"")</f>
        <v/>
      </c>
      <c r="R15" s="5" t="n">
        <f aca="false">COUNTIF($L$2:$L$316,"&lt;"&amp;L15)+(COUNTIF($L$2:$L$316,L15)+1)/2</f>
        <v>84.5</v>
      </c>
      <c r="S15" s="5" t="n">
        <f aca="false">MATCH(F15,Codetabel!$G$2:$G$12,0)-1</f>
        <v>3</v>
      </c>
      <c r="T15" s="5" t="n">
        <f aca="false">H15-1</f>
        <v>2</v>
      </c>
    </row>
    <row r="16" customFormat="false" ht="15" hidden="false" customHeight="false" outlineLevel="0" collapsed="false">
      <c r="A16" s="9" t="s">
        <v>67</v>
      </c>
      <c r="B16" s="9" t="n">
        <v>22</v>
      </c>
      <c r="C16" s="9" t="s">
        <v>218</v>
      </c>
      <c r="D16" s="9" t="s">
        <v>219</v>
      </c>
      <c r="E16" s="9" t="s">
        <v>220</v>
      </c>
      <c r="F16" s="9" t="n">
        <v>50</v>
      </c>
      <c r="G16" s="9" t="s">
        <v>115</v>
      </c>
      <c r="H16" s="9" t="n">
        <v>4</v>
      </c>
      <c r="I16" s="9" t="n">
        <v>100</v>
      </c>
      <c r="J16" s="11" t="b">
        <f aca="false">FALSE()</f>
        <v>0</v>
      </c>
      <c r="K16" s="9" t="n">
        <v>100</v>
      </c>
      <c r="L16" s="9" t="n">
        <v>4</v>
      </c>
      <c r="M16" s="11" t="b">
        <f aca="false">TRUE()</f>
        <v>1</v>
      </c>
      <c r="N16" s="5" t="n">
        <f aca="false">COUNTIF($F$2:$F$316,"&lt;"&amp;F16)+(COUNTIF($F$2:$F$316,F16)+1)/2</f>
        <v>175.5</v>
      </c>
      <c r="O16" s="5" t="n">
        <f aca="false">COUNTIF($H$2:$H$316,"&lt;"&amp;H16)+(COUNTIF($H$2:$H$316,H16)+1)/2</f>
        <v>140</v>
      </c>
      <c r="P16" s="5" t="n">
        <f aca="false">IF(J16=FALSE(),COUNTIFS($J$2:$J$316,FALSE(),$F$2:$F$316,"&lt;"&amp;F16)+(COUNTIFS($J$2:$J$316,FALSE(),$F$2:$F$316,F16)+1)/2,"")</f>
        <v>156</v>
      </c>
      <c r="Q16" s="5" t="n">
        <f aca="false">IF(J16=FALSE(),COUNTIFS($J$2:$J$316,FALSE(),$H$2:$H$316,"&lt;"&amp;H16)+(COUNTIFS($J$2:$J$316,FALSE(),$H$2:$H$316,H16)+1)/2,"")</f>
        <v>98</v>
      </c>
      <c r="R16" s="5" t="n">
        <f aca="false">COUNTIF($L$2:$L$316,"&lt;"&amp;L16)+(COUNTIF($L$2:$L$316,L16)+1)/2</f>
        <v>166</v>
      </c>
      <c r="S16" s="5" t="n">
        <f aca="false">MATCH(F16,Codetabel!$G$2:$G$12,0)-1</f>
        <v>3</v>
      </c>
      <c r="T16" s="5" t="n">
        <f aca="false">H16-1</f>
        <v>3</v>
      </c>
    </row>
    <row r="17" customFormat="false" ht="15" hidden="false" customHeight="false" outlineLevel="0" collapsed="false">
      <c r="A17" s="9" t="s">
        <v>67</v>
      </c>
      <c r="B17" s="9" t="n">
        <v>23</v>
      </c>
      <c r="C17" s="9" t="s">
        <v>218</v>
      </c>
      <c r="D17" s="9" t="s">
        <v>219</v>
      </c>
      <c r="E17" s="9" t="s">
        <v>221</v>
      </c>
      <c r="F17" s="9" t="n">
        <v>50</v>
      </c>
      <c r="G17" s="9" t="s">
        <v>115</v>
      </c>
      <c r="H17" s="9" t="n">
        <v>4</v>
      </c>
      <c r="I17" s="9" t="n">
        <v>100</v>
      </c>
      <c r="J17" s="11" t="b">
        <f aca="false">FALSE()</f>
        <v>0</v>
      </c>
      <c r="K17" s="9" t="n">
        <v>100</v>
      </c>
      <c r="L17" s="9" t="n">
        <v>4</v>
      </c>
      <c r="M17" s="11" t="b">
        <f aca="false">TRUE()</f>
        <v>1</v>
      </c>
      <c r="N17" s="5" t="n">
        <f aca="false">COUNTIF($F$2:$F$316,"&lt;"&amp;F17)+(COUNTIF($F$2:$F$316,F17)+1)/2</f>
        <v>175.5</v>
      </c>
      <c r="O17" s="5" t="n">
        <f aca="false">COUNTIF($H$2:$H$316,"&lt;"&amp;H17)+(COUNTIF($H$2:$H$316,H17)+1)/2</f>
        <v>140</v>
      </c>
      <c r="P17" s="5" t="n">
        <f aca="false">IF(J17=FALSE(),COUNTIFS($J$2:$J$316,FALSE(),$F$2:$F$316,"&lt;"&amp;F17)+(COUNTIFS($J$2:$J$316,FALSE(),$F$2:$F$316,F17)+1)/2,"")</f>
        <v>156</v>
      </c>
      <c r="Q17" s="5" t="n">
        <f aca="false">IF(J17=FALSE(),COUNTIFS($J$2:$J$316,FALSE(),$H$2:$H$316,"&lt;"&amp;H17)+(COUNTIFS($J$2:$J$316,FALSE(),$H$2:$H$316,H17)+1)/2,"")</f>
        <v>98</v>
      </c>
      <c r="R17" s="5" t="n">
        <f aca="false">COUNTIF($L$2:$L$316,"&lt;"&amp;L17)+(COUNTIF($L$2:$L$316,L17)+1)/2</f>
        <v>166</v>
      </c>
      <c r="S17" s="5" t="n">
        <f aca="false">MATCH(F17,Codetabel!$G$2:$G$12,0)-1</f>
        <v>3</v>
      </c>
      <c r="T17" s="5" t="n">
        <f aca="false">H17-1</f>
        <v>3</v>
      </c>
    </row>
    <row r="18" customFormat="false" ht="15" hidden="false" customHeight="false" outlineLevel="0" collapsed="false">
      <c r="A18" s="9" t="s">
        <v>67</v>
      </c>
      <c r="B18" s="9" t="n">
        <v>24</v>
      </c>
      <c r="C18" s="9" t="s">
        <v>218</v>
      </c>
      <c r="D18" s="9" t="s">
        <v>219</v>
      </c>
      <c r="E18" s="9" t="s">
        <v>222</v>
      </c>
      <c r="F18" s="9" t="n">
        <v>100</v>
      </c>
      <c r="G18" s="9" t="s">
        <v>115</v>
      </c>
      <c r="H18" s="9" t="n">
        <v>4</v>
      </c>
      <c r="I18" s="9" t="n">
        <v>100</v>
      </c>
      <c r="J18" s="11" t="b">
        <f aca="false">TRUE()</f>
        <v>1</v>
      </c>
      <c r="K18" s="9" t="n">
        <v>100</v>
      </c>
      <c r="L18" s="9" t="n">
        <v>4</v>
      </c>
      <c r="M18" s="11" t="b">
        <f aca="false">TRUE()</f>
        <v>1</v>
      </c>
      <c r="N18" s="5" t="n">
        <f aca="false">COUNTIF($F$2:$F$316,"&lt;"&amp;F18)+(COUNTIF($F$2:$F$316,F18)+1)/2</f>
        <v>222.5</v>
      </c>
      <c r="O18" s="5" t="n">
        <f aca="false">COUNTIF($H$2:$H$316,"&lt;"&amp;H18)+(COUNTIF($H$2:$H$316,H18)+1)/2</f>
        <v>140</v>
      </c>
      <c r="P18" s="5" t="str">
        <f aca="false">IF(J18=FALSE(),COUNTIFS($J$2:$J$316,FALSE(),$F$2:$F$316,"&lt;"&amp;F18)+(COUNTIFS($J$2:$J$316,FALSE(),$F$2:$F$316,F18)+1)/2,"")</f>
        <v/>
      </c>
      <c r="Q18" s="5" t="str">
        <f aca="false">IF(J18=FALSE(),COUNTIFS($J$2:$J$316,FALSE(),$H$2:$H$316,"&lt;"&amp;H18)+(COUNTIFS($J$2:$J$316,FALSE(),$H$2:$H$316,H18)+1)/2,"")</f>
        <v/>
      </c>
      <c r="R18" s="5" t="n">
        <f aca="false">COUNTIF($L$2:$L$316,"&lt;"&amp;L18)+(COUNTIF($L$2:$L$316,L18)+1)/2</f>
        <v>166</v>
      </c>
      <c r="S18" s="5" t="n">
        <f aca="false">MATCH(F18,Codetabel!$G$2:$G$12,0)-1</f>
        <v>4</v>
      </c>
      <c r="T18" s="5" t="n">
        <f aca="false">H18-1</f>
        <v>3</v>
      </c>
    </row>
    <row r="19" customFormat="false" ht="15" hidden="false" customHeight="false" outlineLevel="0" collapsed="false">
      <c r="A19" s="9" t="s">
        <v>67</v>
      </c>
      <c r="B19" s="9" t="n">
        <v>25</v>
      </c>
      <c r="C19" s="9" t="s">
        <v>218</v>
      </c>
      <c r="D19" s="9" t="s">
        <v>219</v>
      </c>
      <c r="E19" s="9" t="s">
        <v>223</v>
      </c>
      <c r="F19" s="9" t="n">
        <v>300</v>
      </c>
      <c r="G19" s="9" t="s">
        <v>199</v>
      </c>
      <c r="H19" s="9" t="n">
        <v>6</v>
      </c>
      <c r="I19" s="9" t="n">
        <v>300</v>
      </c>
      <c r="J19" s="11" t="b">
        <f aca="false">TRUE()</f>
        <v>1</v>
      </c>
      <c r="K19" s="9" t="n">
        <v>200</v>
      </c>
      <c r="L19" s="9" t="n">
        <v>5</v>
      </c>
      <c r="M19" s="11" t="b">
        <f aca="false">TRUE()</f>
        <v>1</v>
      </c>
      <c r="N19" s="5" t="n">
        <f aca="false">COUNTIF($F$2:$F$316,"&lt;"&amp;F19)+(COUNTIF($F$2:$F$316,F19)+1)/2</f>
        <v>294.5</v>
      </c>
      <c r="O19" s="5" t="n">
        <f aca="false">COUNTIF($H$2:$H$316,"&lt;"&amp;H19)+(COUNTIF($H$2:$H$316,H19)+1)/2</f>
        <v>271</v>
      </c>
      <c r="P19" s="5" t="str">
        <f aca="false">IF(J19=FALSE(),COUNTIFS($J$2:$J$316,FALSE(),$F$2:$F$316,"&lt;"&amp;F19)+(COUNTIFS($J$2:$J$316,FALSE(),$F$2:$F$316,F19)+1)/2,"")</f>
        <v/>
      </c>
      <c r="Q19" s="5" t="str">
        <f aca="false">IF(J19=FALSE(),COUNTIFS($J$2:$J$316,FALSE(),$H$2:$H$316,"&lt;"&amp;H19)+(COUNTIFS($J$2:$J$316,FALSE(),$H$2:$H$316,H19)+1)/2,"")</f>
        <v/>
      </c>
      <c r="R19" s="5" t="n">
        <f aca="false">COUNTIF($L$2:$L$316,"&lt;"&amp;L19)+(COUNTIF($L$2:$L$316,L19)+1)/2</f>
        <v>234.5</v>
      </c>
      <c r="S19" s="5" t="n">
        <f aca="false">MATCH(F19,Codetabel!$G$2:$G$12,0)-1</f>
        <v>6</v>
      </c>
      <c r="T19" s="5" t="n">
        <f aca="false">H19-1</f>
        <v>5</v>
      </c>
    </row>
    <row r="20" customFormat="false" ht="15" hidden="false" customHeight="false" outlineLevel="0" collapsed="false">
      <c r="A20" s="9" t="s">
        <v>67</v>
      </c>
      <c r="B20" s="9" t="n">
        <v>26</v>
      </c>
      <c r="C20" s="9" t="s">
        <v>218</v>
      </c>
      <c r="D20" s="9" t="s">
        <v>219</v>
      </c>
      <c r="E20" s="9" t="s">
        <v>224</v>
      </c>
      <c r="F20" s="9" t="n">
        <v>300</v>
      </c>
      <c r="G20" s="9" t="s">
        <v>199</v>
      </c>
      <c r="H20" s="9" t="n">
        <v>6</v>
      </c>
      <c r="I20" s="9" t="n">
        <v>300</v>
      </c>
      <c r="J20" s="11" t="b">
        <f aca="false">TRUE()</f>
        <v>1</v>
      </c>
      <c r="K20" s="9" t="n">
        <v>100</v>
      </c>
      <c r="L20" s="9" t="n">
        <v>4</v>
      </c>
      <c r="M20" s="11" t="b">
        <f aca="false">TRUE()</f>
        <v>1</v>
      </c>
      <c r="N20" s="5" t="n">
        <f aca="false">COUNTIF($F$2:$F$316,"&lt;"&amp;F20)+(COUNTIF($F$2:$F$316,F20)+1)/2</f>
        <v>294.5</v>
      </c>
      <c r="O20" s="5" t="n">
        <f aca="false">COUNTIF($H$2:$H$316,"&lt;"&amp;H20)+(COUNTIF($H$2:$H$316,H20)+1)/2</f>
        <v>271</v>
      </c>
      <c r="P20" s="5" t="str">
        <f aca="false">IF(J20=FALSE(),COUNTIFS($J$2:$J$316,FALSE(),$F$2:$F$316,"&lt;"&amp;F20)+(COUNTIFS($J$2:$J$316,FALSE(),$F$2:$F$316,F20)+1)/2,"")</f>
        <v/>
      </c>
      <c r="Q20" s="5" t="str">
        <f aca="false">IF(J20=FALSE(),COUNTIFS($J$2:$J$316,FALSE(),$H$2:$H$316,"&lt;"&amp;H20)+(COUNTIFS($J$2:$J$316,FALSE(),$H$2:$H$316,H20)+1)/2,"")</f>
        <v/>
      </c>
      <c r="R20" s="5" t="n">
        <f aca="false">COUNTIF($L$2:$L$316,"&lt;"&amp;L20)+(COUNTIF($L$2:$L$316,L20)+1)/2</f>
        <v>166</v>
      </c>
      <c r="S20" s="5" t="n">
        <f aca="false">MATCH(F20,Codetabel!$G$2:$G$12,0)-1</f>
        <v>6</v>
      </c>
      <c r="T20" s="5" t="n">
        <f aca="false">H20-1</f>
        <v>5</v>
      </c>
    </row>
    <row r="21" customFormat="false" ht="15" hidden="false" customHeight="false" outlineLevel="0" collapsed="false">
      <c r="A21" s="9" t="s">
        <v>67</v>
      </c>
      <c r="B21" s="9" t="n">
        <v>28</v>
      </c>
      <c r="C21" s="9" t="s">
        <v>225</v>
      </c>
      <c r="D21" s="9" t="s">
        <v>226</v>
      </c>
      <c r="E21" s="9" t="s">
        <v>227</v>
      </c>
      <c r="F21" s="9" t="n">
        <v>200</v>
      </c>
      <c r="G21" s="9" t="s">
        <v>132</v>
      </c>
      <c r="H21" s="9" t="n">
        <v>5</v>
      </c>
      <c r="I21" s="9" t="n">
        <v>200</v>
      </c>
      <c r="J21" s="11" t="b">
        <f aca="false">TRUE()</f>
        <v>1</v>
      </c>
      <c r="K21" s="9" t="n">
        <v>100</v>
      </c>
      <c r="L21" s="9" t="n">
        <v>4</v>
      </c>
      <c r="M21" s="11" t="b">
        <f aca="false">TRUE()</f>
        <v>1</v>
      </c>
      <c r="N21" s="5" t="n">
        <f aca="false">COUNTIF($F$2:$F$316,"&lt;"&amp;F21)+(COUNTIF($F$2:$F$316,F21)+1)/2</f>
        <v>259.5</v>
      </c>
      <c r="O21" s="5" t="n">
        <f aca="false">COUNTIF($H$2:$H$316,"&lt;"&amp;H21)+(COUNTIF($H$2:$H$316,H21)+1)/2</f>
        <v>207</v>
      </c>
      <c r="P21" s="5" t="str">
        <f aca="false">IF(J21=FALSE(),COUNTIFS($J$2:$J$316,FALSE(),$F$2:$F$316,"&lt;"&amp;F21)+(COUNTIFS($J$2:$J$316,FALSE(),$F$2:$F$316,F21)+1)/2,"")</f>
        <v/>
      </c>
      <c r="Q21" s="5" t="str">
        <f aca="false">IF(J21=FALSE(),COUNTIFS($J$2:$J$316,FALSE(),$H$2:$H$316,"&lt;"&amp;H21)+(COUNTIFS($J$2:$J$316,FALSE(),$H$2:$H$316,H21)+1)/2,"")</f>
        <v/>
      </c>
      <c r="R21" s="5" t="n">
        <f aca="false">COUNTIF($L$2:$L$316,"&lt;"&amp;L21)+(COUNTIF($L$2:$L$316,L21)+1)/2</f>
        <v>166</v>
      </c>
      <c r="S21" s="5" t="n">
        <f aca="false">MATCH(F21,Codetabel!$G$2:$G$12,0)-1</f>
        <v>5</v>
      </c>
      <c r="T21" s="5" t="n">
        <f aca="false">H21-1</f>
        <v>4</v>
      </c>
    </row>
    <row r="22" customFormat="false" ht="15" hidden="false" customHeight="false" outlineLevel="0" collapsed="false">
      <c r="A22" s="9" t="s">
        <v>67</v>
      </c>
      <c r="B22" s="9" t="n">
        <v>29</v>
      </c>
      <c r="C22" s="9" t="s">
        <v>225</v>
      </c>
      <c r="D22" s="9" t="s">
        <v>226</v>
      </c>
      <c r="E22" s="9" t="s">
        <v>228</v>
      </c>
      <c r="F22" s="9" t="n">
        <v>300</v>
      </c>
      <c r="G22" s="9" t="s">
        <v>199</v>
      </c>
      <c r="H22" s="9" t="n">
        <v>6</v>
      </c>
      <c r="I22" s="9" t="n">
        <v>300</v>
      </c>
      <c r="J22" s="11" t="b">
        <f aca="false">TRUE()</f>
        <v>1</v>
      </c>
      <c r="K22" s="9" t="n">
        <v>300</v>
      </c>
      <c r="L22" s="9" t="n">
        <v>6</v>
      </c>
      <c r="M22" s="11" t="b">
        <f aca="false">TRUE()</f>
        <v>1</v>
      </c>
      <c r="N22" s="5" t="n">
        <f aca="false">COUNTIF($F$2:$F$316,"&lt;"&amp;F22)+(COUNTIF($F$2:$F$316,F22)+1)/2</f>
        <v>294.5</v>
      </c>
      <c r="O22" s="5" t="n">
        <f aca="false">COUNTIF($H$2:$H$316,"&lt;"&amp;H22)+(COUNTIF($H$2:$H$316,H22)+1)/2</f>
        <v>271</v>
      </c>
      <c r="P22" s="5" t="str">
        <f aca="false">IF(J22=FALSE(),COUNTIFS($J$2:$J$316,FALSE(),$F$2:$F$316,"&lt;"&amp;F22)+(COUNTIFS($J$2:$J$316,FALSE(),$F$2:$F$316,F22)+1)/2,"")</f>
        <v/>
      </c>
      <c r="Q22" s="5" t="str">
        <f aca="false">IF(J22=FALSE(),COUNTIFS($J$2:$J$316,FALSE(),$H$2:$H$316,"&lt;"&amp;H22)+(COUNTIFS($J$2:$J$316,FALSE(),$H$2:$H$316,H22)+1)/2,"")</f>
        <v/>
      </c>
      <c r="R22" s="5" t="n">
        <f aca="false">COUNTIF($L$2:$L$316,"&lt;"&amp;L22)+(COUNTIF($L$2:$L$316,L22)+1)/2</f>
        <v>283.5</v>
      </c>
      <c r="S22" s="5" t="n">
        <f aca="false">MATCH(F22,Codetabel!$G$2:$G$12,0)-1</f>
        <v>6</v>
      </c>
      <c r="T22" s="5" t="n">
        <f aca="false">H22-1</f>
        <v>5</v>
      </c>
    </row>
    <row r="23" customFormat="false" ht="15" hidden="false" customHeight="false" outlineLevel="0" collapsed="false">
      <c r="A23" s="9" t="s">
        <v>67</v>
      </c>
      <c r="B23" s="9" t="n">
        <v>31</v>
      </c>
      <c r="C23" s="9" t="s">
        <v>229</v>
      </c>
      <c r="D23" s="9" t="s">
        <v>230</v>
      </c>
      <c r="E23" s="9" t="s">
        <v>227</v>
      </c>
      <c r="F23" s="9" t="n">
        <v>200</v>
      </c>
      <c r="G23" s="9" t="s">
        <v>132</v>
      </c>
      <c r="H23" s="9" t="n">
        <v>5</v>
      </c>
      <c r="I23" s="9" t="n">
        <v>200</v>
      </c>
      <c r="J23" s="11" t="b">
        <f aca="false">TRUE()</f>
        <v>1</v>
      </c>
      <c r="K23" s="9" t="n">
        <v>100</v>
      </c>
      <c r="L23" s="9" t="n">
        <v>4</v>
      </c>
      <c r="M23" s="11" t="b">
        <f aca="false">TRUE()</f>
        <v>1</v>
      </c>
      <c r="N23" s="5" t="n">
        <f aca="false">COUNTIF($F$2:$F$316,"&lt;"&amp;F23)+(COUNTIF($F$2:$F$316,F23)+1)/2</f>
        <v>259.5</v>
      </c>
      <c r="O23" s="5" t="n">
        <f aca="false">COUNTIF($H$2:$H$316,"&lt;"&amp;H23)+(COUNTIF($H$2:$H$316,H23)+1)/2</f>
        <v>207</v>
      </c>
      <c r="P23" s="5" t="str">
        <f aca="false">IF(J23=FALSE(),COUNTIFS($J$2:$J$316,FALSE(),$F$2:$F$316,"&lt;"&amp;F23)+(COUNTIFS($J$2:$J$316,FALSE(),$F$2:$F$316,F23)+1)/2,"")</f>
        <v/>
      </c>
      <c r="Q23" s="5" t="str">
        <f aca="false">IF(J23=FALSE(),COUNTIFS($J$2:$J$316,FALSE(),$H$2:$H$316,"&lt;"&amp;H23)+(COUNTIFS($J$2:$J$316,FALSE(),$H$2:$H$316,H23)+1)/2,"")</f>
        <v/>
      </c>
      <c r="R23" s="5" t="n">
        <f aca="false">COUNTIF($L$2:$L$316,"&lt;"&amp;L23)+(COUNTIF($L$2:$L$316,L23)+1)/2</f>
        <v>166</v>
      </c>
      <c r="S23" s="5" t="n">
        <f aca="false">MATCH(F23,Codetabel!$G$2:$G$12,0)-1</f>
        <v>5</v>
      </c>
      <c r="T23" s="5" t="n">
        <f aca="false">H23-1</f>
        <v>4</v>
      </c>
    </row>
    <row r="24" customFormat="false" ht="15" hidden="false" customHeight="false" outlineLevel="0" collapsed="false">
      <c r="A24" s="9" t="s">
        <v>67</v>
      </c>
      <c r="B24" s="9" t="n">
        <v>32</v>
      </c>
      <c r="C24" s="9" t="s">
        <v>229</v>
      </c>
      <c r="D24" s="9" t="s">
        <v>230</v>
      </c>
      <c r="E24" s="9" t="s">
        <v>228</v>
      </c>
      <c r="F24" s="9" t="n">
        <v>300</v>
      </c>
      <c r="G24" s="9" t="s">
        <v>199</v>
      </c>
      <c r="H24" s="9" t="n">
        <v>6</v>
      </c>
      <c r="I24" s="9" t="n">
        <v>300</v>
      </c>
      <c r="J24" s="11" t="b">
        <f aca="false">TRUE()</f>
        <v>1</v>
      </c>
      <c r="K24" s="9" t="n">
        <v>300</v>
      </c>
      <c r="L24" s="9" t="n">
        <v>6</v>
      </c>
      <c r="M24" s="11" t="b">
        <f aca="false">TRUE()</f>
        <v>1</v>
      </c>
      <c r="N24" s="5" t="n">
        <f aca="false">COUNTIF($F$2:$F$316,"&lt;"&amp;F24)+(COUNTIF($F$2:$F$316,F24)+1)/2</f>
        <v>294.5</v>
      </c>
      <c r="O24" s="5" t="n">
        <f aca="false">COUNTIF($H$2:$H$316,"&lt;"&amp;H24)+(COUNTIF($H$2:$H$316,H24)+1)/2</f>
        <v>271</v>
      </c>
      <c r="P24" s="5" t="str">
        <f aca="false">IF(J24=FALSE(),COUNTIFS($J$2:$J$316,FALSE(),$F$2:$F$316,"&lt;"&amp;F24)+(COUNTIFS($J$2:$J$316,FALSE(),$F$2:$F$316,F24)+1)/2,"")</f>
        <v/>
      </c>
      <c r="Q24" s="5" t="str">
        <f aca="false">IF(J24=FALSE(),COUNTIFS($J$2:$J$316,FALSE(),$H$2:$H$316,"&lt;"&amp;H24)+(COUNTIFS($J$2:$J$316,FALSE(),$H$2:$H$316,H24)+1)/2,"")</f>
        <v/>
      </c>
      <c r="R24" s="5" t="n">
        <f aca="false">COUNTIF($L$2:$L$316,"&lt;"&amp;L24)+(COUNTIF($L$2:$L$316,L24)+1)/2</f>
        <v>283.5</v>
      </c>
      <c r="S24" s="5" t="n">
        <f aca="false">MATCH(F24,Codetabel!$G$2:$G$12,0)-1</f>
        <v>6</v>
      </c>
      <c r="T24" s="5" t="n">
        <f aca="false">H24-1</f>
        <v>5</v>
      </c>
    </row>
    <row r="25" customFormat="false" ht="15" hidden="false" customHeight="false" outlineLevel="0" collapsed="false">
      <c r="A25" s="9" t="s">
        <v>67</v>
      </c>
      <c r="B25" s="9" t="n">
        <v>34</v>
      </c>
      <c r="C25" s="9" t="s">
        <v>231</v>
      </c>
      <c r="D25" s="9" t="s">
        <v>232</v>
      </c>
      <c r="E25" s="9" t="s">
        <v>227</v>
      </c>
      <c r="F25" s="9" t="n">
        <v>100</v>
      </c>
      <c r="G25" s="9" t="s">
        <v>132</v>
      </c>
      <c r="H25" s="9" t="n">
        <v>5</v>
      </c>
      <c r="I25" s="9" t="n">
        <v>200</v>
      </c>
      <c r="J25" s="11" t="b">
        <f aca="false">FALSE()</f>
        <v>0</v>
      </c>
      <c r="K25" s="9" t="n">
        <v>200</v>
      </c>
      <c r="L25" s="9" t="n">
        <v>5</v>
      </c>
      <c r="M25" s="11" t="b">
        <f aca="false">TRUE()</f>
        <v>1</v>
      </c>
      <c r="N25" s="5" t="n">
        <f aca="false">COUNTIF($F$2:$F$316,"&lt;"&amp;F25)+(COUNTIF($F$2:$F$316,F25)+1)/2</f>
        <v>222.5</v>
      </c>
      <c r="O25" s="5" t="n">
        <f aca="false">COUNTIF($H$2:$H$316,"&lt;"&amp;H25)+(COUNTIF($H$2:$H$316,H25)+1)/2</f>
        <v>207</v>
      </c>
      <c r="P25" s="5" t="n">
        <f aca="false">IF(J25=FALSE(),COUNTIFS($J$2:$J$316,FALSE(),$F$2:$F$316,"&lt;"&amp;F25)+(COUNTIFS($J$2:$J$316,FALSE(),$F$2:$F$316,F25)+1)/2,"")</f>
        <v>180.5</v>
      </c>
      <c r="Q25" s="5" t="n">
        <f aca="false">IF(J25=FALSE(),COUNTIFS($J$2:$J$316,FALSE(),$H$2:$H$316,"&lt;"&amp;H25)+(COUNTIFS($J$2:$J$316,FALSE(),$H$2:$H$316,H25)+1)/2,"")</f>
        <v>141</v>
      </c>
      <c r="R25" s="5" t="n">
        <f aca="false">COUNTIF($L$2:$L$316,"&lt;"&amp;L25)+(COUNTIF($L$2:$L$316,L25)+1)/2</f>
        <v>234.5</v>
      </c>
      <c r="S25" s="5" t="n">
        <f aca="false">MATCH(F25,Codetabel!$G$2:$G$12,0)-1</f>
        <v>4</v>
      </c>
      <c r="T25" s="5" t="n">
        <f aca="false">H25-1</f>
        <v>4</v>
      </c>
    </row>
    <row r="26" customFormat="false" ht="15" hidden="false" customHeight="false" outlineLevel="0" collapsed="false">
      <c r="A26" s="9" t="s">
        <v>67</v>
      </c>
      <c r="B26" s="9" t="n">
        <v>35</v>
      </c>
      <c r="C26" s="9" t="s">
        <v>231</v>
      </c>
      <c r="D26" s="9" t="s">
        <v>232</v>
      </c>
      <c r="E26" s="9" t="s">
        <v>228</v>
      </c>
      <c r="F26" s="9" t="n">
        <v>200</v>
      </c>
      <c r="G26" s="9" t="s">
        <v>199</v>
      </c>
      <c r="H26" s="9" t="n">
        <v>6</v>
      </c>
      <c r="I26" s="9" t="n">
        <v>300</v>
      </c>
      <c r="J26" s="11" t="b">
        <f aca="false">FALSE()</f>
        <v>0</v>
      </c>
      <c r="K26" s="9" t="n">
        <v>300</v>
      </c>
      <c r="L26" s="9" t="n">
        <v>6</v>
      </c>
      <c r="M26" s="11" t="b">
        <f aca="false">TRUE()</f>
        <v>1</v>
      </c>
      <c r="N26" s="5" t="n">
        <f aca="false">COUNTIF($F$2:$F$316,"&lt;"&amp;F26)+(COUNTIF($F$2:$F$316,F26)+1)/2</f>
        <v>259.5</v>
      </c>
      <c r="O26" s="5" t="n">
        <f aca="false">COUNTIF($H$2:$H$316,"&lt;"&amp;H26)+(COUNTIF($H$2:$H$316,H26)+1)/2</f>
        <v>271</v>
      </c>
      <c r="P26" s="5" t="n">
        <f aca="false">IF(J26=FALSE(),COUNTIFS($J$2:$J$316,FALSE(),$F$2:$F$316,"&lt;"&amp;F26)+(COUNTIFS($J$2:$J$316,FALSE(),$F$2:$F$316,F26)+1)/2,"")</f>
        <v>193.5</v>
      </c>
      <c r="Q26" s="5" t="n">
        <f aca="false">IF(J26=FALSE(),COUNTIFS($J$2:$J$316,FALSE(),$H$2:$H$316,"&lt;"&amp;H26)+(COUNTIFS($J$2:$J$316,FALSE(),$H$2:$H$316,H26)+1)/2,"")</f>
        <v>175</v>
      </c>
      <c r="R26" s="5" t="n">
        <f aca="false">COUNTIF($L$2:$L$316,"&lt;"&amp;L26)+(COUNTIF($L$2:$L$316,L26)+1)/2</f>
        <v>283.5</v>
      </c>
      <c r="S26" s="5" t="n">
        <f aca="false">MATCH(F26,Codetabel!$G$2:$G$12,0)-1</f>
        <v>5</v>
      </c>
      <c r="T26" s="5" t="n">
        <f aca="false">H26-1</f>
        <v>5</v>
      </c>
    </row>
    <row r="27" customFormat="false" ht="15" hidden="false" customHeight="false" outlineLevel="0" collapsed="false">
      <c r="A27" s="9" t="s">
        <v>67</v>
      </c>
      <c r="B27" s="9" t="n">
        <v>37</v>
      </c>
      <c r="C27" s="9" t="s">
        <v>233</v>
      </c>
      <c r="D27" s="9" t="s">
        <v>234</v>
      </c>
      <c r="E27" s="9" t="s">
        <v>237</v>
      </c>
      <c r="F27" s="9" t="n">
        <v>50</v>
      </c>
      <c r="G27" s="9" t="s">
        <v>115</v>
      </c>
      <c r="H27" s="9" t="n">
        <v>4</v>
      </c>
      <c r="I27" s="9" t="n">
        <v>100</v>
      </c>
      <c r="J27" s="11" t="b">
        <f aca="false">FALSE()</f>
        <v>0</v>
      </c>
      <c r="K27" s="9" t="n">
        <v>100</v>
      </c>
      <c r="L27" s="9" t="n">
        <v>4</v>
      </c>
      <c r="M27" s="11" t="b">
        <f aca="false">TRUE()</f>
        <v>1</v>
      </c>
      <c r="N27" s="5" t="n">
        <f aca="false">COUNTIF($F$2:$F$316,"&lt;"&amp;F27)+(COUNTIF($F$2:$F$316,F27)+1)/2</f>
        <v>175.5</v>
      </c>
      <c r="O27" s="5" t="n">
        <f aca="false">COUNTIF($H$2:$H$316,"&lt;"&amp;H27)+(COUNTIF($H$2:$H$316,H27)+1)/2</f>
        <v>140</v>
      </c>
      <c r="P27" s="5" t="n">
        <f aca="false">IF(J27=FALSE(),COUNTIFS($J$2:$J$316,FALSE(),$F$2:$F$316,"&lt;"&amp;F27)+(COUNTIFS($J$2:$J$316,FALSE(),$F$2:$F$316,F27)+1)/2,"")</f>
        <v>156</v>
      </c>
      <c r="Q27" s="5" t="n">
        <f aca="false">IF(J27=FALSE(),COUNTIFS($J$2:$J$316,FALSE(),$H$2:$H$316,"&lt;"&amp;H27)+(COUNTIFS($J$2:$J$316,FALSE(),$H$2:$H$316,H27)+1)/2,"")</f>
        <v>98</v>
      </c>
      <c r="R27" s="5" t="n">
        <f aca="false">COUNTIF($L$2:$L$316,"&lt;"&amp;L27)+(COUNTIF($L$2:$L$316,L27)+1)/2</f>
        <v>166</v>
      </c>
      <c r="S27" s="5" t="n">
        <f aca="false">MATCH(F27,Codetabel!$G$2:$G$12,0)-1</f>
        <v>3</v>
      </c>
      <c r="T27" s="5" t="n">
        <f aca="false">H27-1</f>
        <v>3</v>
      </c>
    </row>
    <row r="28" customFormat="false" ht="15" hidden="false" customHeight="false" outlineLevel="0" collapsed="false">
      <c r="A28" s="9" t="s">
        <v>67</v>
      </c>
      <c r="B28" s="9" t="n">
        <v>38</v>
      </c>
      <c r="C28" s="9" t="s">
        <v>233</v>
      </c>
      <c r="D28" s="9" t="s">
        <v>234</v>
      </c>
      <c r="E28" s="9" t="s">
        <v>238</v>
      </c>
      <c r="F28" s="9" t="n">
        <v>100</v>
      </c>
      <c r="G28" s="9" t="s">
        <v>199</v>
      </c>
      <c r="H28" s="9" t="n">
        <v>6</v>
      </c>
      <c r="I28" s="9" t="n">
        <v>300</v>
      </c>
      <c r="J28" s="11" t="b">
        <f aca="false">FALSE()</f>
        <v>0</v>
      </c>
      <c r="K28" s="9" t="n">
        <v>300</v>
      </c>
      <c r="L28" s="9" t="n">
        <v>6</v>
      </c>
      <c r="M28" s="11" t="b">
        <f aca="false">TRUE()</f>
        <v>1</v>
      </c>
      <c r="N28" s="5" t="n">
        <f aca="false">COUNTIF($F$2:$F$316,"&lt;"&amp;F28)+(COUNTIF($F$2:$F$316,F28)+1)/2</f>
        <v>222.5</v>
      </c>
      <c r="O28" s="5" t="n">
        <f aca="false">COUNTIF($H$2:$H$316,"&lt;"&amp;H28)+(COUNTIF($H$2:$H$316,H28)+1)/2</f>
        <v>271</v>
      </c>
      <c r="P28" s="5" t="n">
        <f aca="false">IF(J28=FALSE(),COUNTIFS($J$2:$J$316,FALSE(),$F$2:$F$316,"&lt;"&amp;F28)+(COUNTIFS($J$2:$J$316,FALSE(),$F$2:$F$316,F28)+1)/2,"")</f>
        <v>180.5</v>
      </c>
      <c r="Q28" s="5" t="n">
        <f aca="false">IF(J28=FALSE(),COUNTIFS($J$2:$J$316,FALSE(),$H$2:$H$316,"&lt;"&amp;H28)+(COUNTIFS($J$2:$J$316,FALSE(),$H$2:$H$316,H28)+1)/2,"")</f>
        <v>175</v>
      </c>
      <c r="R28" s="5" t="n">
        <f aca="false">COUNTIF($L$2:$L$316,"&lt;"&amp;L28)+(COUNTIF($L$2:$L$316,L28)+1)/2</f>
        <v>283.5</v>
      </c>
      <c r="S28" s="5" t="n">
        <f aca="false">MATCH(F28,Codetabel!$G$2:$G$12,0)-1</f>
        <v>4</v>
      </c>
      <c r="T28" s="5" t="n">
        <f aca="false">H28-1</f>
        <v>5</v>
      </c>
    </row>
    <row r="29" customFormat="false" ht="15" hidden="false" customHeight="false" outlineLevel="0" collapsed="false">
      <c r="A29" s="9" t="s">
        <v>67</v>
      </c>
      <c r="B29" s="9" t="n">
        <v>39</v>
      </c>
      <c r="C29" s="9" t="s">
        <v>233</v>
      </c>
      <c r="D29" s="9" t="s">
        <v>234</v>
      </c>
      <c r="E29" s="9" t="s">
        <v>239</v>
      </c>
      <c r="F29" s="9" t="n">
        <v>50</v>
      </c>
      <c r="G29" s="9" t="s">
        <v>199</v>
      </c>
      <c r="H29" s="9" t="n">
        <v>6</v>
      </c>
      <c r="I29" s="9" t="n">
        <v>300</v>
      </c>
      <c r="J29" s="11" t="b">
        <f aca="false">FALSE()</f>
        <v>0</v>
      </c>
      <c r="K29" s="9" t="n">
        <v>300</v>
      </c>
      <c r="L29" s="9" t="n">
        <v>6</v>
      </c>
      <c r="M29" s="11" t="b">
        <f aca="false">TRUE()</f>
        <v>1</v>
      </c>
      <c r="N29" s="5" t="n">
        <f aca="false">COUNTIF($F$2:$F$316,"&lt;"&amp;F29)+(COUNTIF($F$2:$F$316,F29)+1)/2</f>
        <v>175.5</v>
      </c>
      <c r="O29" s="5" t="n">
        <f aca="false">COUNTIF($H$2:$H$316,"&lt;"&amp;H29)+(COUNTIF($H$2:$H$316,H29)+1)/2</f>
        <v>271</v>
      </c>
      <c r="P29" s="5" t="n">
        <f aca="false">IF(J29=FALSE(),COUNTIFS($J$2:$J$316,FALSE(),$F$2:$F$316,"&lt;"&amp;F29)+(COUNTIFS($J$2:$J$316,FALSE(),$F$2:$F$316,F29)+1)/2,"")</f>
        <v>156</v>
      </c>
      <c r="Q29" s="5" t="n">
        <f aca="false">IF(J29=FALSE(),COUNTIFS($J$2:$J$316,FALSE(),$H$2:$H$316,"&lt;"&amp;H29)+(COUNTIFS($J$2:$J$316,FALSE(),$H$2:$H$316,H29)+1)/2,"")</f>
        <v>175</v>
      </c>
      <c r="R29" s="5" t="n">
        <f aca="false">COUNTIF($L$2:$L$316,"&lt;"&amp;L29)+(COUNTIF($L$2:$L$316,L29)+1)/2</f>
        <v>283.5</v>
      </c>
      <c r="S29" s="5" t="n">
        <f aca="false">MATCH(F29,Codetabel!$G$2:$G$12,0)-1</f>
        <v>3</v>
      </c>
      <c r="T29" s="5" t="n">
        <f aca="false">H29-1</f>
        <v>5</v>
      </c>
    </row>
    <row r="30" customFormat="false" ht="15" hidden="false" customHeight="false" outlineLevel="0" collapsed="false">
      <c r="A30" s="9" t="s">
        <v>67</v>
      </c>
      <c r="B30" s="9" t="n">
        <v>40</v>
      </c>
      <c r="C30" s="9" t="s">
        <v>240</v>
      </c>
      <c r="D30" s="9" t="s">
        <v>241</v>
      </c>
      <c r="E30" s="9" t="s">
        <v>242</v>
      </c>
      <c r="F30" s="9" t="n">
        <v>50</v>
      </c>
      <c r="G30" s="9" t="s">
        <v>115</v>
      </c>
      <c r="H30" s="9" t="n">
        <v>4</v>
      </c>
      <c r="I30" s="9" t="n">
        <v>100</v>
      </c>
      <c r="J30" s="11" t="b">
        <f aca="false">FALSE()</f>
        <v>0</v>
      </c>
      <c r="K30" s="9" t="n">
        <v>100</v>
      </c>
      <c r="L30" s="9" t="n">
        <v>4</v>
      </c>
      <c r="M30" s="11" t="b">
        <f aca="false">TRUE()</f>
        <v>1</v>
      </c>
      <c r="N30" s="5" t="n">
        <f aca="false">COUNTIF($F$2:$F$316,"&lt;"&amp;F30)+(COUNTIF($F$2:$F$316,F30)+1)/2</f>
        <v>175.5</v>
      </c>
      <c r="O30" s="5" t="n">
        <f aca="false">COUNTIF($H$2:$H$316,"&lt;"&amp;H30)+(COUNTIF($H$2:$H$316,H30)+1)/2</f>
        <v>140</v>
      </c>
      <c r="P30" s="5" t="n">
        <f aca="false">IF(J30=FALSE(),COUNTIFS($J$2:$J$316,FALSE(),$F$2:$F$316,"&lt;"&amp;F30)+(COUNTIFS($J$2:$J$316,FALSE(),$F$2:$F$316,F30)+1)/2,"")</f>
        <v>156</v>
      </c>
      <c r="Q30" s="5" t="n">
        <f aca="false">IF(J30=FALSE(),COUNTIFS($J$2:$J$316,FALSE(),$H$2:$H$316,"&lt;"&amp;H30)+(COUNTIFS($J$2:$J$316,FALSE(),$H$2:$H$316,H30)+1)/2,"")</f>
        <v>98</v>
      </c>
      <c r="R30" s="5" t="n">
        <f aca="false">COUNTIF($L$2:$L$316,"&lt;"&amp;L30)+(COUNTIF($L$2:$L$316,L30)+1)/2</f>
        <v>166</v>
      </c>
      <c r="S30" s="5" t="n">
        <f aca="false">MATCH(F30,Codetabel!$G$2:$G$12,0)-1</f>
        <v>3</v>
      </c>
      <c r="T30" s="5" t="n">
        <f aca="false">H30-1</f>
        <v>3</v>
      </c>
    </row>
    <row r="31" customFormat="false" ht="15" hidden="false" customHeight="false" outlineLevel="0" collapsed="false">
      <c r="A31" s="9" t="s">
        <v>67</v>
      </c>
      <c r="B31" s="9" t="n">
        <v>41</v>
      </c>
      <c r="C31" s="9" t="s">
        <v>240</v>
      </c>
      <c r="D31" s="9" t="s">
        <v>241</v>
      </c>
      <c r="E31" s="9" t="s">
        <v>243</v>
      </c>
      <c r="F31" s="9" t="n">
        <v>10</v>
      </c>
      <c r="G31" s="9" t="s">
        <v>107</v>
      </c>
      <c r="H31" s="9" t="n">
        <v>2</v>
      </c>
      <c r="I31" s="9" t="n">
        <v>30</v>
      </c>
      <c r="J31" s="11" t="b">
        <f aca="false">FALSE()</f>
        <v>0</v>
      </c>
      <c r="K31" s="9" t="n">
        <v>30</v>
      </c>
      <c r="L31" s="9" t="n">
        <v>2</v>
      </c>
      <c r="M31" s="11" t="b">
        <f aca="false">TRUE()</f>
        <v>1</v>
      </c>
      <c r="N31" s="5" t="n">
        <f aca="false">COUNTIF($F$2:$F$316,"&lt;"&amp;F31)+(COUNTIF($F$2:$F$316,F31)+1)/2</f>
        <v>66</v>
      </c>
      <c r="O31" s="5" t="n">
        <f aca="false">COUNTIF($H$2:$H$316,"&lt;"&amp;H31)+(COUNTIF($H$2:$H$316,H31)+1)/2</f>
        <v>20</v>
      </c>
      <c r="P31" s="5" t="n">
        <f aca="false">IF(J31=FALSE(),COUNTIFS($J$2:$J$316,FALSE(),$F$2:$F$316,"&lt;"&amp;F31)+(COUNTIFS($J$2:$J$316,FALSE(),$F$2:$F$316,F31)+1)/2,"")</f>
        <v>66</v>
      </c>
      <c r="Q31" s="5" t="n">
        <f aca="false">IF(J31=FALSE(),COUNTIFS($J$2:$J$316,FALSE(),$H$2:$H$316,"&lt;"&amp;H31)+(COUNTIFS($J$2:$J$316,FALSE(),$H$2:$H$316,H31)+1)/2,"")</f>
        <v>15.5</v>
      </c>
      <c r="R31" s="5" t="n">
        <f aca="false">COUNTIF($L$2:$L$316,"&lt;"&amp;L31)+(COUNTIF($L$2:$L$316,L31)+1)/2</f>
        <v>27</v>
      </c>
      <c r="S31" s="5" t="n">
        <f aca="false">MATCH(F31,Codetabel!$G$2:$G$12,0)-1</f>
        <v>1</v>
      </c>
      <c r="T31" s="5" t="n">
        <f aca="false">H31-1</f>
        <v>1</v>
      </c>
    </row>
    <row r="32" customFormat="false" ht="15" hidden="false" customHeight="false" outlineLevel="0" collapsed="false">
      <c r="A32" s="9" t="s">
        <v>67</v>
      </c>
      <c r="B32" s="9" t="n">
        <v>43</v>
      </c>
      <c r="C32" s="9" t="s">
        <v>244</v>
      </c>
      <c r="D32" s="9" t="s">
        <v>245</v>
      </c>
      <c r="E32" s="9" t="s">
        <v>246</v>
      </c>
      <c r="F32" s="9" t="n">
        <v>200</v>
      </c>
      <c r="G32" s="9" t="s">
        <v>199</v>
      </c>
      <c r="H32" s="9" t="n">
        <v>6</v>
      </c>
      <c r="I32" s="9" t="n">
        <v>300</v>
      </c>
      <c r="J32" s="11" t="b">
        <f aca="false">FALSE()</f>
        <v>0</v>
      </c>
      <c r="K32" s="9" t="n">
        <v>300</v>
      </c>
      <c r="L32" s="9" t="n">
        <v>6</v>
      </c>
      <c r="M32" s="11" t="b">
        <f aca="false">TRUE()</f>
        <v>1</v>
      </c>
      <c r="N32" s="5" t="n">
        <f aca="false">COUNTIF($F$2:$F$316,"&lt;"&amp;F32)+(COUNTIF($F$2:$F$316,F32)+1)/2</f>
        <v>259.5</v>
      </c>
      <c r="O32" s="5" t="n">
        <f aca="false">COUNTIF($H$2:$H$316,"&lt;"&amp;H32)+(COUNTIF($H$2:$H$316,H32)+1)/2</f>
        <v>271</v>
      </c>
      <c r="P32" s="5" t="n">
        <f aca="false">IF(J32=FALSE(),COUNTIFS($J$2:$J$316,FALSE(),$F$2:$F$316,"&lt;"&amp;F32)+(COUNTIFS($J$2:$J$316,FALSE(),$F$2:$F$316,F32)+1)/2,"")</f>
        <v>193.5</v>
      </c>
      <c r="Q32" s="5" t="n">
        <f aca="false">IF(J32=FALSE(),COUNTIFS($J$2:$J$316,FALSE(),$H$2:$H$316,"&lt;"&amp;H32)+(COUNTIFS($J$2:$J$316,FALSE(),$H$2:$H$316,H32)+1)/2,"")</f>
        <v>175</v>
      </c>
      <c r="R32" s="5" t="n">
        <f aca="false">COUNTIF($L$2:$L$316,"&lt;"&amp;L32)+(COUNTIF($L$2:$L$316,L32)+1)/2</f>
        <v>283.5</v>
      </c>
      <c r="S32" s="5" t="n">
        <f aca="false">MATCH(F32,Codetabel!$G$2:$G$12,0)-1</f>
        <v>5</v>
      </c>
      <c r="T32" s="5" t="n">
        <f aca="false">H32-1</f>
        <v>5</v>
      </c>
    </row>
    <row r="33" customFormat="false" ht="15" hidden="false" customHeight="false" outlineLevel="0" collapsed="false">
      <c r="A33" s="9" t="s">
        <v>67</v>
      </c>
      <c r="B33" s="9" t="n">
        <v>44</v>
      </c>
      <c r="C33" s="9" t="s">
        <v>244</v>
      </c>
      <c r="D33" s="9" t="s">
        <v>245</v>
      </c>
      <c r="E33" s="9" t="s">
        <v>247</v>
      </c>
      <c r="F33" s="9" t="n">
        <v>100</v>
      </c>
      <c r="G33" s="9" t="s">
        <v>132</v>
      </c>
      <c r="H33" s="9" t="n">
        <v>5</v>
      </c>
      <c r="I33" s="9" t="n">
        <v>200</v>
      </c>
      <c r="J33" s="11" t="b">
        <f aca="false">FALSE()</f>
        <v>0</v>
      </c>
      <c r="K33" s="9" t="n">
        <v>200</v>
      </c>
      <c r="L33" s="9" t="n">
        <v>5</v>
      </c>
      <c r="M33" s="11" t="b">
        <f aca="false">TRUE()</f>
        <v>1</v>
      </c>
      <c r="N33" s="5" t="n">
        <f aca="false">COUNTIF($F$2:$F$316,"&lt;"&amp;F33)+(COUNTIF($F$2:$F$316,F33)+1)/2</f>
        <v>222.5</v>
      </c>
      <c r="O33" s="5" t="n">
        <f aca="false">COUNTIF($H$2:$H$316,"&lt;"&amp;H33)+(COUNTIF($H$2:$H$316,H33)+1)/2</f>
        <v>207</v>
      </c>
      <c r="P33" s="5" t="n">
        <f aca="false">IF(J33=FALSE(),COUNTIFS($J$2:$J$316,FALSE(),$F$2:$F$316,"&lt;"&amp;F33)+(COUNTIFS($J$2:$J$316,FALSE(),$F$2:$F$316,F33)+1)/2,"")</f>
        <v>180.5</v>
      </c>
      <c r="Q33" s="5" t="n">
        <f aca="false">IF(J33=FALSE(),COUNTIFS($J$2:$J$316,FALSE(),$H$2:$H$316,"&lt;"&amp;H33)+(COUNTIFS($J$2:$J$316,FALSE(),$H$2:$H$316,H33)+1)/2,"")</f>
        <v>141</v>
      </c>
      <c r="R33" s="5" t="n">
        <f aca="false">COUNTIF($L$2:$L$316,"&lt;"&amp;L33)+(COUNTIF($L$2:$L$316,L33)+1)/2</f>
        <v>234.5</v>
      </c>
      <c r="S33" s="5" t="n">
        <f aca="false">MATCH(F33,Codetabel!$G$2:$G$12,0)-1</f>
        <v>4</v>
      </c>
      <c r="T33" s="5" t="n">
        <f aca="false">H33-1</f>
        <v>4</v>
      </c>
    </row>
    <row r="34" customFormat="false" ht="15" hidden="false" customHeight="false" outlineLevel="0" collapsed="false">
      <c r="A34" s="9" t="s">
        <v>67</v>
      </c>
      <c r="B34" s="9" t="n">
        <v>45</v>
      </c>
      <c r="C34" s="9" t="s">
        <v>244</v>
      </c>
      <c r="D34" s="9" t="s">
        <v>245</v>
      </c>
      <c r="E34" s="9" t="s">
        <v>248</v>
      </c>
      <c r="F34" s="9" t="n">
        <v>50</v>
      </c>
      <c r="G34" s="9" t="s">
        <v>132</v>
      </c>
      <c r="H34" s="9" t="n">
        <v>5</v>
      </c>
      <c r="I34" s="9" t="n">
        <v>200</v>
      </c>
      <c r="J34" s="11" t="b">
        <f aca="false">FALSE()</f>
        <v>0</v>
      </c>
      <c r="K34" s="9" t="n">
        <v>200</v>
      </c>
      <c r="L34" s="9" t="n">
        <v>5</v>
      </c>
      <c r="M34" s="11" t="b">
        <f aca="false">TRUE()</f>
        <v>1</v>
      </c>
      <c r="N34" s="5" t="n">
        <f aca="false">COUNTIF($F$2:$F$316,"&lt;"&amp;F34)+(COUNTIF($F$2:$F$316,F34)+1)/2</f>
        <v>175.5</v>
      </c>
      <c r="O34" s="5" t="n">
        <f aca="false">COUNTIF($H$2:$H$316,"&lt;"&amp;H34)+(COUNTIF($H$2:$H$316,H34)+1)/2</f>
        <v>207</v>
      </c>
      <c r="P34" s="5" t="n">
        <f aca="false">IF(J34=FALSE(),COUNTIFS($J$2:$J$316,FALSE(),$F$2:$F$316,"&lt;"&amp;F34)+(COUNTIFS($J$2:$J$316,FALSE(),$F$2:$F$316,F34)+1)/2,"")</f>
        <v>156</v>
      </c>
      <c r="Q34" s="5" t="n">
        <f aca="false">IF(J34=FALSE(),COUNTIFS($J$2:$J$316,FALSE(),$H$2:$H$316,"&lt;"&amp;H34)+(COUNTIFS($J$2:$J$316,FALSE(),$H$2:$H$316,H34)+1)/2,"")</f>
        <v>141</v>
      </c>
      <c r="R34" s="5" t="n">
        <f aca="false">COUNTIF($L$2:$L$316,"&lt;"&amp;L34)+(COUNTIF($L$2:$L$316,L34)+1)/2</f>
        <v>234.5</v>
      </c>
      <c r="S34" s="5" t="n">
        <f aca="false">MATCH(F34,Codetabel!$G$2:$G$12,0)-1</f>
        <v>3</v>
      </c>
      <c r="T34" s="5" t="n">
        <f aca="false">H34-1</f>
        <v>4</v>
      </c>
    </row>
    <row r="35" customFormat="false" ht="15" hidden="false" customHeight="false" outlineLevel="0" collapsed="false">
      <c r="A35" s="9" t="s">
        <v>67</v>
      </c>
      <c r="B35" s="9" t="n">
        <v>47</v>
      </c>
      <c r="C35" s="9" t="s">
        <v>249</v>
      </c>
      <c r="D35" s="9" t="s">
        <v>250</v>
      </c>
      <c r="E35" s="9" t="s">
        <v>251</v>
      </c>
      <c r="F35" s="9" t="n">
        <v>200</v>
      </c>
      <c r="G35" s="9" t="s">
        <v>132</v>
      </c>
      <c r="H35" s="9" t="n">
        <v>5</v>
      </c>
      <c r="I35" s="9" t="n">
        <v>200</v>
      </c>
      <c r="J35" s="11" t="b">
        <f aca="false">TRUE()</f>
        <v>1</v>
      </c>
      <c r="K35" s="9" t="n">
        <v>200</v>
      </c>
      <c r="L35" s="9" t="n">
        <v>5</v>
      </c>
      <c r="M35" s="11" t="b">
        <f aca="false">TRUE()</f>
        <v>1</v>
      </c>
      <c r="N35" s="5" t="n">
        <f aca="false">COUNTIF($F$2:$F$316,"&lt;"&amp;F35)+(COUNTIF($F$2:$F$316,F35)+1)/2</f>
        <v>259.5</v>
      </c>
      <c r="O35" s="5" t="n">
        <f aca="false">COUNTIF($H$2:$H$316,"&lt;"&amp;H35)+(COUNTIF($H$2:$H$316,H35)+1)/2</f>
        <v>207</v>
      </c>
      <c r="P35" s="5" t="str">
        <f aca="false">IF(J35=FALSE(),COUNTIFS($J$2:$J$316,FALSE(),$F$2:$F$316,"&lt;"&amp;F35)+(COUNTIFS($J$2:$J$316,FALSE(),$F$2:$F$316,F35)+1)/2,"")</f>
        <v/>
      </c>
      <c r="Q35" s="5" t="str">
        <f aca="false">IF(J35=FALSE(),COUNTIFS($J$2:$J$316,FALSE(),$H$2:$H$316,"&lt;"&amp;H35)+(COUNTIFS($J$2:$J$316,FALSE(),$H$2:$H$316,H35)+1)/2,"")</f>
        <v/>
      </c>
      <c r="R35" s="5" t="n">
        <f aca="false">COUNTIF($L$2:$L$316,"&lt;"&amp;L35)+(COUNTIF($L$2:$L$316,L35)+1)/2</f>
        <v>234.5</v>
      </c>
      <c r="S35" s="5" t="n">
        <f aca="false">MATCH(F35,Codetabel!$G$2:$G$12,0)-1</f>
        <v>5</v>
      </c>
      <c r="T35" s="5" t="n">
        <f aca="false">H35-1</f>
        <v>4</v>
      </c>
    </row>
    <row r="36" customFormat="false" ht="15" hidden="false" customHeight="false" outlineLevel="0" collapsed="false">
      <c r="A36" s="9" t="s">
        <v>67</v>
      </c>
      <c r="B36" s="9" t="n">
        <v>48</v>
      </c>
      <c r="C36" s="9" t="s">
        <v>249</v>
      </c>
      <c r="D36" s="9" t="s">
        <v>250</v>
      </c>
      <c r="E36" s="9" t="s">
        <v>252</v>
      </c>
      <c r="F36" s="9" t="n">
        <v>300</v>
      </c>
      <c r="G36" s="9" t="s">
        <v>199</v>
      </c>
      <c r="H36" s="9" t="n">
        <v>6</v>
      </c>
      <c r="I36" s="9" t="n">
        <v>300</v>
      </c>
      <c r="J36" s="11" t="b">
        <f aca="false">TRUE()</f>
        <v>1</v>
      </c>
      <c r="K36" s="9" t="n">
        <v>300</v>
      </c>
      <c r="L36" s="9" t="n">
        <v>6</v>
      </c>
      <c r="M36" s="11" t="b">
        <f aca="false">TRUE()</f>
        <v>1</v>
      </c>
      <c r="N36" s="5" t="n">
        <f aca="false">COUNTIF($F$2:$F$316,"&lt;"&amp;F36)+(COUNTIF($F$2:$F$316,F36)+1)/2</f>
        <v>294.5</v>
      </c>
      <c r="O36" s="5" t="n">
        <f aca="false">COUNTIF($H$2:$H$316,"&lt;"&amp;H36)+(COUNTIF($H$2:$H$316,H36)+1)/2</f>
        <v>271</v>
      </c>
      <c r="P36" s="5" t="str">
        <f aca="false">IF(J36=FALSE(),COUNTIFS($J$2:$J$316,FALSE(),$F$2:$F$316,"&lt;"&amp;F36)+(COUNTIFS($J$2:$J$316,FALSE(),$F$2:$F$316,F36)+1)/2,"")</f>
        <v/>
      </c>
      <c r="Q36" s="5" t="str">
        <f aca="false">IF(J36=FALSE(),COUNTIFS($J$2:$J$316,FALSE(),$H$2:$H$316,"&lt;"&amp;H36)+(COUNTIFS($J$2:$J$316,FALSE(),$H$2:$H$316,H36)+1)/2,"")</f>
        <v/>
      </c>
      <c r="R36" s="5" t="n">
        <f aca="false">COUNTIF($L$2:$L$316,"&lt;"&amp;L36)+(COUNTIF($L$2:$L$316,L36)+1)/2</f>
        <v>283.5</v>
      </c>
      <c r="S36" s="5" t="n">
        <f aca="false">MATCH(F36,Codetabel!$G$2:$G$12,0)-1</f>
        <v>6</v>
      </c>
      <c r="T36" s="5" t="n">
        <f aca="false">H36-1</f>
        <v>5</v>
      </c>
    </row>
    <row r="37" customFormat="false" ht="15" hidden="false" customHeight="false" outlineLevel="0" collapsed="false">
      <c r="A37" s="9" t="s">
        <v>67</v>
      </c>
      <c r="B37" s="9" t="n">
        <v>50</v>
      </c>
      <c r="C37" s="9" t="s">
        <v>253</v>
      </c>
      <c r="D37" s="9" t="s">
        <v>254</v>
      </c>
      <c r="E37" s="9" t="s">
        <v>257</v>
      </c>
      <c r="F37" s="9" t="n">
        <v>300</v>
      </c>
      <c r="G37" s="9" t="s">
        <v>199</v>
      </c>
      <c r="H37" s="9" t="n">
        <v>6</v>
      </c>
      <c r="I37" s="9" t="n">
        <v>300</v>
      </c>
      <c r="J37" s="11" t="b">
        <f aca="false">TRUE()</f>
        <v>1</v>
      </c>
      <c r="K37" s="9" t="n">
        <v>200</v>
      </c>
      <c r="L37" s="9" t="n">
        <v>5</v>
      </c>
      <c r="M37" s="11" t="b">
        <f aca="false">TRUE()</f>
        <v>1</v>
      </c>
      <c r="N37" s="5" t="n">
        <f aca="false">COUNTIF($F$2:$F$316,"&lt;"&amp;F37)+(COUNTIF($F$2:$F$316,F37)+1)/2</f>
        <v>294.5</v>
      </c>
      <c r="O37" s="5" t="n">
        <f aca="false">COUNTIF($H$2:$H$316,"&lt;"&amp;H37)+(COUNTIF($H$2:$H$316,H37)+1)/2</f>
        <v>271</v>
      </c>
      <c r="P37" s="5" t="str">
        <f aca="false">IF(J37=FALSE(),COUNTIFS($J$2:$J$316,FALSE(),$F$2:$F$316,"&lt;"&amp;F37)+(COUNTIFS($J$2:$J$316,FALSE(),$F$2:$F$316,F37)+1)/2,"")</f>
        <v/>
      </c>
      <c r="Q37" s="5" t="str">
        <f aca="false">IF(J37=FALSE(),COUNTIFS($J$2:$J$316,FALSE(),$H$2:$H$316,"&lt;"&amp;H37)+(COUNTIFS($J$2:$J$316,FALSE(),$H$2:$H$316,H37)+1)/2,"")</f>
        <v/>
      </c>
      <c r="R37" s="5" t="n">
        <f aca="false">COUNTIF($L$2:$L$316,"&lt;"&amp;L37)+(COUNTIF($L$2:$L$316,L37)+1)/2</f>
        <v>234.5</v>
      </c>
      <c r="S37" s="5" t="n">
        <f aca="false">MATCH(F37,Codetabel!$G$2:$G$12,0)-1</f>
        <v>6</v>
      </c>
      <c r="T37" s="5" t="n">
        <f aca="false">H37-1</f>
        <v>5</v>
      </c>
    </row>
    <row r="38" customFormat="false" ht="15" hidden="false" customHeight="false" outlineLevel="0" collapsed="false">
      <c r="A38" s="9" t="s">
        <v>67</v>
      </c>
      <c r="B38" s="9" t="n">
        <v>51</v>
      </c>
      <c r="C38" s="9" t="s">
        <v>253</v>
      </c>
      <c r="D38" s="9" t="s">
        <v>254</v>
      </c>
      <c r="E38" s="9" t="s">
        <v>259</v>
      </c>
      <c r="F38" s="9" t="n">
        <v>200</v>
      </c>
      <c r="G38" s="9" t="s">
        <v>132</v>
      </c>
      <c r="H38" s="9" t="n">
        <v>5</v>
      </c>
      <c r="I38" s="9" t="n">
        <v>200</v>
      </c>
      <c r="J38" s="11" t="b">
        <f aca="false">TRUE()</f>
        <v>1</v>
      </c>
      <c r="K38" s="9" t="n">
        <v>200</v>
      </c>
      <c r="L38" s="9" t="n">
        <v>5</v>
      </c>
      <c r="M38" s="11" t="b">
        <f aca="false">TRUE()</f>
        <v>1</v>
      </c>
      <c r="N38" s="5" t="n">
        <f aca="false">COUNTIF($F$2:$F$316,"&lt;"&amp;F38)+(COUNTIF($F$2:$F$316,F38)+1)/2</f>
        <v>259.5</v>
      </c>
      <c r="O38" s="5" t="n">
        <f aca="false">COUNTIF($H$2:$H$316,"&lt;"&amp;H38)+(COUNTIF($H$2:$H$316,H38)+1)/2</f>
        <v>207</v>
      </c>
      <c r="P38" s="5" t="str">
        <f aca="false">IF(J38=FALSE(),COUNTIFS($J$2:$J$316,FALSE(),$F$2:$F$316,"&lt;"&amp;F38)+(COUNTIFS($J$2:$J$316,FALSE(),$F$2:$F$316,F38)+1)/2,"")</f>
        <v/>
      </c>
      <c r="Q38" s="5" t="str">
        <f aca="false">IF(J38=FALSE(),COUNTIFS($J$2:$J$316,FALSE(),$H$2:$H$316,"&lt;"&amp;H38)+(COUNTIFS($J$2:$J$316,FALSE(),$H$2:$H$316,H38)+1)/2,"")</f>
        <v/>
      </c>
      <c r="R38" s="5" t="n">
        <f aca="false">COUNTIF($L$2:$L$316,"&lt;"&amp;L38)+(COUNTIF($L$2:$L$316,L38)+1)/2</f>
        <v>234.5</v>
      </c>
      <c r="S38" s="5" t="n">
        <f aca="false">MATCH(F38,Codetabel!$G$2:$G$12,0)-1</f>
        <v>5</v>
      </c>
      <c r="T38" s="5" t="n">
        <f aca="false">H38-1</f>
        <v>4</v>
      </c>
    </row>
    <row r="39" customFormat="false" ht="15" hidden="false" customHeight="false" outlineLevel="0" collapsed="false">
      <c r="A39" s="9" t="s">
        <v>67</v>
      </c>
      <c r="B39" s="9" t="n">
        <v>52</v>
      </c>
      <c r="C39" s="9" t="s">
        <v>253</v>
      </c>
      <c r="D39" s="9" t="s">
        <v>254</v>
      </c>
      <c r="E39" s="9" t="s">
        <v>260</v>
      </c>
      <c r="F39" s="9" t="n">
        <v>300</v>
      </c>
      <c r="G39" s="9" t="s">
        <v>199</v>
      </c>
      <c r="H39" s="9" t="n">
        <v>6</v>
      </c>
      <c r="I39" s="9" t="n">
        <v>300</v>
      </c>
      <c r="J39" s="11" t="b">
        <f aca="false">TRUE()</f>
        <v>1</v>
      </c>
      <c r="K39" s="9" t="n">
        <v>300</v>
      </c>
      <c r="L39" s="9" t="n">
        <v>6</v>
      </c>
      <c r="M39" s="11" t="b">
        <f aca="false">TRUE()</f>
        <v>1</v>
      </c>
      <c r="N39" s="5" t="n">
        <f aca="false">COUNTIF($F$2:$F$316,"&lt;"&amp;F39)+(COUNTIF($F$2:$F$316,F39)+1)/2</f>
        <v>294.5</v>
      </c>
      <c r="O39" s="5" t="n">
        <f aca="false">COUNTIF($H$2:$H$316,"&lt;"&amp;H39)+(COUNTIF($H$2:$H$316,H39)+1)/2</f>
        <v>271</v>
      </c>
      <c r="P39" s="5" t="str">
        <f aca="false">IF(J39=FALSE(),COUNTIFS($J$2:$J$316,FALSE(),$F$2:$F$316,"&lt;"&amp;F39)+(COUNTIFS($J$2:$J$316,FALSE(),$F$2:$F$316,F39)+1)/2,"")</f>
        <v/>
      </c>
      <c r="Q39" s="5" t="str">
        <f aca="false">IF(J39=FALSE(),COUNTIFS($J$2:$J$316,FALSE(),$H$2:$H$316,"&lt;"&amp;H39)+(COUNTIFS($J$2:$J$316,FALSE(),$H$2:$H$316,H39)+1)/2,"")</f>
        <v/>
      </c>
      <c r="R39" s="5" t="n">
        <f aca="false">COUNTIF($L$2:$L$316,"&lt;"&amp;L39)+(COUNTIF($L$2:$L$316,L39)+1)/2</f>
        <v>283.5</v>
      </c>
      <c r="S39" s="5" t="n">
        <f aca="false">MATCH(F39,Codetabel!$G$2:$G$12,0)-1</f>
        <v>6</v>
      </c>
      <c r="T39" s="5" t="n">
        <f aca="false">H39-1</f>
        <v>5</v>
      </c>
    </row>
    <row r="40" customFormat="false" ht="15" hidden="false" customHeight="false" outlineLevel="0" collapsed="false">
      <c r="A40" s="9" t="s">
        <v>67</v>
      </c>
      <c r="B40" s="9" t="n">
        <v>53</v>
      </c>
      <c r="C40" s="9" t="s">
        <v>261</v>
      </c>
      <c r="D40" s="9" t="s">
        <v>262</v>
      </c>
      <c r="E40" s="9" t="s">
        <v>263</v>
      </c>
      <c r="F40" s="9" t="n">
        <v>200</v>
      </c>
      <c r="G40" s="9" t="s">
        <v>132</v>
      </c>
      <c r="H40" s="9" t="n">
        <v>5</v>
      </c>
      <c r="I40" s="9" t="n">
        <v>200</v>
      </c>
      <c r="J40" s="11" t="b">
        <f aca="false">TRUE()</f>
        <v>1</v>
      </c>
      <c r="K40" s="9" t="n">
        <v>200</v>
      </c>
      <c r="L40" s="9" t="n">
        <v>5</v>
      </c>
      <c r="M40" s="11" t="b">
        <f aca="false">TRUE()</f>
        <v>1</v>
      </c>
      <c r="N40" s="5" t="n">
        <f aca="false">COUNTIF($F$2:$F$316,"&lt;"&amp;F40)+(COUNTIF($F$2:$F$316,F40)+1)/2</f>
        <v>259.5</v>
      </c>
      <c r="O40" s="5" t="n">
        <f aca="false">COUNTIF($H$2:$H$316,"&lt;"&amp;H40)+(COUNTIF($H$2:$H$316,H40)+1)/2</f>
        <v>207</v>
      </c>
      <c r="P40" s="5" t="str">
        <f aca="false">IF(J40=FALSE(),COUNTIFS($J$2:$J$316,FALSE(),$F$2:$F$316,"&lt;"&amp;F40)+(COUNTIFS($J$2:$J$316,FALSE(),$F$2:$F$316,F40)+1)/2,"")</f>
        <v/>
      </c>
      <c r="Q40" s="5" t="str">
        <f aca="false">IF(J40=FALSE(),COUNTIFS($J$2:$J$316,FALSE(),$H$2:$H$316,"&lt;"&amp;H40)+(COUNTIFS($J$2:$J$316,FALSE(),$H$2:$H$316,H40)+1)/2,"")</f>
        <v/>
      </c>
      <c r="R40" s="5" t="n">
        <f aca="false">COUNTIF($L$2:$L$316,"&lt;"&amp;L40)+(COUNTIF($L$2:$L$316,L40)+1)/2</f>
        <v>234.5</v>
      </c>
      <c r="S40" s="5" t="n">
        <f aca="false">MATCH(F40,Codetabel!$G$2:$G$12,0)-1</f>
        <v>5</v>
      </c>
      <c r="T40" s="5" t="n">
        <f aca="false">H40-1</f>
        <v>4</v>
      </c>
    </row>
    <row r="41" customFormat="false" ht="15" hidden="false" customHeight="false" outlineLevel="0" collapsed="false">
      <c r="A41" s="9" t="s">
        <v>67</v>
      </c>
      <c r="B41" s="9" t="n">
        <v>55</v>
      </c>
      <c r="C41" s="9" t="s">
        <v>264</v>
      </c>
      <c r="D41" s="9" t="s">
        <v>265</v>
      </c>
      <c r="E41" s="9" t="s">
        <v>266</v>
      </c>
      <c r="F41" s="9" t="n">
        <v>30</v>
      </c>
      <c r="G41" s="9" t="s">
        <v>107</v>
      </c>
      <c r="H41" s="9" t="n">
        <v>2</v>
      </c>
      <c r="I41" s="9" t="n">
        <v>30</v>
      </c>
      <c r="J41" s="11" t="b">
        <f aca="false">TRUE()</f>
        <v>1</v>
      </c>
      <c r="K41" s="9" t="n">
        <v>30</v>
      </c>
      <c r="L41" s="9" t="n">
        <v>2</v>
      </c>
      <c r="M41" s="11" t="b">
        <f aca="false">TRUE()</f>
        <v>1</v>
      </c>
      <c r="N41" s="5" t="n">
        <f aca="false">COUNTIF($F$2:$F$316,"&lt;"&amp;F41)+(COUNTIF($F$2:$F$316,F41)+1)/2</f>
        <v>119.5</v>
      </c>
      <c r="O41" s="5" t="n">
        <f aca="false">COUNTIF($H$2:$H$316,"&lt;"&amp;H41)+(COUNTIF($H$2:$H$316,H41)+1)/2</f>
        <v>20</v>
      </c>
      <c r="P41" s="5" t="str">
        <f aca="false">IF(J41=FALSE(),COUNTIFS($J$2:$J$316,FALSE(),$F$2:$F$316,"&lt;"&amp;F41)+(COUNTIFS($J$2:$J$316,FALSE(),$F$2:$F$316,F41)+1)/2,"")</f>
        <v/>
      </c>
      <c r="Q41" s="5" t="str">
        <f aca="false">IF(J41=FALSE(),COUNTIFS($J$2:$J$316,FALSE(),$H$2:$H$316,"&lt;"&amp;H41)+(COUNTIFS($J$2:$J$316,FALSE(),$H$2:$H$316,H41)+1)/2,"")</f>
        <v/>
      </c>
      <c r="R41" s="5" t="n">
        <f aca="false">COUNTIF($L$2:$L$316,"&lt;"&amp;L41)+(COUNTIF($L$2:$L$316,L41)+1)/2</f>
        <v>27</v>
      </c>
      <c r="S41" s="5" t="n">
        <f aca="false">MATCH(F41,Codetabel!$G$2:$G$12,0)-1</f>
        <v>2</v>
      </c>
      <c r="T41" s="5" t="n">
        <f aca="false">H41-1</f>
        <v>1</v>
      </c>
    </row>
    <row r="42" customFormat="false" ht="15" hidden="false" customHeight="false" outlineLevel="0" collapsed="false">
      <c r="A42" s="9" t="s">
        <v>67</v>
      </c>
      <c r="B42" s="9" t="n">
        <v>56</v>
      </c>
      <c r="C42" s="9" t="s">
        <v>264</v>
      </c>
      <c r="D42" s="9" t="s">
        <v>265</v>
      </c>
      <c r="E42" s="9" t="s">
        <v>267</v>
      </c>
      <c r="F42" s="9" t="n">
        <v>100</v>
      </c>
      <c r="G42" s="9" t="s">
        <v>115</v>
      </c>
      <c r="H42" s="9" t="n">
        <v>4</v>
      </c>
      <c r="I42" s="9" t="n">
        <v>100</v>
      </c>
      <c r="J42" s="11" t="b">
        <f aca="false">TRUE()</f>
        <v>1</v>
      </c>
      <c r="K42" s="9" t="n">
        <v>100</v>
      </c>
      <c r="L42" s="9" t="n">
        <v>4</v>
      </c>
      <c r="M42" s="11" t="b">
        <f aca="false">TRUE()</f>
        <v>1</v>
      </c>
      <c r="N42" s="5" t="n">
        <f aca="false">COUNTIF($F$2:$F$316,"&lt;"&amp;F42)+(COUNTIF($F$2:$F$316,F42)+1)/2</f>
        <v>222.5</v>
      </c>
      <c r="O42" s="5" t="n">
        <f aca="false">COUNTIF($H$2:$H$316,"&lt;"&amp;H42)+(COUNTIF($H$2:$H$316,H42)+1)/2</f>
        <v>140</v>
      </c>
      <c r="P42" s="5" t="str">
        <f aca="false">IF(J42=FALSE(),COUNTIFS($J$2:$J$316,FALSE(),$F$2:$F$316,"&lt;"&amp;F42)+(COUNTIFS($J$2:$J$316,FALSE(),$F$2:$F$316,F42)+1)/2,"")</f>
        <v/>
      </c>
      <c r="Q42" s="5" t="str">
        <f aca="false">IF(J42=FALSE(),COUNTIFS($J$2:$J$316,FALSE(),$H$2:$H$316,"&lt;"&amp;H42)+(COUNTIFS($J$2:$J$316,FALSE(),$H$2:$H$316,H42)+1)/2,"")</f>
        <v/>
      </c>
      <c r="R42" s="5" t="n">
        <f aca="false">COUNTIF($L$2:$L$316,"&lt;"&amp;L42)+(COUNTIF($L$2:$L$316,L42)+1)/2</f>
        <v>166</v>
      </c>
      <c r="S42" s="5" t="n">
        <f aca="false">MATCH(F42,Codetabel!$G$2:$G$12,0)-1</f>
        <v>4</v>
      </c>
      <c r="T42" s="5" t="n">
        <f aca="false">H42-1</f>
        <v>3</v>
      </c>
    </row>
    <row r="43" customFormat="false" ht="15" hidden="false" customHeight="false" outlineLevel="0" collapsed="false">
      <c r="A43" s="9" t="s">
        <v>67</v>
      </c>
      <c r="B43" s="9" t="n">
        <v>57</v>
      </c>
      <c r="C43" s="9" t="s">
        <v>268</v>
      </c>
      <c r="D43" s="9" t="s">
        <v>269</v>
      </c>
      <c r="E43" s="9" t="s">
        <v>270</v>
      </c>
      <c r="F43" s="9" t="n">
        <v>100</v>
      </c>
      <c r="G43" s="9" t="s">
        <v>115</v>
      </c>
      <c r="H43" s="9" t="n">
        <v>4</v>
      </c>
      <c r="I43" s="9" t="n">
        <v>100</v>
      </c>
      <c r="J43" s="11" t="b">
        <f aca="false">TRUE()</f>
        <v>1</v>
      </c>
      <c r="K43" s="9" t="n">
        <v>100</v>
      </c>
      <c r="L43" s="9" t="n">
        <v>4</v>
      </c>
      <c r="M43" s="11" t="b">
        <f aca="false">TRUE()</f>
        <v>1</v>
      </c>
      <c r="N43" s="5" t="n">
        <f aca="false">COUNTIF($F$2:$F$316,"&lt;"&amp;F43)+(COUNTIF($F$2:$F$316,F43)+1)/2</f>
        <v>222.5</v>
      </c>
      <c r="O43" s="5" t="n">
        <f aca="false">COUNTIF($H$2:$H$316,"&lt;"&amp;H43)+(COUNTIF($H$2:$H$316,H43)+1)/2</f>
        <v>140</v>
      </c>
      <c r="P43" s="5" t="str">
        <f aca="false">IF(J43=FALSE(),COUNTIFS($J$2:$J$316,FALSE(),$F$2:$F$316,"&lt;"&amp;F43)+(COUNTIFS($J$2:$J$316,FALSE(),$F$2:$F$316,F43)+1)/2,"")</f>
        <v/>
      </c>
      <c r="Q43" s="5" t="str">
        <f aca="false">IF(J43=FALSE(),COUNTIFS($J$2:$J$316,FALSE(),$H$2:$H$316,"&lt;"&amp;H43)+(COUNTIFS($J$2:$J$316,FALSE(),$H$2:$H$316,H43)+1)/2,"")</f>
        <v/>
      </c>
      <c r="R43" s="5" t="n">
        <f aca="false">COUNTIF($L$2:$L$316,"&lt;"&amp;L43)+(COUNTIF($L$2:$L$316,L43)+1)/2</f>
        <v>166</v>
      </c>
      <c r="S43" s="5" t="n">
        <f aca="false">MATCH(F43,Codetabel!$G$2:$G$12,0)-1</f>
        <v>4</v>
      </c>
      <c r="T43" s="5" t="n">
        <f aca="false">H43-1</f>
        <v>3</v>
      </c>
    </row>
    <row r="44" customFormat="false" ht="15" hidden="false" customHeight="false" outlineLevel="0" collapsed="false">
      <c r="A44" s="9" t="s">
        <v>67</v>
      </c>
      <c r="B44" s="9" t="n">
        <v>60</v>
      </c>
      <c r="C44" s="9" t="s">
        <v>276</v>
      </c>
      <c r="D44" s="9" t="s">
        <v>277</v>
      </c>
      <c r="E44" s="9" t="s">
        <v>279</v>
      </c>
      <c r="F44" s="9" t="n">
        <v>100</v>
      </c>
      <c r="G44" s="9" t="s">
        <v>115</v>
      </c>
      <c r="H44" s="9" t="n">
        <v>4</v>
      </c>
      <c r="I44" s="9" t="n">
        <v>100</v>
      </c>
      <c r="J44" s="11" t="b">
        <f aca="false">TRUE()</f>
        <v>1</v>
      </c>
      <c r="K44" s="9" t="n">
        <v>50</v>
      </c>
      <c r="L44" s="9" t="n">
        <v>3</v>
      </c>
      <c r="M44" s="11" t="b">
        <f aca="false">TRUE()</f>
        <v>1</v>
      </c>
      <c r="N44" s="5" t="n">
        <f aca="false">COUNTIF($F$2:$F$316,"&lt;"&amp;F44)+(COUNTIF($F$2:$F$316,F44)+1)/2</f>
        <v>222.5</v>
      </c>
      <c r="O44" s="5" t="n">
        <f aca="false">COUNTIF($H$2:$H$316,"&lt;"&amp;H44)+(COUNTIF($H$2:$H$316,H44)+1)/2</f>
        <v>140</v>
      </c>
      <c r="P44" s="5" t="str">
        <f aca="false">IF(J44=FALSE(),COUNTIFS($J$2:$J$316,FALSE(),$F$2:$F$316,"&lt;"&amp;F44)+(COUNTIFS($J$2:$J$316,FALSE(),$F$2:$F$316,F44)+1)/2,"")</f>
        <v/>
      </c>
      <c r="Q44" s="5" t="str">
        <f aca="false">IF(J44=FALSE(),COUNTIFS($J$2:$J$316,FALSE(),$H$2:$H$316,"&lt;"&amp;H44)+(COUNTIFS($J$2:$J$316,FALSE(),$H$2:$H$316,H44)+1)/2,"")</f>
        <v/>
      </c>
      <c r="R44" s="5" t="n">
        <f aca="false">COUNTIF($L$2:$L$316,"&lt;"&amp;L44)+(COUNTIF($L$2:$L$316,L44)+1)/2</f>
        <v>84.5</v>
      </c>
      <c r="S44" s="5" t="n">
        <f aca="false">MATCH(F44,Codetabel!$G$2:$G$12,0)-1</f>
        <v>4</v>
      </c>
      <c r="T44" s="5" t="n">
        <f aca="false">H44-1</f>
        <v>3</v>
      </c>
    </row>
    <row r="45" customFormat="false" ht="15" hidden="false" customHeight="false" outlineLevel="0" collapsed="false">
      <c r="A45" s="9" t="s">
        <v>67</v>
      </c>
      <c r="B45" s="9" t="n">
        <v>61</v>
      </c>
      <c r="C45" s="9" t="s">
        <v>276</v>
      </c>
      <c r="D45" s="9" t="s">
        <v>277</v>
      </c>
      <c r="E45" s="9" t="s">
        <v>281</v>
      </c>
      <c r="F45" s="9" t="n">
        <v>300</v>
      </c>
      <c r="G45" s="9" t="s">
        <v>199</v>
      </c>
      <c r="H45" s="9" t="n">
        <v>6</v>
      </c>
      <c r="I45" s="9" t="n">
        <v>300</v>
      </c>
      <c r="J45" s="11" t="b">
        <f aca="false">TRUE()</f>
        <v>1</v>
      </c>
      <c r="K45" s="9" t="n">
        <v>50</v>
      </c>
      <c r="L45" s="9" t="n">
        <v>3</v>
      </c>
      <c r="M45" s="11" t="b">
        <f aca="false">TRUE()</f>
        <v>1</v>
      </c>
      <c r="N45" s="5" t="n">
        <f aca="false">COUNTIF($F$2:$F$316,"&lt;"&amp;F45)+(COUNTIF($F$2:$F$316,F45)+1)/2</f>
        <v>294.5</v>
      </c>
      <c r="O45" s="5" t="n">
        <f aca="false">COUNTIF($H$2:$H$316,"&lt;"&amp;H45)+(COUNTIF($H$2:$H$316,H45)+1)/2</f>
        <v>271</v>
      </c>
      <c r="P45" s="5" t="str">
        <f aca="false">IF(J45=FALSE(),COUNTIFS($J$2:$J$316,FALSE(),$F$2:$F$316,"&lt;"&amp;F45)+(COUNTIFS($J$2:$J$316,FALSE(),$F$2:$F$316,F45)+1)/2,"")</f>
        <v/>
      </c>
      <c r="Q45" s="5" t="str">
        <f aca="false">IF(J45=FALSE(),COUNTIFS($J$2:$J$316,FALSE(),$H$2:$H$316,"&lt;"&amp;H45)+(COUNTIFS($J$2:$J$316,FALSE(),$H$2:$H$316,H45)+1)/2,"")</f>
        <v/>
      </c>
      <c r="R45" s="5" t="n">
        <f aca="false">COUNTIF($L$2:$L$316,"&lt;"&amp;L45)+(COUNTIF($L$2:$L$316,L45)+1)/2</f>
        <v>84.5</v>
      </c>
      <c r="S45" s="5" t="n">
        <f aca="false">MATCH(F45,Codetabel!$G$2:$G$12,0)-1</f>
        <v>6</v>
      </c>
      <c r="T45" s="5" t="n">
        <f aca="false">H45-1</f>
        <v>5</v>
      </c>
    </row>
    <row r="46" customFormat="false" ht="15" hidden="false" customHeight="false" outlineLevel="0" collapsed="false">
      <c r="A46" s="9" t="s">
        <v>67</v>
      </c>
      <c r="B46" s="9" t="n">
        <v>62</v>
      </c>
      <c r="C46" s="9" t="s">
        <v>276</v>
      </c>
      <c r="D46" s="9" t="s">
        <v>277</v>
      </c>
      <c r="E46" s="9" t="s">
        <v>282</v>
      </c>
      <c r="F46" s="9" t="n">
        <v>100</v>
      </c>
      <c r="G46" s="9" t="s">
        <v>115</v>
      </c>
      <c r="H46" s="9" t="n">
        <v>4</v>
      </c>
      <c r="I46" s="9" t="n">
        <v>100</v>
      </c>
      <c r="J46" s="11" t="b">
        <f aca="false">TRUE()</f>
        <v>1</v>
      </c>
      <c r="K46" s="9" t="n">
        <v>50</v>
      </c>
      <c r="L46" s="9" t="n">
        <v>3</v>
      </c>
      <c r="M46" s="11" t="b">
        <f aca="false">TRUE()</f>
        <v>1</v>
      </c>
      <c r="N46" s="5" t="n">
        <f aca="false">COUNTIF($F$2:$F$316,"&lt;"&amp;F46)+(COUNTIF($F$2:$F$316,F46)+1)/2</f>
        <v>222.5</v>
      </c>
      <c r="O46" s="5" t="n">
        <f aca="false">COUNTIF($H$2:$H$316,"&lt;"&amp;H46)+(COUNTIF($H$2:$H$316,H46)+1)/2</f>
        <v>140</v>
      </c>
      <c r="P46" s="5" t="str">
        <f aca="false">IF(J46=FALSE(),COUNTIFS($J$2:$J$316,FALSE(),$F$2:$F$316,"&lt;"&amp;F46)+(COUNTIFS($J$2:$J$316,FALSE(),$F$2:$F$316,F46)+1)/2,"")</f>
        <v/>
      </c>
      <c r="Q46" s="5" t="str">
        <f aca="false">IF(J46=FALSE(),COUNTIFS($J$2:$J$316,FALSE(),$H$2:$H$316,"&lt;"&amp;H46)+(COUNTIFS($J$2:$J$316,FALSE(),$H$2:$H$316,H46)+1)/2,"")</f>
        <v/>
      </c>
      <c r="R46" s="5" t="n">
        <f aca="false">COUNTIF($L$2:$L$316,"&lt;"&amp;L46)+(COUNTIF($L$2:$L$316,L46)+1)/2</f>
        <v>84.5</v>
      </c>
      <c r="S46" s="5" t="n">
        <f aca="false">MATCH(F46,Codetabel!$G$2:$G$12,0)-1</f>
        <v>4</v>
      </c>
      <c r="T46" s="5" t="n">
        <f aca="false">H46-1</f>
        <v>3</v>
      </c>
    </row>
    <row r="47" customFormat="false" ht="15" hidden="false" customHeight="false" outlineLevel="0" collapsed="false">
      <c r="A47" s="9" t="s">
        <v>67</v>
      </c>
      <c r="B47" s="9" t="n">
        <v>63</v>
      </c>
      <c r="C47" s="9" t="s">
        <v>284</v>
      </c>
      <c r="D47" s="9" t="s">
        <v>285</v>
      </c>
      <c r="E47" s="9" t="s">
        <v>286</v>
      </c>
      <c r="F47" s="9" t="n">
        <v>50</v>
      </c>
      <c r="G47" s="9" t="s">
        <v>126</v>
      </c>
      <c r="H47" s="9" t="n">
        <v>3</v>
      </c>
      <c r="I47" s="9" t="n">
        <v>50</v>
      </c>
      <c r="J47" s="11" t="b">
        <f aca="false">TRUE()</f>
        <v>1</v>
      </c>
      <c r="K47" s="9" t="n">
        <v>30</v>
      </c>
      <c r="L47" s="9" t="n">
        <v>2</v>
      </c>
      <c r="M47" s="11" t="b">
        <f aca="false">TRUE()</f>
        <v>1</v>
      </c>
      <c r="N47" s="5" t="n">
        <f aca="false">COUNTIF($F$2:$F$316,"&lt;"&amp;F47)+(COUNTIF($F$2:$F$316,F47)+1)/2</f>
        <v>175.5</v>
      </c>
      <c r="O47" s="5" t="n">
        <f aca="false">COUNTIF($H$2:$H$316,"&lt;"&amp;H47)+(COUNTIF($H$2:$H$316,H47)+1)/2</f>
        <v>68</v>
      </c>
      <c r="P47" s="5" t="str">
        <f aca="false">IF(J47=FALSE(),COUNTIFS($J$2:$J$316,FALSE(),$F$2:$F$316,"&lt;"&amp;F47)+(COUNTIFS($J$2:$J$316,FALSE(),$F$2:$F$316,F47)+1)/2,"")</f>
        <v/>
      </c>
      <c r="Q47" s="5" t="str">
        <f aca="false">IF(J47=FALSE(),COUNTIFS($J$2:$J$316,FALSE(),$H$2:$H$316,"&lt;"&amp;H47)+(COUNTIFS($J$2:$J$316,FALSE(),$H$2:$H$316,H47)+1)/2,"")</f>
        <v/>
      </c>
      <c r="R47" s="5" t="n">
        <f aca="false">COUNTIF($L$2:$L$316,"&lt;"&amp;L47)+(COUNTIF($L$2:$L$316,L47)+1)/2</f>
        <v>27</v>
      </c>
      <c r="S47" s="5" t="n">
        <f aca="false">MATCH(F47,Codetabel!$G$2:$G$12,0)-1</f>
        <v>3</v>
      </c>
      <c r="T47" s="5" t="n">
        <f aca="false">H47-1</f>
        <v>2</v>
      </c>
    </row>
    <row r="48" customFormat="false" ht="15" hidden="false" customHeight="false" outlineLevel="0" collapsed="false">
      <c r="A48" s="9" t="s">
        <v>67</v>
      </c>
      <c r="B48" s="9" t="n">
        <v>65</v>
      </c>
      <c r="C48" s="9" t="s">
        <v>287</v>
      </c>
      <c r="D48" s="9" t="s">
        <v>288</v>
      </c>
      <c r="E48" s="9" t="s">
        <v>290</v>
      </c>
      <c r="F48" s="9" t="n">
        <v>100</v>
      </c>
      <c r="G48" s="9" t="s">
        <v>115</v>
      </c>
      <c r="H48" s="9" t="n">
        <v>4</v>
      </c>
      <c r="I48" s="9" t="n">
        <v>100</v>
      </c>
      <c r="J48" s="11" t="b">
        <f aca="false">TRUE()</f>
        <v>1</v>
      </c>
      <c r="K48" s="9" t="n">
        <v>30</v>
      </c>
      <c r="L48" s="9" t="n">
        <v>2</v>
      </c>
      <c r="M48" s="11" t="b">
        <f aca="false">TRUE()</f>
        <v>1</v>
      </c>
      <c r="N48" s="5" t="n">
        <f aca="false">COUNTIF($F$2:$F$316,"&lt;"&amp;F48)+(COUNTIF($F$2:$F$316,F48)+1)/2</f>
        <v>222.5</v>
      </c>
      <c r="O48" s="5" t="n">
        <f aca="false">COUNTIF($H$2:$H$316,"&lt;"&amp;H48)+(COUNTIF($H$2:$H$316,H48)+1)/2</f>
        <v>140</v>
      </c>
      <c r="P48" s="5" t="str">
        <f aca="false">IF(J48=FALSE(),COUNTIFS($J$2:$J$316,FALSE(),$F$2:$F$316,"&lt;"&amp;F48)+(COUNTIFS($J$2:$J$316,FALSE(),$F$2:$F$316,F48)+1)/2,"")</f>
        <v/>
      </c>
      <c r="Q48" s="5" t="str">
        <f aca="false">IF(J48=FALSE(),COUNTIFS($J$2:$J$316,FALSE(),$H$2:$H$316,"&lt;"&amp;H48)+(COUNTIFS($J$2:$J$316,FALSE(),$H$2:$H$316,H48)+1)/2,"")</f>
        <v/>
      </c>
      <c r="R48" s="5" t="n">
        <f aca="false">COUNTIF($L$2:$L$316,"&lt;"&amp;L48)+(COUNTIF($L$2:$L$316,L48)+1)/2</f>
        <v>27</v>
      </c>
      <c r="S48" s="5" t="n">
        <f aca="false">MATCH(F48,Codetabel!$G$2:$G$12,0)-1</f>
        <v>4</v>
      </c>
      <c r="T48" s="5" t="n">
        <f aca="false">H48-1</f>
        <v>3</v>
      </c>
    </row>
    <row r="49" customFormat="false" ht="15" hidden="false" customHeight="false" outlineLevel="0" collapsed="false">
      <c r="A49" s="9" t="s">
        <v>67</v>
      </c>
      <c r="B49" s="9" t="n">
        <v>66</v>
      </c>
      <c r="C49" s="9" t="s">
        <v>291</v>
      </c>
      <c r="D49" s="9" t="s">
        <v>292</v>
      </c>
      <c r="E49" s="9" t="s">
        <v>293</v>
      </c>
      <c r="F49" s="9" t="n">
        <v>200</v>
      </c>
      <c r="G49" s="9" t="s">
        <v>132</v>
      </c>
      <c r="H49" s="9" t="n">
        <v>5</v>
      </c>
      <c r="I49" s="9" t="n">
        <v>200</v>
      </c>
      <c r="J49" s="11" t="b">
        <f aca="false">TRUE()</f>
        <v>1</v>
      </c>
      <c r="K49" s="9" t="n">
        <v>50</v>
      </c>
      <c r="L49" s="9" t="n">
        <v>3</v>
      </c>
      <c r="M49" s="11" t="b">
        <f aca="false">TRUE()</f>
        <v>1</v>
      </c>
      <c r="N49" s="5" t="n">
        <f aca="false">COUNTIF($F$2:$F$316,"&lt;"&amp;F49)+(COUNTIF($F$2:$F$316,F49)+1)/2</f>
        <v>259.5</v>
      </c>
      <c r="O49" s="5" t="n">
        <f aca="false">COUNTIF($H$2:$H$316,"&lt;"&amp;H49)+(COUNTIF($H$2:$H$316,H49)+1)/2</f>
        <v>207</v>
      </c>
      <c r="P49" s="5" t="str">
        <f aca="false">IF(J49=FALSE(),COUNTIFS($J$2:$J$316,FALSE(),$F$2:$F$316,"&lt;"&amp;F49)+(COUNTIFS($J$2:$J$316,FALSE(),$F$2:$F$316,F49)+1)/2,"")</f>
        <v/>
      </c>
      <c r="Q49" s="5" t="str">
        <f aca="false">IF(J49=FALSE(),COUNTIFS($J$2:$J$316,FALSE(),$H$2:$H$316,"&lt;"&amp;H49)+(COUNTIFS($J$2:$J$316,FALSE(),$H$2:$H$316,H49)+1)/2,"")</f>
        <v/>
      </c>
      <c r="R49" s="5" t="n">
        <f aca="false">COUNTIF($L$2:$L$316,"&lt;"&amp;L49)+(COUNTIF($L$2:$L$316,L49)+1)/2</f>
        <v>84.5</v>
      </c>
      <c r="S49" s="5" t="n">
        <f aca="false">MATCH(F49,Codetabel!$G$2:$G$12,0)-1</f>
        <v>5</v>
      </c>
      <c r="T49" s="5" t="n">
        <f aca="false">H49-1</f>
        <v>4</v>
      </c>
    </row>
    <row r="50" customFormat="false" ht="15" hidden="false" customHeight="false" outlineLevel="0" collapsed="false">
      <c r="A50" s="9" t="s">
        <v>67</v>
      </c>
      <c r="B50" s="9" t="n">
        <v>67</v>
      </c>
      <c r="C50" s="9" t="s">
        <v>294</v>
      </c>
      <c r="D50" s="9" t="s">
        <v>295</v>
      </c>
      <c r="E50" s="9" t="s">
        <v>296</v>
      </c>
      <c r="F50" s="9" t="n">
        <v>200</v>
      </c>
      <c r="G50" s="9" t="s">
        <v>132</v>
      </c>
      <c r="H50" s="9" t="n">
        <v>5</v>
      </c>
      <c r="I50" s="9" t="n">
        <v>200</v>
      </c>
      <c r="J50" s="11" t="b">
        <f aca="false">TRUE()</f>
        <v>1</v>
      </c>
      <c r="K50" s="9" t="n">
        <v>50</v>
      </c>
      <c r="L50" s="9" t="n">
        <v>3</v>
      </c>
      <c r="M50" s="11" t="b">
        <f aca="false">TRUE()</f>
        <v>1</v>
      </c>
      <c r="N50" s="5" t="n">
        <f aca="false">COUNTIF($F$2:$F$316,"&lt;"&amp;F50)+(COUNTIF($F$2:$F$316,F50)+1)/2</f>
        <v>259.5</v>
      </c>
      <c r="O50" s="5" t="n">
        <f aca="false">COUNTIF($H$2:$H$316,"&lt;"&amp;H50)+(COUNTIF($H$2:$H$316,H50)+1)/2</f>
        <v>207</v>
      </c>
      <c r="P50" s="5" t="str">
        <f aca="false">IF(J50=FALSE(),COUNTIFS($J$2:$J$316,FALSE(),$F$2:$F$316,"&lt;"&amp;F50)+(COUNTIFS($J$2:$J$316,FALSE(),$F$2:$F$316,F50)+1)/2,"")</f>
        <v/>
      </c>
      <c r="Q50" s="5" t="str">
        <f aca="false">IF(J50=FALSE(),COUNTIFS($J$2:$J$316,FALSE(),$H$2:$H$316,"&lt;"&amp;H50)+(COUNTIFS($J$2:$J$316,FALSE(),$H$2:$H$316,H50)+1)/2,"")</f>
        <v/>
      </c>
      <c r="R50" s="5" t="n">
        <f aca="false">COUNTIF($L$2:$L$316,"&lt;"&amp;L50)+(COUNTIF($L$2:$L$316,L50)+1)/2</f>
        <v>84.5</v>
      </c>
      <c r="S50" s="5" t="n">
        <f aca="false">MATCH(F50,Codetabel!$G$2:$G$12,0)-1</f>
        <v>5</v>
      </c>
      <c r="T50" s="5" t="n">
        <f aca="false">H50-1</f>
        <v>4</v>
      </c>
    </row>
    <row r="51" customFormat="false" ht="15" hidden="false" customHeight="false" outlineLevel="0" collapsed="false">
      <c r="A51" s="9" t="s">
        <v>67</v>
      </c>
      <c r="B51" s="9" t="n">
        <v>68</v>
      </c>
      <c r="C51" s="9" t="s">
        <v>297</v>
      </c>
      <c r="D51" s="9" t="s">
        <v>295</v>
      </c>
      <c r="E51" s="9" t="s">
        <v>298</v>
      </c>
      <c r="F51" s="9" t="n">
        <v>200</v>
      </c>
      <c r="G51" s="9" t="s">
        <v>132</v>
      </c>
      <c r="H51" s="9" t="n">
        <v>5</v>
      </c>
      <c r="I51" s="9" t="n">
        <v>200</v>
      </c>
      <c r="J51" s="11" t="b">
        <f aca="false">TRUE()</f>
        <v>1</v>
      </c>
      <c r="K51" s="9" t="n">
        <v>50</v>
      </c>
      <c r="L51" s="9" t="n">
        <v>3</v>
      </c>
      <c r="M51" s="11" t="b">
        <f aca="false">TRUE()</f>
        <v>1</v>
      </c>
      <c r="N51" s="5" t="n">
        <f aca="false">COUNTIF($F$2:$F$316,"&lt;"&amp;F51)+(COUNTIF($F$2:$F$316,F51)+1)/2</f>
        <v>259.5</v>
      </c>
      <c r="O51" s="5" t="n">
        <f aca="false">COUNTIF($H$2:$H$316,"&lt;"&amp;H51)+(COUNTIF($H$2:$H$316,H51)+1)/2</f>
        <v>207</v>
      </c>
      <c r="P51" s="5" t="str">
        <f aca="false">IF(J51=FALSE(),COUNTIFS($J$2:$J$316,FALSE(),$F$2:$F$316,"&lt;"&amp;F51)+(COUNTIFS($J$2:$J$316,FALSE(),$F$2:$F$316,F51)+1)/2,"")</f>
        <v/>
      </c>
      <c r="Q51" s="5" t="str">
        <f aca="false">IF(J51=FALSE(),COUNTIFS($J$2:$J$316,FALSE(),$H$2:$H$316,"&lt;"&amp;H51)+(COUNTIFS($J$2:$J$316,FALSE(),$H$2:$H$316,H51)+1)/2,"")</f>
        <v/>
      </c>
      <c r="R51" s="5" t="n">
        <f aca="false">COUNTIF($L$2:$L$316,"&lt;"&amp;L51)+(COUNTIF($L$2:$L$316,L51)+1)/2</f>
        <v>84.5</v>
      </c>
      <c r="S51" s="5" t="n">
        <f aca="false">MATCH(F51,Codetabel!$G$2:$G$12,0)-1</f>
        <v>5</v>
      </c>
      <c r="T51" s="5" t="n">
        <f aca="false">H51-1</f>
        <v>4</v>
      </c>
    </row>
    <row r="52" customFormat="false" ht="15" hidden="false" customHeight="false" outlineLevel="0" collapsed="false">
      <c r="A52" s="9" t="s">
        <v>67</v>
      </c>
      <c r="B52" s="9" t="n">
        <v>70</v>
      </c>
      <c r="C52" s="9" t="s">
        <v>299</v>
      </c>
      <c r="D52" s="9" t="s">
        <v>295</v>
      </c>
      <c r="E52" s="9" t="s">
        <v>300</v>
      </c>
      <c r="F52" s="9" t="n">
        <v>100</v>
      </c>
      <c r="G52" s="9" t="s">
        <v>115</v>
      </c>
      <c r="H52" s="9" t="n">
        <v>4</v>
      </c>
      <c r="I52" s="9" t="n">
        <v>100</v>
      </c>
      <c r="J52" s="11" t="b">
        <f aca="false">TRUE()</f>
        <v>1</v>
      </c>
      <c r="K52" s="9" t="n">
        <v>50</v>
      </c>
      <c r="L52" s="9" t="n">
        <v>3</v>
      </c>
      <c r="M52" s="11" t="b">
        <f aca="false">TRUE()</f>
        <v>1</v>
      </c>
      <c r="N52" s="5" t="n">
        <f aca="false">COUNTIF($F$2:$F$316,"&lt;"&amp;F52)+(COUNTIF($F$2:$F$316,F52)+1)/2</f>
        <v>222.5</v>
      </c>
      <c r="O52" s="5" t="n">
        <f aca="false">COUNTIF($H$2:$H$316,"&lt;"&amp;H52)+(COUNTIF($H$2:$H$316,H52)+1)/2</f>
        <v>140</v>
      </c>
      <c r="P52" s="5" t="str">
        <f aca="false">IF(J52=FALSE(),COUNTIFS($J$2:$J$316,FALSE(),$F$2:$F$316,"&lt;"&amp;F52)+(COUNTIFS($J$2:$J$316,FALSE(),$F$2:$F$316,F52)+1)/2,"")</f>
        <v/>
      </c>
      <c r="Q52" s="5" t="str">
        <f aca="false">IF(J52=FALSE(),COUNTIFS($J$2:$J$316,FALSE(),$H$2:$H$316,"&lt;"&amp;H52)+(COUNTIFS($J$2:$J$316,FALSE(),$H$2:$H$316,H52)+1)/2,"")</f>
        <v/>
      </c>
      <c r="R52" s="5" t="n">
        <f aca="false">COUNTIF($L$2:$L$316,"&lt;"&amp;L52)+(COUNTIF($L$2:$L$316,L52)+1)/2</f>
        <v>84.5</v>
      </c>
      <c r="S52" s="5" t="n">
        <f aca="false">MATCH(F52,Codetabel!$G$2:$G$12,0)-1</f>
        <v>4</v>
      </c>
      <c r="T52" s="5" t="n">
        <f aca="false">H52-1</f>
        <v>3</v>
      </c>
    </row>
    <row r="53" customFormat="false" ht="15" hidden="false" customHeight="false" outlineLevel="0" collapsed="false">
      <c r="A53" s="9" t="s">
        <v>67</v>
      </c>
      <c r="B53" s="9" t="n">
        <v>71</v>
      </c>
      <c r="C53" s="9" t="s">
        <v>299</v>
      </c>
      <c r="D53" s="9" t="s">
        <v>295</v>
      </c>
      <c r="E53" s="9" t="s">
        <v>301</v>
      </c>
      <c r="F53" s="9" t="n">
        <v>300</v>
      </c>
      <c r="G53" s="9" t="s">
        <v>199</v>
      </c>
      <c r="H53" s="9" t="n">
        <v>6</v>
      </c>
      <c r="I53" s="9" t="n">
        <v>300</v>
      </c>
      <c r="J53" s="11" t="b">
        <f aca="false">TRUE()</f>
        <v>1</v>
      </c>
      <c r="K53" s="9" t="n">
        <v>50</v>
      </c>
      <c r="L53" s="9" t="n">
        <v>3</v>
      </c>
      <c r="M53" s="11" t="b">
        <f aca="false">TRUE()</f>
        <v>1</v>
      </c>
      <c r="N53" s="5" t="n">
        <f aca="false">COUNTIF($F$2:$F$316,"&lt;"&amp;F53)+(COUNTIF($F$2:$F$316,F53)+1)/2</f>
        <v>294.5</v>
      </c>
      <c r="O53" s="5" t="n">
        <f aca="false">COUNTIF($H$2:$H$316,"&lt;"&amp;H53)+(COUNTIF($H$2:$H$316,H53)+1)/2</f>
        <v>271</v>
      </c>
      <c r="P53" s="5" t="str">
        <f aca="false">IF(J53=FALSE(),COUNTIFS($J$2:$J$316,FALSE(),$F$2:$F$316,"&lt;"&amp;F53)+(COUNTIFS($J$2:$J$316,FALSE(),$F$2:$F$316,F53)+1)/2,"")</f>
        <v/>
      </c>
      <c r="Q53" s="5" t="str">
        <f aca="false">IF(J53=FALSE(),COUNTIFS($J$2:$J$316,FALSE(),$H$2:$H$316,"&lt;"&amp;H53)+(COUNTIFS($J$2:$J$316,FALSE(),$H$2:$H$316,H53)+1)/2,"")</f>
        <v/>
      </c>
      <c r="R53" s="5" t="n">
        <f aca="false">COUNTIF($L$2:$L$316,"&lt;"&amp;L53)+(COUNTIF($L$2:$L$316,L53)+1)/2</f>
        <v>84.5</v>
      </c>
      <c r="S53" s="5" t="n">
        <f aca="false">MATCH(F53,Codetabel!$G$2:$G$12,0)-1</f>
        <v>6</v>
      </c>
      <c r="T53" s="5" t="n">
        <f aca="false">H53-1</f>
        <v>5</v>
      </c>
    </row>
    <row r="54" customFormat="false" ht="15" hidden="false" customHeight="false" outlineLevel="0" collapsed="false">
      <c r="A54" s="9" t="s">
        <v>67</v>
      </c>
      <c r="B54" s="9" t="n">
        <v>72</v>
      </c>
      <c r="C54" s="9" t="s">
        <v>299</v>
      </c>
      <c r="D54" s="9" t="s">
        <v>295</v>
      </c>
      <c r="E54" s="9" t="s">
        <v>302</v>
      </c>
      <c r="F54" s="9" t="n">
        <v>200</v>
      </c>
      <c r="G54" s="9" t="s">
        <v>132</v>
      </c>
      <c r="H54" s="9" t="n">
        <v>5</v>
      </c>
      <c r="I54" s="9" t="n">
        <v>200</v>
      </c>
      <c r="J54" s="11" t="b">
        <f aca="false">TRUE()</f>
        <v>1</v>
      </c>
      <c r="K54" s="9" t="n">
        <v>50</v>
      </c>
      <c r="L54" s="9" t="n">
        <v>3</v>
      </c>
      <c r="M54" s="11" t="b">
        <f aca="false">TRUE()</f>
        <v>1</v>
      </c>
      <c r="N54" s="5" t="n">
        <f aca="false">COUNTIF($F$2:$F$316,"&lt;"&amp;F54)+(COUNTIF($F$2:$F$316,F54)+1)/2</f>
        <v>259.5</v>
      </c>
      <c r="O54" s="5" t="n">
        <f aca="false">COUNTIF($H$2:$H$316,"&lt;"&amp;H54)+(COUNTIF($H$2:$H$316,H54)+1)/2</f>
        <v>207</v>
      </c>
      <c r="P54" s="5" t="str">
        <f aca="false">IF(J54=FALSE(),COUNTIFS($J$2:$J$316,FALSE(),$F$2:$F$316,"&lt;"&amp;F54)+(COUNTIFS($J$2:$J$316,FALSE(),$F$2:$F$316,F54)+1)/2,"")</f>
        <v/>
      </c>
      <c r="Q54" s="5" t="str">
        <f aca="false">IF(J54=FALSE(),COUNTIFS($J$2:$J$316,FALSE(),$H$2:$H$316,"&lt;"&amp;H54)+(COUNTIFS($J$2:$J$316,FALSE(),$H$2:$H$316,H54)+1)/2,"")</f>
        <v/>
      </c>
      <c r="R54" s="5" t="n">
        <f aca="false">COUNTIF($L$2:$L$316,"&lt;"&amp;L54)+(COUNTIF($L$2:$L$316,L54)+1)/2</f>
        <v>84.5</v>
      </c>
      <c r="S54" s="5" t="n">
        <f aca="false">MATCH(F54,Codetabel!$G$2:$G$12,0)-1</f>
        <v>5</v>
      </c>
      <c r="T54" s="5" t="n">
        <f aca="false">H54-1</f>
        <v>4</v>
      </c>
    </row>
    <row r="55" customFormat="false" ht="15" hidden="false" customHeight="false" outlineLevel="0" collapsed="false">
      <c r="A55" s="9" t="s">
        <v>67</v>
      </c>
      <c r="B55" s="9" t="n">
        <v>73</v>
      </c>
      <c r="C55" s="9" t="s">
        <v>303</v>
      </c>
      <c r="D55" s="9" t="s">
        <v>304</v>
      </c>
      <c r="E55" s="9" t="s">
        <v>305</v>
      </c>
      <c r="F55" s="9" t="n">
        <v>300</v>
      </c>
      <c r="G55" s="9" t="s">
        <v>199</v>
      </c>
      <c r="H55" s="9" t="n">
        <v>6</v>
      </c>
      <c r="I55" s="9" t="n">
        <v>300</v>
      </c>
      <c r="J55" s="11" t="b">
        <f aca="false">TRUE()</f>
        <v>1</v>
      </c>
      <c r="K55" s="9" t="n">
        <v>200</v>
      </c>
      <c r="L55" s="9" t="n">
        <v>5</v>
      </c>
      <c r="M55" s="11" t="b">
        <f aca="false">TRUE()</f>
        <v>1</v>
      </c>
      <c r="N55" s="5" t="n">
        <f aca="false">COUNTIF($F$2:$F$316,"&lt;"&amp;F55)+(COUNTIF($F$2:$F$316,F55)+1)/2</f>
        <v>294.5</v>
      </c>
      <c r="O55" s="5" t="n">
        <f aca="false">COUNTIF($H$2:$H$316,"&lt;"&amp;H55)+(COUNTIF($H$2:$H$316,H55)+1)/2</f>
        <v>271</v>
      </c>
      <c r="P55" s="5" t="str">
        <f aca="false">IF(J55=FALSE(),COUNTIFS($J$2:$J$316,FALSE(),$F$2:$F$316,"&lt;"&amp;F55)+(COUNTIFS($J$2:$J$316,FALSE(),$F$2:$F$316,F55)+1)/2,"")</f>
        <v/>
      </c>
      <c r="Q55" s="5" t="str">
        <f aca="false">IF(J55=FALSE(),COUNTIFS($J$2:$J$316,FALSE(),$H$2:$H$316,"&lt;"&amp;H55)+(COUNTIFS($J$2:$J$316,FALSE(),$H$2:$H$316,H55)+1)/2,"")</f>
        <v/>
      </c>
      <c r="R55" s="5" t="n">
        <f aca="false">COUNTIF($L$2:$L$316,"&lt;"&amp;L55)+(COUNTIF($L$2:$L$316,L55)+1)/2</f>
        <v>234.5</v>
      </c>
      <c r="S55" s="5" t="n">
        <f aca="false">MATCH(F55,Codetabel!$G$2:$G$12,0)-1</f>
        <v>6</v>
      </c>
      <c r="T55" s="5" t="n">
        <f aca="false">H55-1</f>
        <v>5</v>
      </c>
    </row>
    <row r="56" customFormat="false" ht="15" hidden="false" customHeight="false" outlineLevel="0" collapsed="false">
      <c r="A56" s="9" t="s">
        <v>67</v>
      </c>
      <c r="B56" s="9" t="n">
        <v>75</v>
      </c>
      <c r="C56" s="9" t="s">
        <v>306</v>
      </c>
      <c r="D56" s="9" t="s">
        <v>307</v>
      </c>
      <c r="E56" s="9" t="s">
        <v>308</v>
      </c>
      <c r="F56" s="9" t="n">
        <v>200</v>
      </c>
      <c r="G56" s="9" t="s">
        <v>132</v>
      </c>
      <c r="H56" s="9" t="n">
        <v>5</v>
      </c>
      <c r="I56" s="9" t="n">
        <v>200</v>
      </c>
      <c r="J56" s="11" t="b">
        <f aca="false">TRUE()</f>
        <v>1</v>
      </c>
      <c r="K56" s="9" t="n">
        <v>200</v>
      </c>
      <c r="L56" s="9" t="n">
        <v>5</v>
      </c>
      <c r="M56" s="11" t="b">
        <f aca="false">TRUE()</f>
        <v>1</v>
      </c>
      <c r="N56" s="5" t="n">
        <f aca="false">COUNTIF($F$2:$F$316,"&lt;"&amp;F56)+(COUNTIF($F$2:$F$316,F56)+1)/2</f>
        <v>259.5</v>
      </c>
      <c r="O56" s="5" t="n">
        <f aca="false">COUNTIF($H$2:$H$316,"&lt;"&amp;H56)+(COUNTIF($H$2:$H$316,H56)+1)/2</f>
        <v>207</v>
      </c>
      <c r="P56" s="5" t="str">
        <f aca="false">IF(J56=FALSE(),COUNTIFS($J$2:$J$316,FALSE(),$F$2:$F$316,"&lt;"&amp;F56)+(COUNTIFS($J$2:$J$316,FALSE(),$F$2:$F$316,F56)+1)/2,"")</f>
        <v/>
      </c>
      <c r="Q56" s="5" t="str">
        <f aca="false">IF(J56=FALSE(),COUNTIFS($J$2:$J$316,FALSE(),$H$2:$H$316,"&lt;"&amp;H56)+(COUNTIFS($J$2:$J$316,FALSE(),$H$2:$H$316,H56)+1)/2,"")</f>
        <v/>
      </c>
      <c r="R56" s="5" t="n">
        <f aca="false">COUNTIF($L$2:$L$316,"&lt;"&amp;L56)+(COUNTIF($L$2:$L$316,L56)+1)/2</f>
        <v>234.5</v>
      </c>
      <c r="S56" s="5" t="n">
        <f aca="false">MATCH(F56,Codetabel!$G$2:$G$12,0)-1</f>
        <v>5</v>
      </c>
      <c r="T56" s="5" t="n">
        <f aca="false">H56-1</f>
        <v>4</v>
      </c>
    </row>
    <row r="57" customFormat="false" ht="15" hidden="false" customHeight="false" outlineLevel="0" collapsed="false">
      <c r="A57" s="9" t="s">
        <v>67</v>
      </c>
      <c r="B57" s="9" t="n">
        <v>76</v>
      </c>
      <c r="C57" s="9" t="s">
        <v>306</v>
      </c>
      <c r="D57" s="9" t="s">
        <v>307</v>
      </c>
      <c r="E57" s="9" t="s">
        <v>309</v>
      </c>
      <c r="F57" s="9" t="n">
        <v>300</v>
      </c>
      <c r="G57" s="9" t="s">
        <v>199</v>
      </c>
      <c r="H57" s="9" t="n">
        <v>6</v>
      </c>
      <c r="I57" s="9" t="n">
        <v>300</v>
      </c>
      <c r="J57" s="11" t="b">
        <f aca="false">TRUE()</f>
        <v>1</v>
      </c>
      <c r="K57" s="9" t="n">
        <v>300</v>
      </c>
      <c r="L57" s="9" t="n">
        <v>6</v>
      </c>
      <c r="M57" s="11" t="b">
        <f aca="false">TRUE()</f>
        <v>1</v>
      </c>
      <c r="N57" s="5" t="n">
        <f aca="false">COUNTIF($F$2:$F$316,"&lt;"&amp;F57)+(COUNTIF($F$2:$F$316,F57)+1)/2</f>
        <v>294.5</v>
      </c>
      <c r="O57" s="5" t="n">
        <f aca="false">COUNTIF($H$2:$H$316,"&lt;"&amp;H57)+(COUNTIF($H$2:$H$316,H57)+1)/2</f>
        <v>271</v>
      </c>
      <c r="P57" s="5" t="str">
        <f aca="false">IF(J57=FALSE(),COUNTIFS($J$2:$J$316,FALSE(),$F$2:$F$316,"&lt;"&amp;F57)+(COUNTIFS($J$2:$J$316,FALSE(),$F$2:$F$316,F57)+1)/2,"")</f>
        <v/>
      </c>
      <c r="Q57" s="5" t="str">
        <f aca="false">IF(J57=FALSE(),COUNTIFS($J$2:$J$316,FALSE(),$H$2:$H$316,"&lt;"&amp;H57)+(COUNTIFS($J$2:$J$316,FALSE(),$H$2:$H$316,H57)+1)/2,"")</f>
        <v/>
      </c>
      <c r="R57" s="5" t="n">
        <f aca="false">COUNTIF($L$2:$L$316,"&lt;"&amp;L57)+(COUNTIF($L$2:$L$316,L57)+1)/2</f>
        <v>283.5</v>
      </c>
      <c r="S57" s="5" t="n">
        <f aca="false">MATCH(F57,Codetabel!$G$2:$G$12,0)-1</f>
        <v>6</v>
      </c>
      <c r="T57" s="5" t="n">
        <f aca="false">H57-1</f>
        <v>5</v>
      </c>
    </row>
    <row r="58" customFormat="false" ht="15" hidden="false" customHeight="false" outlineLevel="0" collapsed="false">
      <c r="A58" s="9" t="s">
        <v>67</v>
      </c>
      <c r="B58" s="9" t="n">
        <v>77</v>
      </c>
      <c r="C58" s="9" t="s">
        <v>313</v>
      </c>
      <c r="D58" s="9" t="s">
        <v>314</v>
      </c>
      <c r="E58" s="9" t="s">
        <v>315</v>
      </c>
      <c r="F58" s="9" t="n">
        <v>300</v>
      </c>
      <c r="G58" s="9" t="s">
        <v>199</v>
      </c>
      <c r="H58" s="9" t="n">
        <v>6</v>
      </c>
      <c r="I58" s="9" t="n">
        <v>300</v>
      </c>
      <c r="J58" s="11" t="b">
        <f aca="false">TRUE()</f>
        <v>1</v>
      </c>
      <c r="K58" s="9" t="n">
        <v>100</v>
      </c>
      <c r="L58" s="9" t="n">
        <v>4</v>
      </c>
      <c r="M58" s="11" t="b">
        <f aca="false">TRUE()</f>
        <v>1</v>
      </c>
      <c r="N58" s="5" t="n">
        <f aca="false">COUNTIF($F$2:$F$316,"&lt;"&amp;F58)+(COUNTIF($F$2:$F$316,F58)+1)/2</f>
        <v>294.5</v>
      </c>
      <c r="O58" s="5" t="n">
        <f aca="false">COUNTIF($H$2:$H$316,"&lt;"&amp;H58)+(COUNTIF($H$2:$H$316,H58)+1)/2</f>
        <v>271</v>
      </c>
      <c r="P58" s="5" t="str">
        <f aca="false">IF(J58=FALSE(),COUNTIFS($J$2:$J$316,FALSE(),$F$2:$F$316,"&lt;"&amp;F58)+(COUNTIFS($J$2:$J$316,FALSE(),$F$2:$F$316,F58)+1)/2,"")</f>
        <v/>
      </c>
      <c r="Q58" s="5" t="str">
        <f aca="false">IF(J58=FALSE(),COUNTIFS($J$2:$J$316,FALSE(),$H$2:$H$316,"&lt;"&amp;H58)+(COUNTIFS($J$2:$J$316,FALSE(),$H$2:$H$316,H58)+1)/2,"")</f>
        <v/>
      </c>
      <c r="R58" s="5" t="n">
        <f aca="false">COUNTIF($L$2:$L$316,"&lt;"&amp;L58)+(COUNTIF($L$2:$L$316,L58)+1)/2</f>
        <v>166</v>
      </c>
      <c r="S58" s="5" t="n">
        <f aca="false">MATCH(F58,Codetabel!$G$2:$G$12,0)-1</f>
        <v>6</v>
      </c>
      <c r="T58" s="5" t="n">
        <f aca="false">H58-1</f>
        <v>5</v>
      </c>
    </row>
    <row r="59" customFormat="false" ht="15" hidden="false" customHeight="false" outlineLevel="0" collapsed="false">
      <c r="A59" s="9" t="s">
        <v>67</v>
      </c>
      <c r="B59" s="9" t="n">
        <v>78</v>
      </c>
      <c r="C59" s="9" t="s">
        <v>316</v>
      </c>
      <c r="D59" s="9" t="s">
        <v>317</v>
      </c>
      <c r="E59" s="9" t="s">
        <v>318</v>
      </c>
      <c r="F59" s="9" t="n">
        <v>300</v>
      </c>
      <c r="G59" s="9" t="s">
        <v>199</v>
      </c>
      <c r="H59" s="9" t="n">
        <v>6</v>
      </c>
      <c r="I59" s="9" t="n">
        <v>300</v>
      </c>
      <c r="J59" s="11" t="b">
        <f aca="false">TRUE()</f>
        <v>1</v>
      </c>
      <c r="K59" s="9" t="n">
        <v>100</v>
      </c>
      <c r="L59" s="9" t="n">
        <v>4</v>
      </c>
      <c r="M59" s="11" t="b">
        <f aca="false">TRUE()</f>
        <v>1</v>
      </c>
      <c r="N59" s="5" t="n">
        <f aca="false">COUNTIF($F$2:$F$316,"&lt;"&amp;F59)+(COUNTIF($F$2:$F$316,F59)+1)/2</f>
        <v>294.5</v>
      </c>
      <c r="O59" s="5" t="n">
        <f aca="false">COUNTIF($H$2:$H$316,"&lt;"&amp;H59)+(COUNTIF($H$2:$H$316,H59)+1)/2</f>
        <v>271</v>
      </c>
      <c r="P59" s="5" t="str">
        <f aca="false">IF(J59=FALSE(),COUNTIFS($J$2:$J$316,FALSE(),$F$2:$F$316,"&lt;"&amp;F59)+(COUNTIFS($J$2:$J$316,FALSE(),$F$2:$F$316,F59)+1)/2,"")</f>
        <v/>
      </c>
      <c r="Q59" s="5" t="str">
        <f aca="false">IF(J59=FALSE(),COUNTIFS($J$2:$J$316,FALSE(),$H$2:$H$316,"&lt;"&amp;H59)+(COUNTIFS($J$2:$J$316,FALSE(),$H$2:$H$316,H59)+1)/2,"")</f>
        <v/>
      </c>
      <c r="R59" s="5" t="n">
        <f aca="false">COUNTIF($L$2:$L$316,"&lt;"&amp;L59)+(COUNTIF($L$2:$L$316,L59)+1)/2</f>
        <v>166</v>
      </c>
      <c r="S59" s="5" t="n">
        <f aca="false">MATCH(F59,Codetabel!$G$2:$G$12,0)-1</f>
        <v>6</v>
      </c>
      <c r="T59" s="5" t="n">
        <f aca="false">H59-1</f>
        <v>5</v>
      </c>
    </row>
    <row r="60" customFormat="false" ht="15" hidden="false" customHeight="false" outlineLevel="0" collapsed="false">
      <c r="A60" s="9" t="s">
        <v>67</v>
      </c>
      <c r="B60" s="9" t="n">
        <v>79</v>
      </c>
      <c r="C60" s="9" t="s">
        <v>319</v>
      </c>
      <c r="D60" s="9" t="s">
        <v>320</v>
      </c>
      <c r="E60" s="9" t="s">
        <v>321</v>
      </c>
      <c r="F60" s="9" t="n">
        <v>10</v>
      </c>
      <c r="G60" s="9" t="s">
        <v>115</v>
      </c>
      <c r="H60" s="9" t="n">
        <v>4</v>
      </c>
      <c r="I60" s="9" t="n">
        <v>100</v>
      </c>
      <c r="J60" s="11" t="b">
        <f aca="false">FALSE()</f>
        <v>0</v>
      </c>
      <c r="K60" s="9" t="n">
        <v>100</v>
      </c>
      <c r="L60" s="9" t="n">
        <v>4</v>
      </c>
      <c r="M60" s="11" t="b">
        <f aca="false">TRUE()</f>
        <v>1</v>
      </c>
      <c r="N60" s="5" t="n">
        <f aca="false">COUNTIF($F$2:$F$316,"&lt;"&amp;F60)+(COUNTIF($F$2:$F$316,F60)+1)/2</f>
        <v>66</v>
      </c>
      <c r="O60" s="5" t="n">
        <f aca="false">COUNTIF($H$2:$H$316,"&lt;"&amp;H60)+(COUNTIF($H$2:$H$316,H60)+1)/2</f>
        <v>140</v>
      </c>
      <c r="P60" s="5" t="n">
        <f aca="false">IF(J60=FALSE(),COUNTIFS($J$2:$J$316,FALSE(),$F$2:$F$316,"&lt;"&amp;F60)+(COUNTIFS($J$2:$J$316,FALSE(),$F$2:$F$316,F60)+1)/2,"")</f>
        <v>66</v>
      </c>
      <c r="Q60" s="5" t="n">
        <f aca="false">IF(J60=FALSE(),COUNTIFS($J$2:$J$316,FALSE(),$H$2:$H$316,"&lt;"&amp;H60)+(COUNTIFS($J$2:$J$316,FALSE(),$H$2:$H$316,H60)+1)/2,"")</f>
        <v>98</v>
      </c>
      <c r="R60" s="5" t="n">
        <f aca="false">COUNTIF($L$2:$L$316,"&lt;"&amp;L60)+(COUNTIF($L$2:$L$316,L60)+1)/2</f>
        <v>166</v>
      </c>
      <c r="S60" s="5" t="n">
        <f aca="false">MATCH(F60,Codetabel!$G$2:$G$12,0)-1</f>
        <v>1</v>
      </c>
      <c r="T60" s="5" t="n">
        <f aca="false">H60-1</f>
        <v>3</v>
      </c>
    </row>
    <row r="61" customFormat="false" ht="15" hidden="false" customHeight="false" outlineLevel="0" collapsed="false">
      <c r="A61" s="9" t="s">
        <v>67</v>
      </c>
      <c r="B61" s="9" t="n">
        <v>82</v>
      </c>
      <c r="C61" s="9" t="s">
        <v>322</v>
      </c>
      <c r="D61" s="9" t="s">
        <v>323</v>
      </c>
      <c r="E61" s="9" t="s">
        <v>324</v>
      </c>
      <c r="F61" s="9" t="n">
        <v>200</v>
      </c>
      <c r="G61" s="9" t="s">
        <v>132</v>
      </c>
      <c r="H61" s="9" t="n">
        <v>5</v>
      </c>
      <c r="I61" s="9" t="n">
        <v>200</v>
      </c>
      <c r="J61" s="11" t="b">
        <f aca="false">TRUE()</f>
        <v>1</v>
      </c>
      <c r="K61" s="9" t="n">
        <v>50</v>
      </c>
      <c r="L61" s="9" t="n">
        <v>3</v>
      </c>
      <c r="M61" s="11" t="b">
        <f aca="false">TRUE()</f>
        <v>1</v>
      </c>
      <c r="N61" s="5" t="n">
        <f aca="false">COUNTIF($F$2:$F$316,"&lt;"&amp;F61)+(COUNTIF($F$2:$F$316,F61)+1)/2</f>
        <v>259.5</v>
      </c>
      <c r="O61" s="5" t="n">
        <f aca="false">COUNTIF($H$2:$H$316,"&lt;"&amp;H61)+(COUNTIF($H$2:$H$316,H61)+1)/2</f>
        <v>207</v>
      </c>
      <c r="P61" s="5" t="str">
        <f aca="false">IF(J61=FALSE(),COUNTIFS($J$2:$J$316,FALSE(),$F$2:$F$316,"&lt;"&amp;F61)+(COUNTIFS($J$2:$J$316,FALSE(),$F$2:$F$316,F61)+1)/2,"")</f>
        <v/>
      </c>
      <c r="Q61" s="5" t="str">
        <f aca="false">IF(J61=FALSE(),COUNTIFS($J$2:$J$316,FALSE(),$H$2:$H$316,"&lt;"&amp;H61)+(COUNTIFS($J$2:$J$316,FALSE(),$H$2:$H$316,H61)+1)/2,"")</f>
        <v/>
      </c>
      <c r="R61" s="5" t="n">
        <f aca="false">COUNTIF($L$2:$L$316,"&lt;"&amp;L61)+(COUNTIF($L$2:$L$316,L61)+1)/2</f>
        <v>84.5</v>
      </c>
      <c r="S61" s="5" t="n">
        <f aca="false">MATCH(F61,Codetabel!$G$2:$G$12,0)-1</f>
        <v>5</v>
      </c>
      <c r="T61" s="5" t="n">
        <f aca="false">H61-1</f>
        <v>4</v>
      </c>
    </row>
    <row r="62" customFormat="false" ht="15" hidden="false" customHeight="false" outlineLevel="0" collapsed="false">
      <c r="A62" s="9" t="s">
        <v>67</v>
      </c>
      <c r="B62" s="9" t="n">
        <v>85</v>
      </c>
      <c r="C62" s="9" t="s">
        <v>325</v>
      </c>
      <c r="D62" s="9" t="s">
        <v>326</v>
      </c>
      <c r="E62" s="9" t="s">
        <v>327</v>
      </c>
      <c r="F62" s="9" t="n">
        <v>10</v>
      </c>
      <c r="G62" s="9" t="s">
        <v>115</v>
      </c>
      <c r="H62" s="9" t="n">
        <v>4</v>
      </c>
      <c r="I62" s="9" t="n">
        <v>100</v>
      </c>
      <c r="J62" s="11" t="b">
        <f aca="false">FALSE()</f>
        <v>0</v>
      </c>
      <c r="K62" s="9" t="n">
        <v>100</v>
      </c>
      <c r="L62" s="9" t="n">
        <v>4</v>
      </c>
      <c r="M62" s="11" t="b">
        <f aca="false">TRUE()</f>
        <v>1</v>
      </c>
      <c r="N62" s="5" t="n">
        <f aca="false">COUNTIF($F$2:$F$316,"&lt;"&amp;F62)+(COUNTIF($F$2:$F$316,F62)+1)/2</f>
        <v>66</v>
      </c>
      <c r="O62" s="5" t="n">
        <f aca="false">COUNTIF($H$2:$H$316,"&lt;"&amp;H62)+(COUNTIF($H$2:$H$316,H62)+1)/2</f>
        <v>140</v>
      </c>
      <c r="P62" s="5" t="n">
        <f aca="false">IF(J62=FALSE(),COUNTIFS($J$2:$J$316,FALSE(),$F$2:$F$316,"&lt;"&amp;F62)+(COUNTIFS($J$2:$J$316,FALSE(),$F$2:$F$316,F62)+1)/2,"")</f>
        <v>66</v>
      </c>
      <c r="Q62" s="5" t="n">
        <f aca="false">IF(J62=FALSE(),COUNTIFS($J$2:$J$316,FALSE(),$H$2:$H$316,"&lt;"&amp;H62)+(COUNTIFS($J$2:$J$316,FALSE(),$H$2:$H$316,H62)+1)/2,"")</f>
        <v>98</v>
      </c>
      <c r="R62" s="5" t="n">
        <f aca="false">COUNTIF($L$2:$L$316,"&lt;"&amp;L62)+(COUNTIF($L$2:$L$316,L62)+1)/2</f>
        <v>166</v>
      </c>
      <c r="S62" s="5" t="n">
        <f aca="false">MATCH(F62,Codetabel!$G$2:$G$12,0)-1</f>
        <v>1</v>
      </c>
      <c r="T62" s="5" t="n">
        <f aca="false">H62-1</f>
        <v>3</v>
      </c>
    </row>
    <row r="63" customFormat="false" ht="15" hidden="false" customHeight="false" outlineLevel="0" collapsed="false">
      <c r="A63" s="9" t="s">
        <v>67</v>
      </c>
      <c r="B63" s="9" t="n">
        <v>87</v>
      </c>
      <c r="C63" s="9" t="s">
        <v>328</v>
      </c>
      <c r="D63" s="9" t="s">
        <v>329</v>
      </c>
      <c r="E63" s="9" t="s">
        <v>330</v>
      </c>
      <c r="F63" s="9" t="n">
        <v>10</v>
      </c>
      <c r="G63" s="9" t="s">
        <v>115</v>
      </c>
      <c r="H63" s="9" t="n">
        <v>4</v>
      </c>
      <c r="I63" s="9" t="n">
        <v>100</v>
      </c>
      <c r="J63" s="11" t="b">
        <f aca="false">FALSE()</f>
        <v>0</v>
      </c>
      <c r="K63" s="9" t="n">
        <v>100</v>
      </c>
      <c r="L63" s="9" t="n">
        <v>4</v>
      </c>
      <c r="M63" s="11" t="b">
        <f aca="false">TRUE()</f>
        <v>1</v>
      </c>
      <c r="N63" s="5" t="n">
        <f aca="false">COUNTIF($F$2:$F$316,"&lt;"&amp;F63)+(COUNTIF($F$2:$F$316,F63)+1)/2</f>
        <v>66</v>
      </c>
      <c r="O63" s="5" t="n">
        <f aca="false">COUNTIF($H$2:$H$316,"&lt;"&amp;H63)+(COUNTIF($H$2:$H$316,H63)+1)/2</f>
        <v>140</v>
      </c>
      <c r="P63" s="5" t="n">
        <f aca="false">IF(J63=FALSE(),COUNTIFS($J$2:$J$316,FALSE(),$F$2:$F$316,"&lt;"&amp;F63)+(COUNTIFS($J$2:$J$316,FALSE(),$F$2:$F$316,F63)+1)/2,"")</f>
        <v>66</v>
      </c>
      <c r="Q63" s="5" t="n">
        <f aca="false">IF(J63=FALSE(),COUNTIFS($J$2:$J$316,FALSE(),$H$2:$H$316,"&lt;"&amp;H63)+(COUNTIFS($J$2:$J$316,FALSE(),$H$2:$H$316,H63)+1)/2,"")</f>
        <v>98</v>
      </c>
      <c r="R63" s="5" t="n">
        <f aca="false">COUNTIF($L$2:$L$316,"&lt;"&amp;L63)+(COUNTIF($L$2:$L$316,L63)+1)/2</f>
        <v>166</v>
      </c>
      <c r="S63" s="5" t="n">
        <f aca="false">MATCH(F63,Codetabel!$G$2:$G$12,0)-1</f>
        <v>1</v>
      </c>
      <c r="T63" s="5" t="n">
        <f aca="false">H63-1</f>
        <v>3</v>
      </c>
    </row>
    <row r="64" customFormat="false" ht="15" hidden="false" customHeight="false" outlineLevel="0" collapsed="false">
      <c r="A64" s="9" t="s">
        <v>67</v>
      </c>
      <c r="B64" s="9" t="n">
        <v>88</v>
      </c>
      <c r="C64" s="9" t="s">
        <v>328</v>
      </c>
      <c r="D64" s="9" t="s">
        <v>329</v>
      </c>
      <c r="E64" s="9" t="s">
        <v>331</v>
      </c>
      <c r="F64" s="9" t="n">
        <v>10</v>
      </c>
      <c r="G64" s="9" t="s">
        <v>199</v>
      </c>
      <c r="H64" s="9" t="n">
        <v>6</v>
      </c>
      <c r="I64" s="9" t="n">
        <v>300</v>
      </c>
      <c r="J64" s="11" t="b">
        <f aca="false">FALSE()</f>
        <v>0</v>
      </c>
      <c r="K64" s="9" t="n">
        <v>300</v>
      </c>
      <c r="L64" s="9" t="n">
        <v>6</v>
      </c>
      <c r="M64" s="11" t="b">
        <f aca="false">TRUE()</f>
        <v>1</v>
      </c>
      <c r="N64" s="5" t="n">
        <f aca="false">COUNTIF($F$2:$F$316,"&lt;"&amp;F64)+(COUNTIF($F$2:$F$316,F64)+1)/2</f>
        <v>66</v>
      </c>
      <c r="O64" s="5" t="n">
        <f aca="false">COUNTIF($H$2:$H$316,"&lt;"&amp;H64)+(COUNTIF($H$2:$H$316,H64)+1)/2</f>
        <v>271</v>
      </c>
      <c r="P64" s="5" t="n">
        <f aca="false">IF(J64=FALSE(),COUNTIFS($J$2:$J$316,FALSE(),$F$2:$F$316,"&lt;"&amp;F64)+(COUNTIFS($J$2:$J$316,FALSE(),$F$2:$F$316,F64)+1)/2,"")</f>
        <v>66</v>
      </c>
      <c r="Q64" s="5" t="n">
        <f aca="false">IF(J64=FALSE(),COUNTIFS($J$2:$J$316,FALSE(),$H$2:$H$316,"&lt;"&amp;H64)+(COUNTIFS($J$2:$J$316,FALSE(),$H$2:$H$316,H64)+1)/2,"")</f>
        <v>175</v>
      </c>
      <c r="R64" s="5" t="n">
        <f aca="false">COUNTIF($L$2:$L$316,"&lt;"&amp;L64)+(COUNTIF($L$2:$L$316,L64)+1)/2</f>
        <v>283.5</v>
      </c>
      <c r="S64" s="5" t="n">
        <f aca="false">MATCH(F64,Codetabel!$G$2:$G$12,0)-1</f>
        <v>1</v>
      </c>
      <c r="T64" s="5" t="n">
        <f aca="false">H64-1</f>
        <v>5</v>
      </c>
    </row>
    <row r="65" customFormat="false" ht="15" hidden="false" customHeight="false" outlineLevel="0" collapsed="false">
      <c r="A65" s="9" t="s">
        <v>67</v>
      </c>
      <c r="B65" s="9" t="n">
        <v>89</v>
      </c>
      <c r="C65" s="9" t="s">
        <v>332</v>
      </c>
      <c r="D65" s="9" t="s">
        <v>333</v>
      </c>
      <c r="E65" s="9" t="s">
        <v>334</v>
      </c>
      <c r="F65" s="9" t="n">
        <v>50</v>
      </c>
      <c r="G65" s="9" t="s">
        <v>126</v>
      </c>
      <c r="H65" s="9" t="n">
        <v>3</v>
      </c>
      <c r="I65" s="9" t="n">
        <v>50</v>
      </c>
      <c r="J65" s="11" t="b">
        <f aca="false">TRUE()</f>
        <v>1</v>
      </c>
      <c r="K65" s="9" t="n">
        <v>50</v>
      </c>
      <c r="L65" s="9" t="n">
        <v>3</v>
      </c>
      <c r="M65" s="11" t="b">
        <f aca="false">TRUE()</f>
        <v>1</v>
      </c>
      <c r="N65" s="5" t="n">
        <f aca="false">COUNTIF($F$2:$F$316,"&lt;"&amp;F65)+(COUNTIF($F$2:$F$316,F65)+1)/2</f>
        <v>175.5</v>
      </c>
      <c r="O65" s="5" t="n">
        <f aca="false">COUNTIF($H$2:$H$316,"&lt;"&amp;H65)+(COUNTIF($H$2:$H$316,H65)+1)/2</f>
        <v>68</v>
      </c>
      <c r="P65" s="5" t="str">
        <f aca="false">IF(J65=FALSE(),COUNTIFS($J$2:$J$316,FALSE(),$F$2:$F$316,"&lt;"&amp;F65)+(COUNTIFS($J$2:$J$316,FALSE(),$F$2:$F$316,F65)+1)/2,"")</f>
        <v/>
      </c>
      <c r="Q65" s="5" t="str">
        <f aca="false">IF(J65=FALSE(),COUNTIFS($J$2:$J$316,FALSE(),$H$2:$H$316,"&lt;"&amp;H65)+(COUNTIFS($J$2:$J$316,FALSE(),$H$2:$H$316,H65)+1)/2,"")</f>
        <v/>
      </c>
      <c r="R65" s="5" t="n">
        <f aca="false">COUNTIF($L$2:$L$316,"&lt;"&amp;L65)+(COUNTIF($L$2:$L$316,L65)+1)/2</f>
        <v>84.5</v>
      </c>
      <c r="S65" s="5" t="n">
        <f aca="false">MATCH(F65,Codetabel!$G$2:$G$12,0)-1</f>
        <v>3</v>
      </c>
      <c r="T65" s="5" t="n">
        <f aca="false">H65-1</f>
        <v>2</v>
      </c>
    </row>
    <row r="66" customFormat="false" ht="15" hidden="false" customHeight="false" outlineLevel="0" collapsed="false">
      <c r="A66" s="9" t="s">
        <v>67</v>
      </c>
      <c r="B66" s="9" t="n">
        <v>90</v>
      </c>
      <c r="C66" s="9" t="s">
        <v>335</v>
      </c>
      <c r="D66" s="9" t="s">
        <v>336</v>
      </c>
      <c r="E66" s="9" t="s">
        <v>337</v>
      </c>
      <c r="F66" s="9" t="n">
        <v>10</v>
      </c>
      <c r="G66" s="9" t="s">
        <v>126</v>
      </c>
      <c r="H66" s="9" t="n">
        <v>3</v>
      </c>
      <c r="I66" s="9" t="n">
        <v>50</v>
      </c>
      <c r="J66" s="11" t="b">
        <f aca="false">FALSE()</f>
        <v>0</v>
      </c>
      <c r="K66" s="9" t="n">
        <v>50</v>
      </c>
      <c r="L66" s="9" t="n">
        <v>3</v>
      </c>
      <c r="M66" s="11" t="b">
        <f aca="false">TRUE()</f>
        <v>1</v>
      </c>
      <c r="N66" s="5" t="n">
        <f aca="false">COUNTIF($F$2:$F$316,"&lt;"&amp;F66)+(COUNTIF($F$2:$F$316,F66)+1)/2</f>
        <v>66</v>
      </c>
      <c r="O66" s="5" t="n">
        <f aca="false">COUNTIF($H$2:$H$316,"&lt;"&amp;H66)+(COUNTIF($H$2:$H$316,H66)+1)/2</f>
        <v>68</v>
      </c>
      <c r="P66" s="5" t="n">
        <f aca="false">IF(J66=FALSE(),COUNTIFS($J$2:$J$316,FALSE(),$F$2:$F$316,"&lt;"&amp;F66)+(COUNTIFS($J$2:$J$316,FALSE(),$F$2:$F$316,F66)+1)/2,"")</f>
        <v>66</v>
      </c>
      <c r="Q66" s="5" t="n">
        <f aca="false">IF(J66=FALSE(),COUNTIFS($J$2:$J$316,FALSE(),$H$2:$H$316,"&lt;"&amp;H66)+(COUNTIFS($J$2:$J$316,FALSE(),$H$2:$H$316,H66)+1)/2,"")</f>
        <v>48.5</v>
      </c>
      <c r="R66" s="5" t="n">
        <f aca="false">COUNTIF($L$2:$L$316,"&lt;"&amp;L66)+(COUNTIF($L$2:$L$316,L66)+1)/2</f>
        <v>84.5</v>
      </c>
      <c r="S66" s="5" t="n">
        <f aca="false">MATCH(F66,Codetabel!$G$2:$G$12,0)-1</f>
        <v>1</v>
      </c>
      <c r="T66" s="5" t="n">
        <f aca="false">H66-1</f>
        <v>2</v>
      </c>
    </row>
    <row r="67" customFormat="false" ht="15" hidden="false" customHeight="false" outlineLevel="0" collapsed="false">
      <c r="A67" s="9" t="s">
        <v>67</v>
      </c>
      <c r="B67" s="9" t="n">
        <v>91</v>
      </c>
      <c r="C67" s="9" t="s">
        <v>338</v>
      </c>
      <c r="D67" s="9" t="s">
        <v>339</v>
      </c>
      <c r="E67" s="9" t="s">
        <v>340</v>
      </c>
      <c r="F67" s="9" t="n">
        <v>100</v>
      </c>
      <c r="G67" s="9" t="s">
        <v>132</v>
      </c>
      <c r="H67" s="9" t="n">
        <v>5</v>
      </c>
      <c r="I67" s="9" t="n">
        <v>200</v>
      </c>
      <c r="J67" s="11" t="b">
        <f aca="false">FALSE()</f>
        <v>0</v>
      </c>
      <c r="K67" s="9" t="n">
        <v>200</v>
      </c>
      <c r="L67" s="9" t="n">
        <v>5</v>
      </c>
      <c r="M67" s="11" t="b">
        <f aca="false">TRUE()</f>
        <v>1</v>
      </c>
      <c r="N67" s="5" t="n">
        <f aca="false">COUNTIF($F$2:$F$316,"&lt;"&amp;F67)+(COUNTIF($F$2:$F$316,F67)+1)/2</f>
        <v>222.5</v>
      </c>
      <c r="O67" s="5" t="n">
        <f aca="false">COUNTIF($H$2:$H$316,"&lt;"&amp;H67)+(COUNTIF($H$2:$H$316,H67)+1)/2</f>
        <v>207</v>
      </c>
      <c r="P67" s="5" t="n">
        <f aca="false">IF(J67=FALSE(),COUNTIFS($J$2:$J$316,FALSE(),$F$2:$F$316,"&lt;"&amp;F67)+(COUNTIFS($J$2:$J$316,FALSE(),$F$2:$F$316,F67)+1)/2,"")</f>
        <v>180.5</v>
      </c>
      <c r="Q67" s="5" t="n">
        <f aca="false">IF(J67=FALSE(),COUNTIFS($J$2:$J$316,FALSE(),$H$2:$H$316,"&lt;"&amp;H67)+(COUNTIFS($J$2:$J$316,FALSE(),$H$2:$H$316,H67)+1)/2,"")</f>
        <v>141</v>
      </c>
      <c r="R67" s="5" t="n">
        <f aca="false">COUNTIF($L$2:$L$316,"&lt;"&amp;L67)+(COUNTIF($L$2:$L$316,L67)+1)/2</f>
        <v>234.5</v>
      </c>
      <c r="S67" s="5" t="n">
        <f aca="false">MATCH(F67,Codetabel!$G$2:$G$12,0)-1</f>
        <v>4</v>
      </c>
      <c r="T67" s="5" t="n">
        <f aca="false">H67-1</f>
        <v>4</v>
      </c>
    </row>
    <row r="68" customFormat="false" ht="15" hidden="false" customHeight="false" outlineLevel="0" collapsed="false">
      <c r="A68" s="9" t="s">
        <v>67</v>
      </c>
      <c r="B68" s="9" t="n">
        <v>92</v>
      </c>
      <c r="C68" s="9" t="s">
        <v>341</v>
      </c>
      <c r="D68" s="9" t="s">
        <v>342</v>
      </c>
      <c r="E68" s="9" t="s">
        <v>343</v>
      </c>
      <c r="F68" s="9" t="n">
        <v>0</v>
      </c>
      <c r="G68" s="9" t="s">
        <v>126</v>
      </c>
      <c r="H68" s="9" t="n">
        <v>3</v>
      </c>
      <c r="I68" s="9" t="n">
        <v>50</v>
      </c>
      <c r="J68" s="11" t="b">
        <f aca="false">FALSE()</f>
        <v>0</v>
      </c>
      <c r="K68" s="9" t="n">
        <v>50</v>
      </c>
      <c r="L68" s="9" t="n">
        <v>3</v>
      </c>
      <c r="M68" s="11" t="b">
        <f aca="false">TRUE()</f>
        <v>1</v>
      </c>
      <c r="N68" s="5" t="n">
        <f aca="false">COUNTIF($F$2:$F$316,"&lt;"&amp;F68)+(COUNTIF($F$2:$F$316,F68)+1)/2</f>
        <v>21</v>
      </c>
      <c r="O68" s="5" t="n">
        <f aca="false">COUNTIF($H$2:$H$316,"&lt;"&amp;H68)+(COUNTIF($H$2:$H$316,H68)+1)/2</f>
        <v>68</v>
      </c>
      <c r="P68" s="5" t="n">
        <f aca="false">IF(J68=FALSE(),COUNTIFS($J$2:$J$316,FALSE(),$F$2:$F$316,"&lt;"&amp;F68)+(COUNTIFS($J$2:$J$316,FALSE(),$F$2:$F$316,F68)+1)/2,"")</f>
        <v>21</v>
      </c>
      <c r="Q68" s="5" t="n">
        <f aca="false">IF(J68=FALSE(),COUNTIFS($J$2:$J$316,FALSE(),$H$2:$H$316,"&lt;"&amp;H68)+(COUNTIFS($J$2:$J$316,FALSE(),$H$2:$H$316,H68)+1)/2,"")</f>
        <v>48.5</v>
      </c>
      <c r="R68" s="5" t="n">
        <f aca="false">COUNTIF($L$2:$L$316,"&lt;"&amp;L68)+(COUNTIF($L$2:$L$316,L68)+1)/2</f>
        <v>84.5</v>
      </c>
      <c r="S68" s="5" t="n">
        <f aca="false">MATCH(F68,Codetabel!$G$2:$G$12,0)-1</f>
        <v>0</v>
      </c>
      <c r="T68" s="5" t="n">
        <f aca="false">H68-1</f>
        <v>2</v>
      </c>
    </row>
    <row r="69" customFormat="false" ht="15" hidden="false" customHeight="false" outlineLevel="0" collapsed="false">
      <c r="A69" s="9" t="s">
        <v>67</v>
      </c>
      <c r="B69" s="9" t="n">
        <v>95</v>
      </c>
      <c r="C69" s="9" t="s">
        <v>344</v>
      </c>
      <c r="D69" s="9" t="s">
        <v>345</v>
      </c>
      <c r="E69" s="9" t="s">
        <v>346</v>
      </c>
      <c r="F69" s="9" t="n">
        <v>30</v>
      </c>
      <c r="G69" s="9" t="s">
        <v>126</v>
      </c>
      <c r="H69" s="9" t="n">
        <v>3</v>
      </c>
      <c r="I69" s="9" t="n">
        <v>50</v>
      </c>
      <c r="J69" s="11" t="b">
        <f aca="false">FALSE()</f>
        <v>0</v>
      </c>
      <c r="K69" s="9" t="n">
        <v>50</v>
      </c>
      <c r="L69" s="9" t="n">
        <v>3</v>
      </c>
      <c r="M69" s="11" t="b">
        <f aca="false">TRUE()</f>
        <v>1</v>
      </c>
      <c r="N69" s="5" t="n">
        <f aca="false">COUNTIF($F$2:$F$316,"&lt;"&amp;F69)+(COUNTIF($F$2:$F$316,F69)+1)/2</f>
        <v>119.5</v>
      </c>
      <c r="O69" s="5" t="n">
        <f aca="false">COUNTIF($H$2:$H$316,"&lt;"&amp;H69)+(COUNTIF($H$2:$H$316,H69)+1)/2</f>
        <v>68</v>
      </c>
      <c r="P69" s="5" t="n">
        <f aca="false">IF(J69=FALSE(),COUNTIFS($J$2:$J$316,FALSE(),$F$2:$F$316,"&lt;"&amp;F69)+(COUNTIFS($J$2:$J$316,FALSE(),$F$2:$F$316,F69)+1)/2,"")</f>
        <v>115</v>
      </c>
      <c r="Q69" s="5" t="n">
        <f aca="false">IF(J69=FALSE(),COUNTIFS($J$2:$J$316,FALSE(),$H$2:$H$316,"&lt;"&amp;H69)+(COUNTIFS($J$2:$J$316,FALSE(),$H$2:$H$316,H69)+1)/2,"")</f>
        <v>48.5</v>
      </c>
      <c r="R69" s="5" t="n">
        <f aca="false">COUNTIF($L$2:$L$316,"&lt;"&amp;L69)+(COUNTIF($L$2:$L$316,L69)+1)/2</f>
        <v>84.5</v>
      </c>
      <c r="S69" s="5" t="n">
        <f aca="false">MATCH(F69,Codetabel!$G$2:$G$12,0)-1</f>
        <v>2</v>
      </c>
      <c r="T69" s="5" t="n">
        <f aca="false">H69-1</f>
        <v>2</v>
      </c>
    </row>
    <row r="70" customFormat="false" ht="15" hidden="false" customHeight="false" outlineLevel="0" collapsed="false">
      <c r="A70" s="9" t="s">
        <v>67</v>
      </c>
      <c r="B70" s="9" t="n">
        <v>96</v>
      </c>
      <c r="C70" s="9" t="s">
        <v>349</v>
      </c>
      <c r="D70" s="9" t="s">
        <v>350</v>
      </c>
      <c r="E70" s="9" t="s">
        <v>351</v>
      </c>
      <c r="F70" s="9" t="n">
        <v>50</v>
      </c>
      <c r="G70" s="9" t="s">
        <v>126</v>
      </c>
      <c r="H70" s="9" t="n">
        <v>3</v>
      </c>
      <c r="I70" s="9" t="n">
        <v>50</v>
      </c>
      <c r="J70" s="11" t="b">
        <f aca="false">TRUE()</f>
        <v>1</v>
      </c>
      <c r="K70" s="9" t="n">
        <v>10</v>
      </c>
      <c r="L70" s="9" t="n">
        <v>1</v>
      </c>
      <c r="M70" s="11" t="b">
        <f aca="false">TRUE()</f>
        <v>1</v>
      </c>
      <c r="N70" s="5" t="n">
        <f aca="false">COUNTIF($F$2:$F$316,"&lt;"&amp;F70)+(COUNTIF($F$2:$F$316,F70)+1)/2</f>
        <v>175.5</v>
      </c>
      <c r="O70" s="5" t="n">
        <f aca="false">COUNTIF($H$2:$H$316,"&lt;"&amp;H70)+(COUNTIF($H$2:$H$316,H70)+1)/2</f>
        <v>68</v>
      </c>
      <c r="P70" s="5" t="str">
        <f aca="false">IF(J70=FALSE(),COUNTIFS($J$2:$J$316,FALSE(),$F$2:$F$316,"&lt;"&amp;F70)+(COUNTIFS($J$2:$J$316,FALSE(),$F$2:$F$316,F70)+1)/2,"")</f>
        <v/>
      </c>
      <c r="Q70" s="5" t="str">
        <f aca="false">IF(J70=FALSE(),COUNTIFS($J$2:$J$316,FALSE(),$H$2:$H$316,"&lt;"&amp;H70)+(COUNTIFS($J$2:$J$316,FALSE(),$H$2:$H$316,H70)+1)/2,"")</f>
        <v/>
      </c>
      <c r="R70" s="5" t="n">
        <f aca="false">COUNTIF($L$2:$L$316,"&lt;"&amp;L70)+(COUNTIF($L$2:$L$316,L70)+1)/2</f>
        <v>3</v>
      </c>
      <c r="S70" s="5" t="n">
        <f aca="false">MATCH(F70,Codetabel!$G$2:$G$12,0)-1</f>
        <v>3</v>
      </c>
      <c r="T70" s="5" t="n">
        <f aca="false">H70-1</f>
        <v>2</v>
      </c>
    </row>
    <row r="71" customFormat="false" ht="15" hidden="false" customHeight="false" outlineLevel="0" collapsed="false">
      <c r="A71" s="9" t="s">
        <v>67</v>
      </c>
      <c r="B71" s="9" t="n">
        <v>99</v>
      </c>
      <c r="C71" s="9" t="s">
        <v>352</v>
      </c>
      <c r="D71" s="9" t="s">
        <v>1186</v>
      </c>
      <c r="E71" s="9" t="s">
        <v>354</v>
      </c>
      <c r="F71" s="9" t="n">
        <v>300</v>
      </c>
      <c r="G71" s="9" t="s">
        <v>199</v>
      </c>
      <c r="H71" s="9" t="n">
        <v>6</v>
      </c>
      <c r="I71" s="9" t="n">
        <v>300</v>
      </c>
      <c r="J71" s="11" t="b">
        <f aca="false">TRUE()</f>
        <v>1</v>
      </c>
      <c r="K71" s="9" t="n">
        <v>100</v>
      </c>
      <c r="L71" s="9" t="n">
        <v>4</v>
      </c>
      <c r="M71" s="11" t="b">
        <f aca="false">TRUE()</f>
        <v>1</v>
      </c>
      <c r="N71" s="5" t="n">
        <f aca="false">COUNTIF($F$2:$F$316,"&lt;"&amp;F71)+(COUNTIF($F$2:$F$316,F71)+1)/2</f>
        <v>294.5</v>
      </c>
      <c r="O71" s="5" t="n">
        <f aca="false">COUNTIF($H$2:$H$316,"&lt;"&amp;H71)+(COUNTIF($H$2:$H$316,H71)+1)/2</f>
        <v>271</v>
      </c>
      <c r="P71" s="5" t="str">
        <f aca="false">IF(J71=FALSE(),COUNTIFS($J$2:$J$316,FALSE(),$F$2:$F$316,"&lt;"&amp;F71)+(COUNTIFS($J$2:$J$316,FALSE(),$F$2:$F$316,F71)+1)/2,"")</f>
        <v/>
      </c>
      <c r="Q71" s="5" t="str">
        <f aca="false">IF(J71=FALSE(),COUNTIFS($J$2:$J$316,FALSE(),$H$2:$H$316,"&lt;"&amp;H71)+(COUNTIFS($J$2:$J$316,FALSE(),$H$2:$H$316,H71)+1)/2,"")</f>
        <v/>
      </c>
      <c r="R71" s="5" t="n">
        <f aca="false">COUNTIF($L$2:$L$316,"&lt;"&amp;L71)+(COUNTIF($L$2:$L$316,L71)+1)/2</f>
        <v>166</v>
      </c>
      <c r="S71" s="5" t="n">
        <f aca="false">MATCH(F71,Codetabel!$G$2:$G$12,0)-1</f>
        <v>6</v>
      </c>
      <c r="T71" s="5" t="n">
        <f aca="false">H71-1</f>
        <v>5</v>
      </c>
    </row>
    <row r="72" customFormat="false" ht="15" hidden="false" customHeight="false" outlineLevel="0" collapsed="false">
      <c r="A72" s="9" t="s">
        <v>67</v>
      </c>
      <c r="B72" s="9" t="n">
        <v>100</v>
      </c>
      <c r="C72" s="9" t="s">
        <v>355</v>
      </c>
      <c r="D72" s="9" t="s">
        <v>193</v>
      </c>
      <c r="E72" s="9" t="s">
        <v>356</v>
      </c>
      <c r="F72" s="9" t="n">
        <v>50</v>
      </c>
      <c r="G72" s="9" t="s">
        <v>126</v>
      </c>
      <c r="H72" s="9" t="n">
        <v>3</v>
      </c>
      <c r="I72" s="9" t="n">
        <v>50</v>
      </c>
      <c r="J72" s="11" t="b">
        <f aca="false">TRUE()</f>
        <v>1</v>
      </c>
      <c r="K72" s="9" t="n">
        <v>30</v>
      </c>
      <c r="L72" s="9" t="n">
        <v>2</v>
      </c>
      <c r="M72" s="11" t="b">
        <f aca="false">TRUE()</f>
        <v>1</v>
      </c>
      <c r="N72" s="5" t="n">
        <f aca="false">COUNTIF($F$2:$F$316,"&lt;"&amp;F72)+(COUNTIF($F$2:$F$316,F72)+1)/2</f>
        <v>175.5</v>
      </c>
      <c r="O72" s="5" t="n">
        <f aca="false">COUNTIF($H$2:$H$316,"&lt;"&amp;H72)+(COUNTIF($H$2:$H$316,H72)+1)/2</f>
        <v>68</v>
      </c>
      <c r="P72" s="5" t="str">
        <f aca="false">IF(J72=FALSE(),COUNTIFS($J$2:$J$316,FALSE(),$F$2:$F$316,"&lt;"&amp;F72)+(COUNTIFS($J$2:$J$316,FALSE(),$F$2:$F$316,F72)+1)/2,"")</f>
        <v/>
      </c>
      <c r="Q72" s="5" t="str">
        <f aca="false">IF(J72=FALSE(),COUNTIFS($J$2:$J$316,FALSE(),$H$2:$H$316,"&lt;"&amp;H72)+(COUNTIFS($J$2:$J$316,FALSE(),$H$2:$H$316,H72)+1)/2,"")</f>
        <v/>
      </c>
      <c r="R72" s="5" t="n">
        <f aca="false">COUNTIF($L$2:$L$316,"&lt;"&amp;L72)+(COUNTIF($L$2:$L$316,L72)+1)/2</f>
        <v>27</v>
      </c>
      <c r="S72" s="5" t="n">
        <f aca="false">MATCH(F72,Codetabel!$G$2:$G$12,0)-1</f>
        <v>3</v>
      </c>
      <c r="T72" s="5" t="n">
        <f aca="false">H72-1</f>
        <v>2</v>
      </c>
    </row>
    <row r="73" customFormat="false" ht="15" hidden="false" customHeight="false" outlineLevel="0" collapsed="false">
      <c r="A73" s="9" t="s">
        <v>67</v>
      </c>
      <c r="B73" s="9" t="n">
        <v>101</v>
      </c>
      <c r="C73" s="9" t="s">
        <v>357</v>
      </c>
      <c r="D73" s="9" t="s">
        <v>206</v>
      </c>
      <c r="E73" s="9" t="s">
        <v>358</v>
      </c>
      <c r="F73" s="9" t="n">
        <v>50</v>
      </c>
      <c r="G73" s="9" t="s">
        <v>126</v>
      </c>
      <c r="H73" s="9" t="n">
        <v>3</v>
      </c>
      <c r="I73" s="9" t="n">
        <v>50</v>
      </c>
      <c r="J73" s="11" t="b">
        <f aca="false">TRUE()</f>
        <v>1</v>
      </c>
      <c r="K73" s="9" t="n">
        <v>50</v>
      </c>
      <c r="L73" s="9" t="n">
        <v>3</v>
      </c>
      <c r="M73" s="11" t="b">
        <f aca="false">TRUE()</f>
        <v>1</v>
      </c>
      <c r="N73" s="5" t="n">
        <f aca="false">COUNTIF($F$2:$F$316,"&lt;"&amp;F73)+(COUNTIF($F$2:$F$316,F73)+1)/2</f>
        <v>175.5</v>
      </c>
      <c r="O73" s="5" t="n">
        <f aca="false">COUNTIF($H$2:$H$316,"&lt;"&amp;H73)+(COUNTIF($H$2:$H$316,H73)+1)/2</f>
        <v>68</v>
      </c>
      <c r="P73" s="5" t="str">
        <f aca="false">IF(J73=FALSE(),COUNTIFS($J$2:$J$316,FALSE(),$F$2:$F$316,"&lt;"&amp;F73)+(COUNTIFS($J$2:$J$316,FALSE(),$F$2:$F$316,F73)+1)/2,"")</f>
        <v/>
      </c>
      <c r="Q73" s="5" t="str">
        <f aca="false">IF(J73=FALSE(),COUNTIFS($J$2:$J$316,FALSE(),$H$2:$H$316,"&lt;"&amp;H73)+(COUNTIFS($J$2:$J$316,FALSE(),$H$2:$H$316,H73)+1)/2,"")</f>
        <v/>
      </c>
      <c r="R73" s="5" t="n">
        <f aca="false">COUNTIF($L$2:$L$316,"&lt;"&amp;L73)+(COUNTIF($L$2:$L$316,L73)+1)/2</f>
        <v>84.5</v>
      </c>
      <c r="S73" s="5" t="n">
        <f aca="false">MATCH(F73,Codetabel!$G$2:$G$12,0)-1</f>
        <v>3</v>
      </c>
      <c r="T73" s="5" t="n">
        <f aca="false">H73-1</f>
        <v>2</v>
      </c>
    </row>
    <row r="74" customFormat="false" ht="15" hidden="false" customHeight="false" outlineLevel="0" collapsed="false">
      <c r="A74" s="9" t="s">
        <v>67</v>
      </c>
      <c r="B74" s="9" t="n">
        <v>104</v>
      </c>
      <c r="C74" s="9" t="s">
        <v>359</v>
      </c>
      <c r="D74" s="9" t="s">
        <v>360</v>
      </c>
      <c r="E74" s="9" t="s">
        <v>361</v>
      </c>
      <c r="F74" s="9" t="n">
        <v>0</v>
      </c>
      <c r="G74" s="9" t="s">
        <v>115</v>
      </c>
      <c r="H74" s="9" t="n">
        <v>4</v>
      </c>
      <c r="I74" s="9" t="n">
        <v>100</v>
      </c>
      <c r="J74" s="11" t="b">
        <f aca="false">FALSE()</f>
        <v>0</v>
      </c>
      <c r="K74" s="9" t="n">
        <v>100</v>
      </c>
      <c r="L74" s="9" t="n">
        <v>4</v>
      </c>
      <c r="M74" s="11" t="b">
        <f aca="false">TRUE()</f>
        <v>1</v>
      </c>
      <c r="N74" s="5" t="n">
        <f aca="false">COUNTIF($F$2:$F$316,"&lt;"&amp;F74)+(COUNTIF($F$2:$F$316,F74)+1)/2</f>
        <v>21</v>
      </c>
      <c r="O74" s="5" t="n">
        <f aca="false">COUNTIF($H$2:$H$316,"&lt;"&amp;H74)+(COUNTIF($H$2:$H$316,H74)+1)/2</f>
        <v>140</v>
      </c>
      <c r="P74" s="5" t="n">
        <f aca="false">IF(J74=FALSE(),COUNTIFS($J$2:$J$316,FALSE(),$F$2:$F$316,"&lt;"&amp;F74)+(COUNTIFS($J$2:$J$316,FALSE(),$F$2:$F$316,F74)+1)/2,"")</f>
        <v>21</v>
      </c>
      <c r="Q74" s="5" t="n">
        <f aca="false">IF(J74=FALSE(),COUNTIFS($J$2:$J$316,FALSE(),$H$2:$H$316,"&lt;"&amp;H74)+(COUNTIFS($J$2:$J$316,FALSE(),$H$2:$H$316,H74)+1)/2,"")</f>
        <v>98</v>
      </c>
      <c r="R74" s="5" t="n">
        <f aca="false">COUNTIF($L$2:$L$316,"&lt;"&amp;L74)+(COUNTIF($L$2:$L$316,L74)+1)/2</f>
        <v>166</v>
      </c>
      <c r="S74" s="5" t="n">
        <f aca="false">MATCH(F74,Codetabel!$G$2:$G$12,0)-1</f>
        <v>0</v>
      </c>
      <c r="T74" s="5" t="n">
        <f aca="false">H74-1</f>
        <v>3</v>
      </c>
    </row>
    <row r="75" customFormat="false" ht="15" hidden="false" customHeight="false" outlineLevel="0" collapsed="false">
      <c r="A75" s="9" t="s">
        <v>67</v>
      </c>
      <c r="B75" s="9" t="n">
        <v>106</v>
      </c>
      <c r="C75" s="9" t="s">
        <v>362</v>
      </c>
      <c r="D75" s="9" t="s">
        <v>363</v>
      </c>
      <c r="E75" s="9" t="s">
        <v>364</v>
      </c>
      <c r="F75" s="9" t="n">
        <v>200</v>
      </c>
      <c r="G75" s="9" t="s">
        <v>132</v>
      </c>
      <c r="H75" s="9" t="n">
        <v>5</v>
      </c>
      <c r="I75" s="9" t="n">
        <v>200</v>
      </c>
      <c r="J75" s="11" t="b">
        <f aca="false">TRUE()</f>
        <v>1</v>
      </c>
      <c r="K75" s="9" t="n">
        <v>50</v>
      </c>
      <c r="L75" s="9" t="n">
        <v>3</v>
      </c>
      <c r="M75" s="11" t="b">
        <f aca="false">TRUE()</f>
        <v>1</v>
      </c>
      <c r="N75" s="5" t="n">
        <f aca="false">COUNTIF($F$2:$F$316,"&lt;"&amp;F75)+(COUNTIF($F$2:$F$316,F75)+1)/2</f>
        <v>259.5</v>
      </c>
      <c r="O75" s="5" t="n">
        <f aca="false">COUNTIF($H$2:$H$316,"&lt;"&amp;H75)+(COUNTIF($H$2:$H$316,H75)+1)/2</f>
        <v>207</v>
      </c>
      <c r="P75" s="5" t="str">
        <f aca="false">IF(J75=FALSE(),COUNTIFS($J$2:$J$316,FALSE(),$F$2:$F$316,"&lt;"&amp;F75)+(COUNTIFS($J$2:$J$316,FALSE(),$F$2:$F$316,F75)+1)/2,"")</f>
        <v/>
      </c>
      <c r="Q75" s="5" t="str">
        <f aca="false">IF(J75=FALSE(),COUNTIFS($J$2:$J$316,FALSE(),$H$2:$H$316,"&lt;"&amp;H75)+(COUNTIFS($J$2:$J$316,FALSE(),$H$2:$H$316,H75)+1)/2,"")</f>
        <v/>
      </c>
      <c r="R75" s="5" t="n">
        <f aca="false">COUNTIF($L$2:$L$316,"&lt;"&amp;L75)+(COUNTIF($L$2:$L$316,L75)+1)/2</f>
        <v>84.5</v>
      </c>
      <c r="S75" s="5" t="n">
        <f aca="false">MATCH(F75,Codetabel!$G$2:$G$12,0)-1</f>
        <v>5</v>
      </c>
      <c r="T75" s="5" t="n">
        <f aca="false">H75-1</f>
        <v>4</v>
      </c>
    </row>
    <row r="76" customFormat="false" ht="15" hidden="false" customHeight="false" outlineLevel="0" collapsed="false">
      <c r="A76" s="9" t="s">
        <v>67</v>
      </c>
      <c r="B76" s="9" t="n">
        <v>107</v>
      </c>
      <c r="C76" s="9" t="s">
        <v>362</v>
      </c>
      <c r="D76" s="9" t="s">
        <v>363</v>
      </c>
      <c r="E76" s="9" t="s">
        <v>365</v>
      </c>
      <c r="F76" s="9" t="n">
        <v>10</v>
      </c>
      <c r="G76" s="9" t="s">
        <v>126</v>
      </c>
      <c r="H76" s="9" t="n">
        <v>3</v>
      </c>
      <c r="I76" s="9" t="n">
        <v>50</v>
      </c>
      <c r="J76" s="11" t="b">
        <f aca="false">FALSE()</f>
        <v>0</v>
      </c>
      <c r="K76" s="9" t="n">
        <v>50</v>
      </c>
      <c r="L76" s="9" t="n">
        <v>3</v>
      </c>
      <c r="M76" s="11" t="b">
        <f aca="false">TRUE()</f>
        <v>1</v>
      </c>
      <c r="N76" s="5" t="n">
        <f aca="false">COUNTIF($F$2:$F$316,"&lt;"&amp;F76)+(COUNTIF($F$2:$F$316,F76)+1)/2</f>
        <v>66</v>
      </c>
      <c r="O76" s="5" t="n">
        <f aca="false">COUNTIF($H$2:$H$316,"&lt;"&amp;H76)+(COUNTIF($H$2:$H$316,H76)+1)/2</f>
        <v>68</v>
      </c>
      <c r="P76" s="5" t="n">
        <f aca="false">IF(J76=FALSE(),COUNTIFS($J$2:$J$316,FALSE(),$F$2:$F$316,"&lt;"&amp;F76)+(COUNTIFS($J$2:$J$316,FALSE(),$F$2:$F$316,F76)+1)/2,"")</f>
        <v>66</v>
      </c>
      <c r="Q76" s="5" t="n">
        <f aca="false">IF(J76=FALSE(),COUNTIFS($J$2:$J$316,FALSE(),$H$2:$H$316,"&lt;"&amp;H76)+(COUNTIFS($J$2:$J$316,FALSE(),$H$2:$H$316,H76)+1)/2,"")</f>
        <v>48.5</v>
      </c>
      <c r="R76" s="5" t="n">
        <f aca="false">COUNTIF($L$2:$L$316,"&lt;"&amp;L76)+(COUNTIF($L$2:$L$316,L76)+1)/2</f>
        <v>84.5</v>
      </c>
      <c r="S76" s="5" t="n">
        <f aca="false">MATCH(F76,Codetabel!$G$2:$G$12,0)-1</f>
        <v>1</v>
      </c>
      <c r="T76" s="5" t="n">
        <f aca="false">H76-1</f>
        <v>2</v>
      </c>
    </row>
    <row r="77" customFormat="false" ht="15" hidden="false" customHeight="false" outlineLevel="0" collapsed="false">
      <c r="A77" s="9" t="s">
        <v>67</v>
      </c>
      <c r="B77" s="9" t="n">
        <v>108</v>
      </c>
      <c r="C77" s="9" t="s">
        <v>366</v>
      </c>
      <c r="D77" s="9" t="s">
        <v>367</v>
      </c>
      <c r="E77" s="9" t="s">
        <v>368</v>
      </c>
      <c r="F77" s="9" t="n">
        <v>100</v>
      </c>
      <c r="G77" s="9" t="s">
        <v>115</v>
      </c>
      <c r="H77" s="9" t="n">
        <v>4</v>
      </c>
      <c r="I77" s="9" t="n">
        <v>100</v>
      </c>
      <c r="J77" s="11" t="b">
        <f aca="false">TRUE()</f>
        <v>1</v>
      </c>
      <c r="K77" s="9" t="n">
        <v>100</v>
      </c>
      <c r="L77" s="9" t="n">
        <v>4</v>
      </c>
      <c r="M77" s="11" t="b">
        <f aca="false">TRUE()</f>
        <v>1</v>
      </c>
      <c r="N77" s="5" t="n">
        <f aca="false">COUNTIF($F$2:$F$316,"&lt;"&amp;F77)+(COUNTIF($F$2:$F$316,F77)+1)/2</f>
        <v>222.5</v>
      </c>
      <c r="O77" s="5" t="n">
        <f aca="false">COUNTIF($H$2:$H$316,"&lt;"&amp;H77)+(COUNTIF($H$2:$H$316,H77)+1)/2</f>
        <v>140</v>
      </c>
      <c r="P77" s="5" t="str">
        <f aca="false">IF(J77=FALSE(),COUNTIFS($J$2:$J$316,FALSE(),$F$2:$F$316,"&lt;"&amp;F77)+(COUNTIFS($J$2:$J$316,FALSE(),$F$2:$F$316,F77)+1)/2,"")</f>
        <v/>
      </c>
      <c r="Q77" s="5" t="str">
        <f aca="false">IF(J77=FALSE(),COUNTIFS($J$2:$J$316,FALSE(),$H$2:$H$316,"&lt;"&amp;H77)+(COUNTIFS($J$2:$J$316,FALSE(),$H$2:$H$316,H77)+1)/2,"")</f>
        <v/>
      </c>
      <c r="R77" s="5" t="n">
        <f aca="false">COUNTIF($L$2:$L$316,"&lt;"&amp;L77)+(COUNTIF($L$2:$L$316,L77)+1)/2</f>
        <v>166</v>
      </c>
      <c r="S77" s="5" t="n">
        <f aca="false">MATCH(F77,Codetabel!$G$2:$G$12,0)-1</f>
        <v>4</v>
      </c>
      <c r="T77" s="5" t="n">
        <f aca="false">H77-1</f>
        <v>3</v>
      </c>
    </row>
    <row r="78" customFormat="false" ht="15" hidden="false" customHeight="false" outlineLevel="0" collapsed="false">
      <c r="A78" s="9" t="s">
        <v>67</v>
      </c>
      <c r="B78" s="9" t="n">
        <v>109</v>
      </c>
      <c r="C78" s="9" t="s">
        <v>369</v>
      </c>
      <c r="D78" s="9" t="s">
        <v>370</v>
      </c>
      <c r="E78" s="9" t="s">
        <v>371</v>
      </c>
      <c r="F78" s="9" t="n">
        <v>0</v>
      </c>
      <c r="G78" s="9" t="s">
        <v>115</v>
      </c>
      <c r="H78" s="9" t="n">
        <v>4</v>
      </c>
      <c r="I78" s="9" t="n">
        <v>100</v>
      </c>
      <c r="J78" s="11" t="b">
        <f aca="false">FALSE()</f>
        <v>0</v>
      </c>
      <c r="K78" s="9" t="n">
        <v>100</v>
      </c>
      <c r="L78" s="9" t="n">
        <v>4</v>
      </c>
      <c r="M78" s="11" t="b">
        <f aca="false">TRUE()</f>
        <v>1</v>
      </c>
      <c r="N78" s="5" t="n">
        <f aca="false">COUNTIF($F$2:$F$316,"&lt;"&amp;F78)+(COUNTIF($F$2:$F$316,F78)+1)/2</f>
        <v>21</v>
      </c>
      <c r="O78" s="5" t="n">
        <f aca="false">COUNTIF($H$2:$H$316,"&lt;"&amp;H78)+(COUNTIF($H$2:$H$316,H78)+1)/2</f>
        <v>140</v>
      </c>
      <c r="P78" s="5" t="n">
        <f aca="false">IF(J78=FALSE(),COUNTIFS($J$2:$J$316,FALSE(),$F$2:$F$316,"&lt;"&amp;F78)+(COUNTIFS($J$2:$J$316,FALSE(),$F$2:$F$316,F78)+1)/2,"")</f>
        <v>21</v>
      </c>
      <c r="Q78" s="5" t="n">
        <f aca="false">IF(J78=FALSE(),COUNTIFS($J$2:$J$316,FALSE(),$H$2:$H$316,"&lt;"&amp;H78)+(COUNTIFS($J$2:$J$316,FALSE(),$H$2:$H$316,H78)+1)/2,"")</f>
        <v>98</v>
      </c>
      <c r="R78" s="5" t="n">
        <f aca="false">COUNTIF($L$2:$L$316,"&lt;"&amp;L78)+(COUNTIF($L$2:$L$316,L78)+1)/2</f>
        <v>166</v>
      </c>
      <c r="S78" s="5" t="n">
        <f aca="false">MATCH(F78,Codetabel!$G$2:$G$12,0)-1</f>
        <v>0</v>
      </c>
      <c r="T78" s="5" t="n">
        <f aca="false">H78-1</f>
        <v>3</v>
      </c>
    </row>
    <row r="79" customFormat="false" ht="15" hidden="false" customHeight="false" outlineLevel="0" collapsed="false">
      <c r="A79" s="9" t="s">
        <v>67</v>
      </c>
      <c r="B79" s="9" t="n">
        <v>110</v>
      </c>
      <c r="C79" s="9" t="s">
        <v>369</v>
      </c>
      <c r="D79" s="9" t="s">
        <v>370</v>
      </c>
      <c r="E79" s="9" t="s">
        <v>372</v>
      </c>
      <c r="F79" s="9" t="n">
        <v>0</v>
      </c>
      <c r="G79" s="9" t="s">
        <v>126</v>
      </c>
      <c r="H79" s="9" t="n">
        <v>3</v>
      </c>
      <c r="I79" s="9" t="n">
        <v>50</v>
      </c>
      <c r="J79" s="11" t="b">
        <f aca="false">FALSE()</f>
        <v>0</v>
      </c>
      <c r="K79" s="9" t="n">
        <v>50</v>
      </c>
      <c r="L79" s="9" t="n">
        <v>3</v>
      </c>
      <c r="M79" s="11" t="b">
        <f aca="false">TRUE()</f>
        <v>1</v>
      </c>
      <c r="N79" s="5" t="n">
        <f aca="false">COUNTIF($F$2:$F$316,"&lt;"&amp;F79)+(COUNTIF($F$2:$F$316,F79)+1)/2</f>
        <v>21</v>
      </c>
      <c r="O79" s="5" t="n">
        <f aca="false">COUNTIF($H$2:$H$316,"&lt;"&amp;H79)+(COUNTIF($H$2:$H$316,H79)+1)/2</f>
        <v>68</v>
      </c>
      <c r="P79" s="5" t="n">
        <f aca="false">IF(J79=FALSE(),COUNTIFS($J$2:$J$316,FALSE(),$F$2:$F$316,"&lt;"&amp;F79)+(COUNTIFS($J$2:$J$316,FALSE(),$F$2:$F$316,F79)+1)/2,"")</f>
        <v>21</v>
      </c>
      <c r="Q79" s="5" t="n">
        <f aca="false">IF(J79=FALSE(),COUNTIFS($J$2:$J$316,FALSE(),$H$2:$H$316,"&lt;"&amp;H79)+(COUNTIFS($J$2:$J$316,FALSE(),$H$2:$H$316,H79)+1)/2,"")</f>
        <v>48.5</v>
      </c>
      <c r="R79" s="5" t="n">
        <f aca="false">COUNTIF($L$2:$L$316,"&lt;"&amp;L79)+(COUNTIF($L$2:$L$316,L79)+1)/2</f>
        <v>84.5</v>
      </c>
      <c r="S79" s="5" t="n">
        <f aca="false">MATCH(F79,Codetabel!$G$2:$G$12,0)-1</f>
        <v>0</v>
      </c>
      <c r="T79" s="5" t="n">
        <f aca="false">H79-1</f>
        <v>2</v>
      </c>
    </row>
    <row r="80" customFormat="false" ht="15" hidden="false" customHeight="false" outlineLevel="0" collapsed="false">
      <c r="A80" s="9" t="s">
        <v>67</v>
      </c>
      <c r="B80" s="9" t="n">
        <v>113</v>
      </c>
      <c r="C80" s="9" t="s">
        <v>376</v>
      </c>
      <c r="D80" s="9" t="s">
        <v>377</v>
      </c>
      <c r="E80" s="9" t="s">
        <v>378</v>
      </c>
      <c r="F80" s="9" t="n">
        <v>200</v>
      </c>
      <c r="G80" s="9" t="s">
        <v>132</v>
      </c>
      <c r="H80" s="9" t="n">
        <v>5</v>
      </c>
      <c r="I80" s="9" t="n">
        <v>200</v>
      </c>
      <c r="J80" s="11" t="b">
        <f aca="false">TRUE()</f>
        <v>1</v>
      </c>
      <c r="K80" s="9" t="n">
        <v>200</v>
      </c>
      <c r="L80" s="9" t="n">
        <v>5</v>
      </c>
      <c r="M80" s="11" t="b">
        <f aca="false">TRUE()</f>
        <v>1</v>
      </c>
      <c r="N80" s="5" t="n">
        <f aca="false">COUNTIF($F$2:$F$316,"&lt;"&amp;F80)+(COUNTIF($F$2:$F$316,F80)+1)/2</f>
        <v>259.5</v>
      </c>
      <c r="O80" s="5" t="n">
        <f aca="false">COUNTIF($H$2:$H$316,"&lt;"&amp;H80)+(COUNTIF($H$2:$H$316,H80)+1)/2</f>
        <v>207</v>
      </c>
      <c r="P80" s="5" t="str">
        <f aca="false">IF(J80=FALSE(),COUNTIFS($J$2:$J$316,FALSE(),$F$2:$F$316,"&lt;"&amp;F80)+(COUNTIFS($J$2:$J$316,FALSE(),$F$2:$F$316,F80)+1)/2,"")</f>
        <v/>
      </c>
      <c r="Q80" s="5" t="str">
        <f aca="false">IF(J80=FALSE(),COUNTIFS($J$2:$J$316,FALSE(),$H$2:$H$316,"&lt;"&amp;H80)+(COUNTIFS($J$2:$J$316,FALSE(),$H$2:$H$316,H80)+1)/2,"")</f>
        <v/>
      </c>
      <c r="R80" s="5" t="n">
        <f aca="false">COUNTIF($L$2:$L$316,"&lt;"&amp;L80)+(COUNTIF($L$2:$L$316,L80)+1)/2</f>
        <v>234.5</v>
      </c>
      <c r="S80" s="5" t="n">
        <f aca="false">MATCH(F80,Codetabel!$G$2:$G$12,0)-1</f>
        <v>5</v>
      </c>
      <c r="T80" s="5" t="n">
        <f aca="false">H80-1</f>
        <v>4</v>
      </c>
    </row>
    <row r="81" customFormat="false" ht="15" hidden="false" customHeight="false" outlineLevel="0" collapsed="false">
      <c r="A81" s="9" t="s">
        <v>67</v>
      </c>
      <c r="B81" s="9" t="n">
        <v>115</v>
      </c>
      <c r="C81" s="9" t="s">
        <v>379</v>
      </c>
      <c r="D81" s="9" t="s">
        <v>380</v>
      </c>
      <c r="E81" s="9" t="s">
        <v>381</v>
      </c>
      <c r="F81" s="9" t="n">
        <v>50</v>
      </c>
      <c r="G81" s="9" t="s">
        <v>126</v>
      </c>
      <c r="H81" s="9" t="n">
        <v>3</v>
      </c>
      <c r="I81" s="9" t="n">
        <v>50</v>
      </c>
      <c r="J81" s="11" t="b">
        <f aca="false">TRUE()</f>
        <v>1</v>
      </c>
      <c r="K81" s="9" t="n">
        <v>50</v>
      </c>
      <c r="L81" s="9" t="n">
        <v>3</v>
      </c>
      <c r="M81" s="11" t="b">
        <f aca="false">TRUE()</f>
        <v>1</v>
      </c>
      <c r="N81" s="5" t="n">
        <f aca="false">COUNTIF($F$2:$F$316,"&lt;"&amp;F81)+(COUNTIF($F$2:$F$316,F81)+1)/2</f>
        <v>175.5</v>
      </c>
      <c r="O81" s="5" t="n">
        <f aca="false">COUNTIF($H$2:$H$316,"&lt;"&amp;H81)+(COUNTIF($H$2:$H$316,H81)+1)/2</f>
        <v>68</v>
      </c>
      <c r="P81" s="5" t="str">
        <f aca="false">IF(J81=FALSE(),COUNTIFS($J$2:$J$316,FALSE(),$F$2:$F$316,"&lt;"&amp;F81)+(COUNTIFS($J$2:$J$316,FALSE(),$F$2:$F$316,F81)+1)/2,"")</f>
        <v/>
      </c>
      <c r="Q81" s="5" t="str">
        <f aca="false">IF(J81=FALSE(),COUNTIFS($J$2:$J$316,FALSE(),$H$2:$H$316,"&lt;"&amp;H81)+(COUNTIFS($J$2:$J$316,FALSE(),$H$2:$H$316,H81)+1)/2,"")</f>
        <v/>
      </c>
      <c r="R81" s="5" t="n">
        <f aca="false">COUNTIF($L$2:$L$316,"&lt;"&amp;L81)+(COUNTIF($L$2:$L$316,L81)+1)/2</f>
        <v>84.5</v>
      </c>
      <c r="S81" s="5" t="n">
        <f aca="false">MATCH(F81,Codetabel!$G$2:$G$12,0)-1</f>
        <v>3</v>
      </c>
      <c r="T81" s="5" t="n">
        <f aca="false">H81-1</f>
        <v>2</v>
      </c>
    </row>
    <row r="82" customFormat="false" ht="15" hidden="false" customHeight="false" outlineLevel="0" collapsed="false">
      <c r="A82" s="9" t="s">
        <v>67</v>
      </c>
      <c r="B82" s="9" t="n">
        <v>116</v>
      </c>
      <c r="C82" s="9" t="s">
        <v>379</v>
      </c>
      <c r="D82" s="9" t="s">
        <v>380</v>
      </c>
      <c r="E82" s="9" t="s">
        <v>382</v>
      </c>
      <c r="F82" s="9" t="n">
        <v>100</v>
      </c>
      <c r="G82" s="9" t="s">
        <v>132</v>
      </c>
      <c r="H82" s="9" t="n">
        <v>5</v>
      </c>
      <c r="I82" s="9" t="n">
        <v>200</v>
      </c>
      <c r="J82" s="11" t="b">
        <f aca="false">FALSE()</f>
        <v>0</v>
      </c>
      <c r="K82" s="9" t="n">
        <v>200</v>
      </c>
      <c r="L82" s="9" t="n">
        <v>5</v>
      </c>
      <c r="M82" s="11" t="b">
        <f aca="false">TRUE()</f>
        <v>1</v>
      </c>
      <c r="N82" s="5" t="n">
        <f aca="false">COUNTIF($F$2:$F$316,"&lt;"&amp;F82)+(COUNTIF($F$2:$F$316,F82)+1)/2</f>
        <v>222.5</v>
      </c>
      <c r="O82" s="5" t="n">
        <f aca="false">COUNTIF($H$2:$H$316,"&lt;"&amp;H82)+(COUNTIF($H$2:$H$316,H82)+1)/2</f>
        <v>207</v>
      </c>
      <c r="P82" s="5" t="n">
        <f aca="false">IF(J82=FALSE(),COUNTIFS($J$2:$J$316,FALSE(),$F$2:$F$316,"&lt;"&amp;F82)+(COUNTIFS($J$2:$J$316,FALSE(),$F$2:$F$316,F82)+1)/2,"")</f>
        <v>180.5</v>
      </c>
      <c r="Q82" s="5" t="n">
        <f aca="false">IF(J82=FALSE(),COUNTIFS($J$2:$J$316,FALSE(),$H$2:$H$316,"&lt;"&amp;H82)+(COUNTIFS($J$2:$J$316,FALSE(),$H$2:$H$316,H82)+1)/2,"")</f>
        <v>141</v>
      </c>
      <c r="R82" s="5" t="n">
        <f aca="false">COUNTIF($L$2:$L$316,"&lt;"&amp;L82)+(COUNTIF($L$2:$L$316,L82)+1)/2</f>
        <v>234.5</v>
      </c>
      <c r="S82" s="5" t="n">
        <f aca="false">MATCH(F82,Codetabel!$G$2:$G$12,0)-1</f>
        <v>4</v>
      </c>
      <c r="T82" s="5" t="n">
        <f aca="false">H82-1</f>
        <v>4</v>
      </c>
    </row>
    <row r="83" customFormat="false" ht="15" hidden="false" customHeight="false" outlineLevel="0" collapsed="false">
      <c r="A83" s="9" t="s">
        <v>67</v>
      </c>
      <c r="B83" s="9" t="n">
        <v>117</v>
      </c>
      <c r="C83" s="9" t="s">
        <v>379</v>
      </c>
      <c r="D83" s="9" t="s">
        <v>380</v>
      </c>
      <c r="E83" s="9" t="s">
        <v>383</v>
      </c>
      <c r="F83" s="9" t="n">
        <v>200</v>
      </c>
      <c r="G83" s="9" t="s">
        <v>199</v>
      </c>
      <c r="H83" s="9" t="n">
        <v>6</v>
      </c>
      <c r="I83" s="9" t="n">
        <v>300</v>
      </c>
      <c r="J83" s="11" t="b">
        <f aca="false">FALSE()</f>
        <v>0</v>
      </c>
      <c r="K83" s="9" t="n">
        <v>300</v>
      </c>
      <c r="L83" s="9" t="n">
        <v>6</v>
      </c>
      <c r="M83" s="11" t="b">
        <f aca="false">TRUE()</f>
        <v>1</v>
      </c>
      <c r="N83" s="5" t="n">
        <f aca="false">COUNTIF($F$2:$F$316,"&lt;"&amp;F83)+(COUNTIF($F$2:$F$316,F83)+1)/2</f>
        <v>259.5</v>
      </c>
      <c r="O83" s="5" t="n">
        <f aca="false">COUNTIF($H$2:$H$316,"&lt;"&amp;H83)+(COUNTIF($H$2:$H$316,H83)+1)/2</f>
        <v>271</v>
      </c>
      <c r="P83" s="5" t="n">
        <f aca="false">IF(J83=FALSE(),COUNTIFS($J$2:$J$316,FALSE(),$F$2:$F$316,"&lt;"&amp;F83)+(COUNTIFS($J$2:$J$316,FALSE(),$F$2:$F$316,F83)+1)/2,"")</f>
        <v>193.5</v>
      </c>
      <c r="Q83" s="5" t="n">
        <f aca="false">IF(J83=FALSE(),COUNTIFS($J$2:$J$316,FALSE(),$H$2:$H$316,"&lt;"&amp;H83)+(COUNTIFS($J$2:$J$316,FALSE(),$H$2:$H$316,H83)+1)/2,"")</f>
        <v>175</v>
      </c>
      <c r="R83" s="5" t="n">
        <f aca="false">COUNTIF($L$2:$L$316,"&lt;"&amp;L83)+(COUNTIF($L$2:$L$316,L83)+1)/2</f>
        <v>283.5</v>
      </c>
      <c r="S83" s="5" t="n">
        <f aca="false">MATCH(F83,Codetabel!$G$2:$G$12,0)-1</f>
        <v>5</v>
      </c>
      <c r="T83" s="5" t="n">
        <f aca="false">H83-1</f>
        <v>5</v>
      </c>
    </row>
    <row r="84" customFormat="false" ht="15" hidden="false" customHeight="false" outlineLevel="0" collapsed="false">
      <c r="A84" s="9" t="s">
        <v>67</v>
      </c>
      <c r="B84" s="9" t="n">
        <v>118</v>
      </c>
      <c r="C84" s="9" t="s">
        <v>384</v>
      </c>
      <c r="D84" s="9" t="s">
        <v>328</v>
      </c>
      <c r="E84" s="9" t="s">
        <v>385</v>
      </c>
      <c r="F84" s="9" t="n">
        <v>30</v>
      </c>
      <c r="G84" s="9" t="s">
        <v>115</v>
      </c>
      <c r="H84" s="9" t="n">
        <v>4</v>
      </c>
      <c r="I84" s="9" t="n">
        <v>100</v>
      </c>
      <c r="J84" s="11" t="b">
        <f aca="false">FALSE()</f>
        <v>0</v>
      </c>
      <c r="K84" s="9" t="n">
        <v>100</v>
      </c>
      <c r="L84" s="9" t="n">
        <v>4</v>
      </c>
      <c r="M84" s="11" t="b">
        <f aca="false">TRUE()</f>
        <v>1</v>
      </c>
      <c r="N84" s="5" t="n">
        <f aca="false">COUNTIF($F$2:$F$316,"&lt;"&amp;F84)+(COUNTIF($F$2:$F$316,F84)+1)/2</f>
        <v>119.5</v>
      </c>
      <c r="O84" s="5" t="n">
        <f aca="false">COUNTIF($H$2:$H$316,"&lt;"&amp;H84)+(COUNTIF($H$2:$H$316,H84)+1)/2</f>
        <v>140</v>
      </c>
      <c r="P84" s="5" t="n">
        <f aca="false">IF(J84=FALSE(),COUNTIFS($J$2:$J$316,FALSE(),$F$2:$F$316,"&lt;"&amp;F84)+(COUNTIFS($J$2:$J$316,FALSE(),$F$2:$F$316,F84)+1)/2,"")</f>
        <v>115</v>
      </c>
      <c r="Q84" s="5" t="n">
        <f aca="false">IF(J84=FALSE(),COUNTIFS($J$2:$J$316,FALSE(),$H$2:$H$316,"&lt;"&amp;H84)+(COUNTIFS($J$2:$J$316,FALSE(),$H$2:$H$316,H84)+1)/2,"")</f>
        <v>98</v>
      </c>
      <c r="R84" s="5" t="n">
        <f aca="false">COUNTIF($L$2:$L$316,"&lt;"&amp;L84)+(COUNTIF($L$2:$L$316,L84)+1)/2</f>
        <v>166</v>
      </c>
      <c r="S84" s="5" t="n">
        <f aca="false">MATCH(F84,Codetabel!$G$2:$G$12,0)-1</f>
        <v>2</v>
      </c>
      <c r="T84" s="5" t="n">
        <f aca="false">H84-1</f>
        <v>3</v>
      </c>
    </row>
    <row r="85" customFormat="false" ht="15" hidden="false" customHeight="false" outlineLevel="0" collapsed="false">
      <c r="A85" s="9" t="s">
        <v>67</v>
      </c>
      <c r="B85" s="9" t="n">
        <v>120</v>
      </c>
      <c r="C85" s="9" t="s">
        <v>386</v>
      </c>
      <c r="D85" s="9" t="s">
        <v>387</v>
      </c>
      <c r="E85" s="9" t="s">
        <v>381</v>
      </c>
      <c r="F85" s="9" t="n">
        <v>30</v>
      </c>
      <c r="G85" s="9" t="s">
        <v>115</v>
      </c>
      <c r="H85" s="9" t="n">
        <v>4</v>
      </c>
      <c r="I85" s="9" t="n">
        <v>100</v>
      </c>
      <c r="J85" s="11" t="b">
        <f aca="false">FALSE()</f>
        <v>0</v>
      </c>
      <c r="K85" s="9" t="n">
        <v>100</v>
      </c>
      <c r="L85" s="9" t="n">
        <v>4</v>
      </c>
      <c r="M85" s="11" t="b">
        <f aca="false">TRUE()</f>
        <v>1</v>
      </c>
      <c r="N85" s="5" t="n">
        <f aca="false">COUNTIF($F$2:$F$316,"&lt;"&amp;F85)+(COUNTIF($F$2:$F$316,F85)+1)/2</f>
        <v>119.5</v>
      </c>
      <c r="O85" s="5" t="n">
        <f aca="false">COUNTIF($H$2:$H$316,"&lt;"&amp;H85)+(COUNTIF($H$2:$H$316,H85)+1)/2</f>
        <v>140</v>
      </c>
      <c r="P85" s="5" t="n">
        <f aca="false">IF(J85=FALSE(),COUNTIFS($J$2:$J$316,FALSE(),$F$2:$F$316,"&lt;"&amp;F85)+(COUNTIFS($J$2:$J$316,FALSE(),$F$2:$F$316,F85)+1)/2,"")</f>
        <v>115</v>
      </c>
      <c r="Q85" s="5" t="n">
        <f aca="false">IF(J85=FALSE(),COUNTIFS($J$2:$J$316,FALSE(),$H$2:$H$316,"&lt;"&amp;H85)+(COUNTIFS($J$2:$J$316,FALSE(),$H$2:$H$316,H85)+1)/2,"")</f>
        <v>98</v>
      </c>
      <c r="R85" s="5" t="n">
        <f aca="false">COUNTIF($L$2:$L$316,"&lt;"&amp;L85)+(COUNTIF($L$2:$L$316,L85)+1)/2</f>
        <v>166</v>
      </c>
      <c r="S85" s="5" t="n">
        <f aca="false">MATCH(F85,Codetabel!$G$2:$G$12,0)-1</f>
        <v>2</v>
      </c>
      <c r="T85" s="5" t="n">
        <f aca="false">H85-1</f>
        <v>3</v>
      </c>
    </row>
    <row r="86" customFormat="false" ht="15" hidden="false" customHeight="false" outlineLevel="0" collapsed="false">
      <c r="A86" s="9" t="s">
        <v>67</v>
      </c>
      <c r="B86" s="9" t="n">
        <v>121</v>
      </c>
      <c r="C86" s="9" t="s">
        <v>386</v>
      </c>
      <c r="D86" s="9" t="s">
        <v>387</v>
      </c>
      <c r="E86" s="9" t="s">
        <v>388</v>
      </c>
      <c r="F86" s="9" t="n">
        <v>50</v>
      </c>
      <c r="G86" s="9" t="s">
        <v>132</v>
      </c>
      <c r="H86" s="9" t="n">
        <v>5</v>
      </c>
      <c r="I86" s="9" t="n">
        <v>200</v>
      </c>
      <c r="J86" s="11" t="b">
        <f aca="false">FALSE()</f>
        <v>0</v>
      </c>
      <c r="K86" s="9" t="n">
        <v>200</v>
      </c>
      <c r="L86" s="9" t="n">
        <v>5</v>
      </c>
      <c r="M86" s="11" t="b">
        <f aca="false">TRUE()</f>
        <v>1</v>
      </c>
      <c r="N86" s="5" t="n">
        <f aca="false">COUNTIF($F$2:$F$316,"&lt;"&amp;F86)+(COUNTIF($F$2:$F$316,F86)+1)/2</f>
        <v>175.5</v>
      </c>
      <c r="O86" s="5" t="n">
        <f aca="false">COUNTIF($H$2:$H$316,"&lt;"&amp;H86)+(COUNTIF($H$2:$H$316,H86)+1)/2</f>
        <v>207</v>
      </c>
      <c r="P86" s="5" t="n">
        <f aca="false">IF(J86=FALSE(),COUNTIFS($J$2:$J$316,FALSE(),$F$2:$F$316,"&lt;"&amp;F86)+(COUNTIFS($J$2:$J$316,FALSE(),$F$2:$F$316,F86)+1)/2,"")</f>
        <v>156</v>
      </c>
      <c r="Q86" s="5" t="n">
        <f aca="false">IF(J86=FALSE(),COUNTIFS($J$2:$J$316,FALSE(),$H$2:$H$316,"&lt;"&amp;H86)+(COUNTIFS($J$2:$J$316,FALSE(),$H$2:$H$316,H86)+1)/2,"")</f>
        <v>141</v>
      </c>
      <c r="R86" s="5" t="n">
        <f aca="false">COUNTIF($L$2:$L$316,"&lt;"&amp;L86)+(COUNTIF($L$2:$L$316,L86)+1)/2</f>
        <v>234.5</v>
      </c>
      <c r="S86" s="5" t="n">
        <f aca="false">MATCH(F86,Codetabel!$G$2:$G$12,0)-1</f>
        <v>3</v>
      </c>
      <c r="T86" s="5" t="n">
        <f aca="false">H86-1</f>
        <v>4</v>
      </c>
    </row>
    <row r="87" customFormat="false" ht="15" hidden="false" customHeight="false" outlineLevel="0" collapsed="false">
      <c r="A87" s="9" t="s">
        <v>67</v>
      </c>
      <c r="B87" s="9" t="n">
        <v>124</v>
      </c>
      <c r="C87" s="9" t="s">
        <v>393</v>
      </c>
      <c r="D87" s="9" t="s">
        <v>394</v>
      </c>
      <c r="E87" s="9" t="s">
        <v>395</v>
      </c>
      <c r="F87" s="9" t="n">
        <v>30</v>
      </c>
      <c r="G87" s="9" t="s">
        <v>115</v>
      </c>
      <c r="H87" s="9" t="n">
        <v>4</v>
      </c>
      <c r="I87" s="9" t="n">
        <v>100</v>
      </c>
      <c r="J87" s="11" t="b">
        <f aca="false">FALSE()</f>
        <v>0</v>
      </c>
      <c r="K87" s="9" t="n">
        <v>100</v>
      </c>
      <c r="L87" s="9" t="n">
        <v>4</v>
      </c>
      <c r="M87" s="11" t="b">
        <f aca="false">TRUE()</f>
        <v>1</v>
      </c>
      <c r="N87" s="5" t="n">
        <f aca="false">COUNTIF($F$2:$F$316,"&lt;"&amp;F87)+(COUNTIF($F$2:$F$316,F87)+1)/2</f>
        <v>119.5</v>
      </c>
      <c r="O87" s="5" t="n">
        <f aca="false">COUNTIF($H$2:$H$316,"&lt;"&amp;H87)+(COUNTIF($H$2:$H$316,H87)+1)/2</f>
        <v>140</v>
      </c>
      <c r="P87" s="5" t="n">
        <f aca="false">IF(J87=FALSE(),COUNTIFS($J$2:$J$316,FALSE(),$F$2:$F$316,"&lt;"&amp;F87)+(COUNTIFS($J$2:$J$316,FALSE(),$F$2:$F$316,F87)+1)/2,"")</f>
        <v>115</v>
      </c>
      <c r="Q87" s="5" t="n">
        <f aca="false">IF(J87=FALSE(),COUNTIFS($J$2:$J$316,FALSE(),$H$2:$H$316,"&lt;"&amp;H87)+(COUNTIFS($J$2:$J$316,FALSE(),$H$2:$H$316,H87)+1)/2,"")</f>
        <v>98</v>
      </c>
      <c r="R87" s="5" t="n">
        <f aca="false">COUNTIF($L$2:$L$316,"&lt;"&amp;L87)+(COUNTIF($L$2:$L$316,L87)+1)/2</f>
        <v>166</v>
      </c>
      <c r="S87" s="5" t="n">
        <f aca="false">MATCH(F87,Codetabel!$G$2:$G$12,0)-1</f>
        <v>2</v>
      </c>
      <c r="T87" s="5" t="n">
        <f aca="false">H87-1</f>
        <v>3</v>
      </c>
    </row>
    <row r="88" customFormat="false" ht="15" hidden="false" customHeight="false" outlineLevel="0" collapsed="false">
      <c r="A88" s="9" t="s">
        <v>67</v>
      </c>
      <c r="B88" s="9" t="n">
        <v>125</v>
      </c>
      <c r="C88" s="9" t="s">
        <v>396</v>
      </c>
      <c r="D88" s="9" t="s">
        <v>397</v>
      </c>
      <c r="E88" s="9" t="s">
        <v>398</v>
      </c>
      <c r="F88" s="9" t="n">
        <v>30</v>
      </c>
      <c r="G88" s="9" t="s">
        <v>115</v>
      </c>
      <c r="H88" s="9" t="n">
        <v>4</v>
      </c>
      <c r="I88" s="9" t="n">
        <v>100</v>
      </c>
      <c r="J88" s="11" t="b">
        <f aca="false">FALSE()</f>
        <v>0</v>
      </c>
      <c r="K88" s="9" t="n">
        <v>100</v>
      </c>
      <c r="L88" s="9" t="n">
        <v>4</v>
      </c>
      <c r="M88" s="11" t="b">
        <f aca="false">TRUE()</f>
        <v>1</v>
      </c>
      <c r="N88" s="5" t="n">
        <f aca="false">COUNTIF($F$2:$F$316,"&lt;"&amp;F88)+(COUNTIF($F$2:$F$316,F88)+1)/2</f>
        <v>119.5</v>
      </c>
      <c r="O88" s="5" t="n">
        <f aca="false">COUNTIF($H$2:$H$316,"&lt;"&amp;H88)+(COUNTIF($H$2:$H$316,H88)+1)/2</f>
        <v>140</v>
      </c>
      <c r="P88" s="5" t="n">
        <f aca="false">IF(J88=FALSE(),COUNTIFS($J$2:$J$316,FALSE(),$F$2:$F$316,"&lt;"&amp;F88)+(COUNTIFS($J$2:$J$316,FALSE(),$F$2:$F$316,F88)+1)/2,"")</f>
        <v>115</v>
      </c>
      <c r="Q88" s="5" t="n">
        <f aca="false">IF(J88=FALSE(),COUNTIFS($J$2:$J$316,FALSE(),$H$2:$H$316,"&lt;"&amp;H88)+(COUNTIFS($J$2:$J$316,FALSE(),$H$2:$H$316,H88)+1)/2,"")</f>
        <v>98</v>
      </c>
      <c r="R88" s="5" t="n">
        <f aca="false">COUNTIF($L$2:$L$316,"&lt;"&amp;L88)+(COUNTIF($L$2:$L$316,L88)+1)/2</f>
        <v>166</v>
      </c>
      <c r="S88" s="5" t="n">
        <f aca="false">MATCH(F88,Codetabel!$G$2:$G$12,0)-1</f>
        <v>2</v>
      </c>
      <c r="T88" s="5" t="n">
        <f aca="false">H88-1</f>
        <v>3</v>
      </c>
    </row>
    <row r="89" customFormat="false" ht="15" hidden="false" customHeight="false" outlineLevel="0" collapsed="false">
      <c r="A89" s="9" t="s">
        <v>67</v>
      </c>
      <c r="B89" s="9" t="n">
        <v>128</v>
      </c>
      <c r="C89" s="9" t="s">
        <v>415</v>
      </c>
      <c r="D89" s="9" t="s">
        <v>416</v>
      </c>
      <c r="E89" s="9" t="s">
        <v>417</v>
      </c>
      <c r="F89" s="9" t="n">
        <v>1500</v>
      </c>
      <c r="G89" s="9" t="s">
        <v>418</v>
      </c>
      <c r="H89" s="9" t="n">
        <v>10</v>
      </c>
      <c r="I89" s="9" t="n">
        <v>1500</v>
      </c>
      <c r="J89" s="11" t="b">
        <f aca="false">TRUE()</f>
        <v>1</v>
      </c>
      <c r="K89" s="9" t="n">
        <v>1500</v>
      </c>
      <c r="L89" s="9" t="n">
        <v>10</v>
      </c>
      <c r="M89" s="11" t="b">
        <f aca="false">TRUE()</f>
        <v>1</v>
      </c>
      <c r="N89" s="5" t="n">
        <f aca="false">COUNTIF($F$2:$F$316,"&lt;"&amp;F89)+(COUNTIF($F$2:$F$316,F89)+1)/2</f>
        <v>314</v>
      </c>
      <c r="O89" s="5" t="n">
        <f aca="false">COUNTIF($H$2:$H$316,"&lt;"&amp;H89)+(COUNTIF($H$2:$H$316,H89)+1)/2</f>
        <v>312.5</v>
      </c>
      <c r="P89" s="5" t="str">
        <f aca="false">IF(J89=FALSE(),COUNTIFS($J$2:$J$316,FALSE(),$F$2:$F$316,"&lt;"&amp;F89)+(COUNTIFS($J$2:$J$316,FALSE(),$F$2:$F$316,F89)+1)/2,"")</f>
        <v/>
      </c>
      <c r="Q89" s="5" t="str">
        <f aca="false">IF(J89=FALSE(),COUNTIFS($J$2:$J$316,FALSE(),$H$2:$H$316,"&lt;"&amp;H89)+(COUNTIFS($J$2:$J$316,FALSE(),$H$2:$H$316,H89)+1)/2,"")</f>
        <v/>
      </c>
      <c r="R89" s="5" t="n">
        <f aca="false">COUNTIF($L$2:$L$316,"&lt;"&amp;L89)+(COUNTIF($L$2:$L$316,L89)+1)/2</f>
        <v>313</v>
      </c>
      <c r="S89" s="5" t="n">
        <f aca="false">MATCH(F89,Codetabel!$G$2:$G$12,0)-1</f>
        <v>10</v>
      </c>
      <c r="T89" s="5" t="n">
        <f aca="false">H89-1</f>
        <v>9</v>
      </c>
    </row>
    <row r="90" customFormat="false" ht="15" hidden="false" customHeight="false" outlineLevel="0" collapsed="false">
      <c r="A90" s="9" t="s">
        <v>67</v>
      </c>
      <c r="B90" s="9" t="n">
        <v>129</v>
      </c>
      <c r="C90" s="9" t="s">
        <v>419</v>
      </c>
      <c r="D90" s="9" t="s">
        <v>420</v>
      </c>
      <c r="E90" s="9" t="s">
        <v>421</v>
      </c>
      <c r="F90" s="9" t="n">
        <v>50</v>
      </c>
      <c r="G90" s="9" t="s">
        <v>115</v>
      </c>
      <c r="H90" s="9" t="n">
        <v>4</v>
      </c>
      <c r="I90" s="9" t="n">
        <v>100</v>
      </c>
      <c r="J90" s="11" t="b">
        <f aca="false">FALSE()</f>
        <v>0</v>
      </c>
      <c r="K90" s="9" t="n">
        <v>100</v>
      </c>
      <c r="L90" s="9" t="n">
        <v>4</v>
      </c>
      <c r="M90" s="11" t="b">
        <f aca="false">TRUE()</f>
        <v>1</v>
      </c>
      <c r="N90" s="5" t="n">
        <f aca="false">COUNTIF($F$2:$F$316,"&lt;"&amp;F90)+(COUNTIF($F$2:$F$316,F90)+1)/2</f>
        <v>175.5</v>
      </c>
      <c r="O90" s="5" t="n">
        <f aca="false">COUNTIF($H$2:$H$316,"&lt;"&amp;H90)+(COUNTIF($H$2:$H$316,H90)+1)/2</f>
        <v>140</v>
      </c>
      <c r="P90" s="5" t="n">
        <f aca="false">IF(J90=FALSE(),COUNTIFS($J$2:$J$316,FALSE(),$F$2:$F$316,"&lt;"&amp;F90)+(COUNTIFS($J$2:$J$316,FALSE(),$F$2:$F$316,F90)+1)/2,"")</f>
        <v>156</v>
      </c>
      <c r="Q90" s="5" t="n">
        <f aca="false">IF(J90=FALSE(),COUNTIFS($J$2:$J$316,FALSE(),$H$2:$H$316,"&lt;"&amp;H90)+(COUNTIFS($J$2:$J$316,FALSE(),$H$2:$H$316,H90)+1)/2,"")</f>
        <v>98</v>
      </c>
      <c r="R90" s="5" t="n">
        <f aca="false">COUNTIF($L$2:$L$316,"&lt;"&amp;L90)+(COUNTIF($L$2:$L$316,L90)+1)/2</f>
        <v>166</v>
      </c>
      <c r="S90" s="5" t="n">
        <f aca="false">MATCH(F90,Codetabel!$G$2:$G$12,0)-1</f>
        <v>3</v>
      </c>
      <c r="T90" s="5" t="n">
        <f aca="false">H90-1</f>
        <v>3</v>
      </c>
    </row>
    <row r="91" customFormat="false" ht="15" hidden="false" customHeight="false" outlineLevel="0" collapsed="false">
      <c r="A91" s="9" t="s">
        <v>67</v>
      </c>
      <c r="B91" s="9" t="n">
        <v>130</v>
      </c>
      <c r="C91" s="9" t="s">
        <v>419</v>
      </c>
      <c r="D91" s="9" t="s">
        <v>420</v>
      </c>
      <c r="E91" s="9" t="s">
        <v>422</v>
      </c>
      <c r="F91" s="9" t="n">
        <v>300</v>
      </c>
      <c r="G91" s="9" t="s">
        <v>199</v>
      </c>
      <c r="H91" s="9" t="n">
        <v>6</v>
      </c>
      <c r="I91" s="9" t="n">
        <v>300</v>
      </c>
      <c r="J91" s="11" t="b">
        <f aca="false">TRUE()</f>
        <v>1</v>
      </c>
      <c r="K91" s="9" t="n">
        <v>100</v>
      </c>
      <c r="L91" s="9" t="n">
        <v>4</v>
      </c>
      <c r="M91" s="11" t="b">
        <f aca="false">TRUE()</f>
        <v>1</v>
      </c>
      <c r="N91" s="5" t="n">
        <f aca="false">COUNTIF($F$2:$F$316,"&lt;"&amp;F91)+(COUNTIF($F$2:$F$316,F91)+1)/2</f>
        <v>294.5</v>
      </c>
      <c r="O91" s="5" t="n">
        <f aca="false">COUNTIF($H$2:$H$316,"&lt;"&amp;H91)+(COUNTIF($H$2:$H$316,H91)+1)/2</f>
        <v>271</v>
      </c>
      <c r="P91" s="5" t="str">
        <f aca="false">IF(J91=FALSE(),COUNTIFS($J$2:$J$316,FALSE(),$F$2:$F$316,"&lt;"&amp;F91)+(COUNTIFS($J$2:$J$316,FALSE(),$F$2:$F$316,F91)+1)/2,"")</f>
        <v/>
      </c>
      <c r="Q91" s="5" t="str">
        <f aca="false">IF(J91=FALSE(),COUNTIFS($J$2:$J$316,FALSE(),$H$2:$H$316,"&lt;"&amp;H91)+(COUNTIFS($J$2:$J$316,FALSE(),$H$2:$H$316,H91)+1)/2,"")</f>
        <v/>
      </c>
      <c r="R91" s="5" t="n">
        <f aca="false">COUNTIF($L$2:$L$316,"&lt;"&amp;L91)+(COUNTIF($L$2:$L$316,L91)+1)/2</f>
        <v>166</v>
      </c>
      <c r="S91" s="5" t="n">
        <f aca="false">MATCH(F91,Codetabel!$G$2:$G$12,0)-1</f>
        <v>6</v>
      </c>
      <c r="T91" s="5" t="n">
        <f aca="false">H91-1</f>
        <v>5</v>
      </c>
    </row>
    <row r="92" customFormat="false" ht="15" hidden="false" customHeight="false" outlineLevel="0" collapsed="false">
      <c r="A92" s="9" t="s">
        <v>67</v>
      </c>
      <c r="B92" s="9" t="n">
        <v>131</v>
      </c>
      <c r="C92" s="9" t="s">
        <v>419</v>
      </c>
      <c r="D92" s="9" t="s">
        <v>420</v>
      </c>
      <c r="E92" s="9" t="s">
        <v>423</v>
      </c>
      <c r="F92" s="9" t="n">
        <v>300</v>
      </c>
      <c r="G92" s="9" t="s">
        <v>199</v>
      </c>
      <c r="H92" s="9" t="n">
        <v>6</v>
      </c>
      <c r="I92" s="9" t="n">
        <v>300</v>
      </c>
      <c r="J92" s="11" t="b">
        <f aca="false">TRUE()</f>
        <v>1</v>
      </c>
      <c r="K92" s="9" t="n">
        <v>200</v>
      </c>
      <c r="L92" s="9" t="n">
        <v>5</v>
      </c>
      <c r="M92" s="11" t="b">
        <f aca="false">TRUE()</f>
        <v>1</v>
      </c>
      <c r="N92" s="5" t="n">
        <f aca="false">COUNTIF($F$2:$F$316,"&lt;"&amp;F92)+(COUNTIF($F$2:$F$316,F92)+1)/2</f>
        <v>294.5</v>
      </c>
      <c r="O92" s="5" t="n">
        <f aca="false">COUNTIF($H$2:$H$316,"&lt;"&amp;H92)+(COUNTIF($H$2:$H$316,H92)+1)/2</f>
        <v>271</v>
      </c>
      <c r="P92" s="5" t="str">
        <f aca="false">IF(J92=FALSE(),COUNTIFS($J$2:$J$316,FALSE(),$F$2:$F$316,"&lt;"&amp;F92)+(COUNTIFS($J$2:$J$316,FALSE(),$F$2:$F$316,F92)+1)/2,"")</f>
        <v/>
      </c>
      <c r="Q92" s="5" t="str">
        <f aca="false">IF(J92=FALSE(),COUNTIFS($J$2:$J$316,FALSE(),$H$2:$H$316,"&lt;"&amp;H92)+(COUNTIFS($J$2:$J$316,FALSE(),$H$2:$H$316,H92)+1)/2,"")</f>
        <v/>
      </c>
      <c r="R92" s="5" t="n">
        <f aca="false">COUNTIF($L$2:$L$316,"&lt;"&amp;L92)+(COUNTIF($L$2:$L$316,L92)+1)/2</f>
        <v>234.5</v>
      </c>
      <c r="S92" s="5" t="n">
        <f aca="false">MATCH(F92,Codetabel!$G$2:$G$12,0)-1</f>
        <v>6</v>
      </c>
      <c r="T92" s="5" t="n">
        <f aca="false">H92-1</f>
        <v>5</v>
      </c>
    </row>
    <row r="93" customFormat="false" ht="15" hidden="false" customHeight="false" outlineLevel="0" collapsed="false">
      <c r="A93" s="9" t="s">
        <v>67</v>
      </c>
      <c r="B93" s="9" t="n">
        <v>132</v>
      </c>
      <c r="C93" s="9" t="s">
        <v>424</v>
      </c>
      <c r="D93" s="9" t="s">
        <v>425</v>
      </c>
      <c r="E93" s="9" t="s">
        <v>426</v>
      </c>
      <c r="F93" s="9" t="n">
        <v>10</v>
      </c>
      <c r="G93" s="9" t="s">
        <v>418</v>
      </c>
      <c r="H93" s="9" t="n">
        <v>10</v>
      </c>
      <c r="I93" s="9" t="n">
        <v>1500</v>
      </c>
      <c r="J93" s="11" t="b">
        <f aca="false">FALSE()</f>
        <v>0</v>
      </c>
      <c r="K93" s="9" t="n">
        <v>1500</v>
      </c>
      <c r="L93" s="9" t="n">
        <v>10</v>
      </c>
      <c r="M93" s="11" t="b">
        <f aca="false">TRUE()</f>
        <v>1</v>
      </c>
      <c r="N93" s="5" t="n">
        <f aca="false">COUNTIF($F$2:$F$316,"&lt;"&amp;F93)+(COUNTIF($F$2:$F$316,F93)+1)/2</f>
        <v>66</v>
      </c>
      <c r="O93" s="5" t="n">
        <f aca="false">COUNTIF($H$2:$H$316,"&lt;"&amp;H93)+(COUNTIF($H$2:$H$316,H93)+1)/2</f>
        <v>312.5</v>
      </c>
      <c r="P93" s="5" t="n">
        <f aca="false">IF(J93=FALSE(),COUNTIFS($J$2:$J$316,FALSE(),$F$2:$F$316,"&lt;"&amp;F93)+(COUNTIFS($J$2:$J$316,FALSE(),$F$2:$F$316,F93)+1)/2,"")</f>
        <v>66</v>
      </c>
      <c r="Q93" s="5" t="n">
        <f aca="false">IF(J93=FALSE(),COUNTIFS($J$2:$J$316,FALSE(),$H$2:$H$316,"&lt;"&amp;H93)+(COUNTIFS($J$2:$J$316,FALSE(),$H$2:$H$316,H93)+1)/2,"")</f>
        <v>197</v>
      </c>
      <c r="R93" s="5" t="n">
        <f aca="false">COUNTIF($L$2:$L$316,"&lt;"&amp;L93)+(COUNTIF($L$2:$L$316,L93)+1)/2</f>
        <v>313</v>
      </c>
      <c r="S93" s="5" t="n">
        <f aca="false">MATCH(F93,Codetabel!$G$2:$G$12,0)-1</f>
        <v>1</v>
      </c>
      <c r="T93" s="5" t="n">
        <f aca="false">H93-1</f>
        <v>9</v>
      </c>
    </row>
    <row r="94" customFormat="false" ht="15" hidden="false" customHeight="false" outlineLevel="0" collapsed="false">
      <c r="A94" s="9" t="s">
        <v>67</v>
      </c>
      <c r="B94" s="9" t="n">
        <v>136</v>
      </c>
      <c r="C94" s="9" t="s">
        <v>432</v>
      </c>
      <c r="D94" s="9" t="s">
        <v>433</v>
      </c>
      <c r="E94" s="9" t="s">
        <v>434</v>
      </c>
      <c r="F94" s="9" t="n">
        <v>200</v>
      </c>
      <c r="G94" s="9" t="s">
        <v>132</v>
      </c>
      <c r="H94" s="9" t="n">
        <v>5</v>
      </c>
      <c r="I94" s="9" t="n">
        <v>200</v>
      </c>
      <c r="J94" s="11" t="b">
        <f aca="false">TRUE()</f>
        <v>1</v>
      </c>
      <c r="K94" s="9" t="n">
        <v>200</v>
      </c>
      <c r="L94" s="9" t="n">
        <v>5</v>
      </c>
      <c r="M94" s="11" t="b">
        <f aca="false">TRUE()</f>
        <v>1</v>
      </c>
      <c r="N94" s="5" t="n">
        <f aca="false">COUNTIF($F$2:$F$316,"&lt;"&amp;F94)+(COUNTIF($F$2:$F$316,F94)+1)/2</f>
        <v>259.5</v>
      </c>
      <c r="O94" s="5" t="n">
        <f aca="false">COUNTIF($H$2:$H$316,"&lt;"&amp;H94)+(COUNTIF($H$2:$H$316,H94)+1)/2</f>
        <v>207</v>
      </c>
      <c r="P94" s="5" t="str">
        <f aca="false">IF(J94=FALSE(),COUNTIFS($J$2:$J$316,FALSE(),$F$2:$F$316,"&lt;"&amp;F94)+(COUNTIFS($J$2:$J$316,FALSE(),$F$2:$F$316,F94)+1)/2,"")</f>
        <v/>
      </c>
      <c r="Q94" s="5" t="str">
        <f aca="false">IF(J94=FALSE(),COUNTIFS($J$2:$J$316,FALSE(),$H$2:$H$316,"&lt;"&amp;H94)+(COUNTIFS($J$2:$J$316,FALSE(),$H$2:$H$316,H94)+1)/2,"")</f>
        <v/>
      </c>
      <c r="R94" s="5" t="n">
        <f aca="false">COUNTIF($L$2:$L$316,"&lt;"&amp;L94)+(COUNTIF($L$2:$L$316,L94)+1)/2</f>
        <v>234.5</v>
      </c>
      <c r="S94" s="5" t="n">
        <f aca="false">MATCH(F94,Codetabel!$G$2:$G$12,0)-1</f>
        <v>5</v>
      </c>
      <c r="T94" s="5" t="n">
        <f aca="false">H94-1</f>
        <v>4</v>
      </c>
    </row>
    <row r="95" customFormat="false" ht="15" hidden="false" customHeight="false" outlineLevel="0" collapsed="false">
      <c r="A95" s="9" t="s">
        <v>67</v>
      </c>
      <c r="B95" s="9" t="n">
        <v>138</v>
      </c>
      <c r="C95" s="9" t="s">
        <v>435</v>
      </c>
      <c r="D95" s="9" t="s">
        <v>433</v>
      </c>
      <c r="E95" s="9" t="s">
        <v>436</v>
      </c>
      <c r="F95" s="9" t="n">
        <v>100</v>
      </c>
      <c r="G95" s="9" t="s">
        <v>199</v>
      </c>
      <c r="H95" s="9" t="n">
        <v>6</v>
      </c>
      <c r="I95" s="9" t="n">
        <v>300</v>
      </c>
      <c r="J95" s="11" t="b">
        <f aca="false">FALSE()</f>
        <v>0</v>
      </c>
      <c r="K95" s="9" t="n">
        <v>300</v>
      </c>
      <c r="L95" s="9" t="n">
        <v>6</v>
      </c>
      <c r="M95" s="11" t="b">
        <f aca="false">TRUE()</f>
        <v>1</v>
      </c>
      <c r="N95" s="5" t="n">
        <f aca="false">COUNTIF($F$2:$F$316,"&lt;"&amp;F95)+(COUNTIF($F$2:$F$316,F95)+1)/2</f>
        <v>222.5</v>
      </c>
      <c r="O95" s="5" t="n">
        <f aca="false">COUNTIF($H$2:$H$316,"&lt;"&amp;H95)+(COUNTIF($H$2:$H$316,H95)+1)/2</f>
        <v>271</v>
      </c>
      <c r="P95" s="5" t="n">
        <f aca="false">IF(J95=FALSE(),COUNTIFS($J$2:$J$316,FALSE(),$F$2:$F$316,"&lt;"&amp;F95)+(COUNTIFS($J$2:$J$316,FALSE(),$F$2:$F$316,F95)+1)/2,"")</f>
        <v>180.5</v>
      </c>
      <c r="Q95" s="5" t="n">
        <f aca="false">IF(J95=FALSE(),COUNTIFS($J$2:$J$316,FALSE(),$H$2:$H$316,"&lt;"&amp;H95)+(COUNTIFS($J$2:$J$316,FALSE(),$H$2:$H$316,H95)+1)/2,"")</f>
        <v>175</v>
      </c>
      <c r="R95" s="5" t="n">
        <f aca="false">COUNTIF($L$2:$L$316,"&lt;"&amp;L95)+(COUNTIF($L$2:$L$316,L95)+1)/2</f>
        <v>283.5</v>
      </c>
      <c r="S95" s="5" t="n">
        <f aca="false">MATCH(F95,Codetabel!$G$2:$G$12,0)-1</f>
        <v>4</v>
      </c>
      <c r="T95" s="5" t="n">
        <f aca="false">H95-1</f>
        <v>5</v>
      </c>
    </row>
    <row r="96" customFormat="false" ht="15" hidden="false" customHeight="false" outlineLevel="0" collapsed="false">
      <c r="A96" s="9" t="s">
        <v>67</v>
      </c>
      <c r="B96" s="9" t="n">
        <v>140</v>
      </c>
      <c r="C96" s="9" t="s">
        <v>438</v>
      </c>
      <c r="D96" s="9" t="s">
        <v>439</v>
      </c>
      <c r="E96" s="9" t="s">
        <v>436</v>
      </c>
      <c r="F96" s="9" t="n">
        <v>300</v>
      </c>
      <c r="G96" s="9" t="s">
        <v>199</v>
      </c>
      <c r="H96" s="9" t="n">
        <v>6</v>
      </c>
      <c r="I96" s="9" t="n">
        <v>300</v>
      </c>
      <c r="J96" s="11" t="b">
        <f aca="false">TRUE()</f>
        <v>1</v>
      </c>
      <c r="K96" s="9" t="n">
        <v>300</v>
      </c>
      <c r="L96" s="9" t="n">
        <v>6</v>
      </c>
      <c r="M96" s="11" t="b">
        <f aca="false">TRUE()</f>
        <v>1</v>
      </c>
      <c r="N96" s="5" t="n">
        <f aca="false">COUNTIF($F$2:$F$316,"&lt;"&amp;F96)+(COUNTIF($F$2:$F$316,F96)+1)/2</f>
        <v>294.5</v>
      </c>
      <c r="O96" s="5" t="n">
        <f aca="false">COUNTIF($H$2:$H$316,"&lt;"&amp;H96)+(COUNTIF($H$2:$H$316,H96)+1)/2</f>
        <v>271</v>
      </c>
      <c r="P96" s="5" t="str">
        <f aca="false">IF(J96=FALSE(),COUNTIFS($J$2:$J$316,FALSE(),$F$2:$F$316,"&lt;"&amp;F96)+(COUNTIFS($J$2:$J$316,FALSE(),$F$2:$F$316,F96)+1)/2,"")</f>
        <v/>
      </c>
      <c r="Q96" s="5" t="str">
        <f aca="false">IF(J96=FALSE(),COUNTIFS($J$2:$J$316,FALSE(),$H$2:$H$316,"&lt;"&amp;H96)+(COUNTIFS($J$2:$J$316,FALSE(),$H$2:$H$316,H96)+1)/2,"")</f>
        <v/>
      </c>
      <c r="R96" s="5" t="n">
        <f aca="false">COUNTIF($L$2:$L$316,"&lt;"&amp;L96)+(COUNTIF($L$2:$L$316,L96)+1)/2</f>
        <v>283.5</v>
      </c>
      <c r="S96" s="5" t="n">
        <f aca="false">MATCH(F96,Codetabel!$G$2:$G$12,0)-1</f>
        <v>6</v>
      </c>
      <c r="T96" s="5" t="n">
        <f aca="false">H96-1</f>
        <v>5</v>
      </c>
    </row>
    <row r="97" customFormat="false" ht="15" hidden="false" customHeight="false" outlineLevel="0" collapsed="false">
      <c r="A97" s="9" t="s">
        <v>67</v>
      </c>
      <c r="B97" s="9" t="n">
        <v>142</v>
      </c>
      <c r="C97" s="9" t="s">
        <v>438</v>
      </c>
      <c r="D97" s="9" t="s">
        <v>439</v>
      </c>
      <c r="E97" s="9" t="s">
        <v>440</v>
      </c>
      <c r="F97" s="9" t="n">
        <v>100</v>
      </c>
      <c r="G97" s="9" t="s">
        <v>132</v>
      </c>
      <c r="H97" s="9" t="n">
        <v>5</v>
      </c>
      <c r="I97" s="9" t="n">
        <v>200</v>
      </c>
      <c r="J97" s="11" t="b">
        <f aca="false">FALSE()</f>
        <v>0</v>
      </c>
      <c r="K97" s="9" t="n">
        <v>200</v>
      </c>
      <c r="L97" s="9" t="n">
        <v>5</v>
      </c>
      <c r="M97" s="11" t="b">
        <f aca="false">TRUE()</f>
        <v>1</v>
      </c>
      <c r="N97" s="5" t="n">
        <f aca="false">COUNTIF($F$2:$F$316,"&lt;"&amp;F97)+(COUNTIF($F$2:$F$316,F97)+1)/2</f>
        <v>222.5</v>
      </c>
      <c r="O97" s="5" t="n">
        <f aca="false">COUNTIF($H$2:$H$316,"&lt;"&amp;H97)+(COUNTIF($H$2:$H$316,H97)+1)/2</f>
        <v>207</v>
      </c>
      <c r="P97" s="5" t="n">
        <f aca="false">IF(J97=FALSE(),COUNTIFS($J$2:$J$316,FALSE(),$F$2:$F$316,"&lt;"&amp;F97)+(COUNTIFS($J$2:$J$316,FALSE(),$F$2:$F$316,F97)+1)/2,"")</f>
        <v>180.5</v>
      </c>
      <c r="Q97" s="5" t="n">
        <f aca="false">IF(J97=FALSE(),COUNTIFS($J$2:$J$316,FALSE(),$H$2:$H$316,"&lt;"&amp;H97)+(COUNTIFS($J$2:$J$316,FALSE(),$H$2:$H$316,H97)+1)/2,"")</f>
        <v>141</v>
      </c>
      <c r="R97" s="5" t="n">
        <f aca="false">COUNTIF($L$2:$L$316,"&lt;"&amp;L97)+(COUNTIF($L$2:$L$316,L97)+1)/2</f>
        <v>234.5</v>
      </c>
      <c r="S97" s="5" t="n">
        <f aca="false">MATCH(F97,Codetabel!$G$2:$G$12,0)-1</f>
        <v>4</v>
      </c>
      <c r="T97" s="5" t="n">
        <f aca="false">H97-1</f>
        <v>4</v>
      </c>
    </row>
    <row r="98" customFormat="false" ht="15" hidden="false" customHeight="false" outlineLevel="0" collapsed="false">
      <c r="A98" s="9" t="s">
        <v>67</v>
      </c>
      <c r="B98" s="9" t="n">
        <v>143</v>
      </c>
      <c r="C98" s="9" t="s">
        <v>438</v>
      </c>
      <c r="D98" s="9" t="s">
        <v>439</v>
      </c>
      <c r="E98" s="9" t="s">
        <v>441</v>
      </c>
      <c r="F98" s="9" t="n">
        <v>200</v>
      </c>
      <c r="G98" s="9" t="s">
        <v>199</v>
      </c>
      <c r="H98" s="9" t="n">
        <v>6</v>
      </c>
      <c r="I98" s="9" t="n">
        <v>300</v>
      </c>
      <c r="J98" s="11" t="b">
        <f aca="false">FALSE()</f>
        <v>0</v>
      </c>
      <c r="K98" s="9" t="n">
        <v>300</v>
      </c>
      <c r="L98" s="9" t="n">
        <v>6</v>
      </c>
      <c r="M98" s="11" t="b">
        <f aca="false">TRUE()</f>
        <v>1</v>
      </c>
      <c r="N98" s="5" t="n">
        <f aca="false">COUNTIF($F$2:$F$316,"&lt;"&amp;F98)+(COUNTIF($F$2:$F$316,F98)+1)/2</f>
        <v>259.5</v>
      </c>
      <c r="O98" s="5" t="n">
        <f aca="false">COUNTIF($H$2:$H$316,"&lt;"&amp;H98)+(COUNTIF($H$2:$H$316,H98)+1)/2</f>
        <v>271</v>
      </c>
      <c r="P98" s="5" t="n">
        <f aca="false">IF(J98=FALSE(),COUNTIFS($J$2:$J$316,FALSE(),$F$2:$F$316,"&lt;"&amp;F98)+(COUNTIFS($J$2:$J$316,FALSE(),$F$2:$F$316,F98)+1)/2,"")</f>
        <v>193.5</v>
      </c>
      <c r="Q98" s="5" t="n">
        <f aca="false">IF(J98=FALSE(),COUNTIFS($J$2:$J$316,FALSE(),$H$2:$H$316,"&lt;"&amp;H98)+(COUNTIFS($J$2:$J$316,FALSE(),$H$2:$H$316,H98)+1)/2,"")</f>
        <v>175</v>
      </c>
      <c r="R98" s="5" t="n">
        <f aca="false">COUNTIF($L$2:$L$316,"&lt;"&amp;L98)+(COUNTIF($L$2:$L$316,L98)+1)/2</f>
        <v>283.5</v>
      </c>
      <c r="S98" s="5" t="n">
        <f aca="false">MATCH(F98,Codetabel!$G$2:$G$12,0)-1</f>
        <v>5</v>
      </c>
      <c r="T98" s="5" t="n">
        <f aca="false">H98-1</f>
        <v>5</v>
      </c>
    </row>
    <row r="99" customFormat="false" ht="15" hidden="false" customHeight="false" outlineLevel="0" collapsed="false">
      <c r="A99" s="9" t="s">
        <v>67</v>
      </c>
      <c r="B99" s="9" t="n">
        <v>145</v>
      </c>
      <c r="C99" s="9" t="s">
        <v>442</v>
      </c>
      <c r="D99" s="9" t="s">
        <v>443</v>
      </c>
      <c r="E99" s="9" t="s">
        <v>444</v>
      </c>
      <c r="F99" s="9" t="n">
        <v>300</v>
      </c>
      <c r="G99" s="9" t="s">
        <v>199</v>
      </c>
      <c r="H99" s="9" t="n">
        <v>6</v>
      </c>
      <c r="I99" s="9" t="n">
        <v>300</v>
      </c>
      <c r="J99" s="11" t="b">
        <f aca="false">TRUE()</f>
        <v>1</v>
      </c>
      <c r="K99" s="9" t="n">
        <v>200</v>
      </c>
      <c r="L99" s="9" t="n">
        <v>5</v>
      </c>
      <c r="M99" s="11" t="b">
        <f aca="false">TRUE()</f>
        <v>1</v>
      </c>
      <c r="N99" s="5" t="n">
        <f aca="false">COUNTIF($F$2:$F$316,"&lt;"&amp;F99)+(COUNTIF($F$2:$F$316,F99)+1)/2</f>
        <v>294.5</v>
      </c>
      <c r="O99" s="5" t="n">
        <f aca="false">COUNTIF($H$2:$H$316,"&lt;"&amp;H99)+(COUNTIF($H$2:$H$316,H99)+1)/2</f>
        <v>271</v>
      </c>
      <c r="P99" s="5" t="str">
        <f aca="false">IF(J99=FALSE(),COUNTIFS($J$2:$J$316,FALSE(),$F$2:$F$316,"&lt;"&amp;F99)+(COUNTIFS($J$2:$J$316,FALSE(),$F$2:$F$316,F99)+1)/2,"")</f>
        <v/>
      </c>
      <c r="Q99" s="5" t="str">
        <f aca="false">IF(J99=FALSE(),COUNTIFS($J$2:$J$316,FALSE(),$H$2:$H$316,"&lt;"&amp;H99)+(COUNTIFS($J$2:$J$316,FALSE(),$H$2:$H$316,H99)+1)/2,"")</f>
        <v/>
      </c>
      <c r="R99" s="5" t="n">
        <f aca="false">COUNTIF($L$2:$L$316,"&lt;"&amp;L99)+(COUNTIF($L$2:$L$316,L99)+1)/2</f>
        <v>234.5</v>
      </c>
      <c r="S99" s="5" t="n">
        <f aca="false">MATCH(F99,Codetabel!$G$2:$G$12,0)-1</f>
        <v>6</v>
      </c>
      <c r="T99" s="5" t="n">
        <f aca="false">H99-1</f>
        <v>5</v>
      </c>
    </row>
    <row r="100" customFormat="false" ht="15" hidden="false" customHeight="false" outlineLevel="0" collapsed="false">
      <c r="A100" s="9" t="s">
        <v>67</v>
      </c>
      <c r="B100" s="9" t="n">
        <v>147</v>
      </c>
      <c r="C100" s="9" t="s">
        <v>455</v>
      </c>
      <c r="D100" s="9" t="s">
        <v>456</v>
      </c>
      <c r="E100" s="9" t="s">
        <v>457</v>
      </c>
      <c r="F100" s="9" t="n">
        <v>300</v>
      </c>
      <c r="G100" s="9" t="s">
        <v>199</v>
      </c>
      <c r="H100" s="9" t="n">
        <v>6</v>
      </c>
      <c r="I100" s="9" t="n">
        <v>300</v>
      </c>
      <c r="J100" s="11" t="b">
        <f aca="false">TRUE()</f>
        <v>1</v>
      </c>
      <c r="K100" s="9" t="n">
        <v>300</v>
      </c>
      <c r="L100" s="9" t="n">
        <v>6</v>
      </c>
      <c r="M100" s="11" t="b">
        <f aca="false">TRUE()</f>
        <v>1</v>
      </c>
      <c r="N100" s="5" t="n">
        <f aca="false">COUNTIF($F$2:$F$316,"&lt;"&amp;F100)+(COUNTIF($F$2:$F$316,F100)+1)/2</f>
        <v>294.5</v>
      </c>
      <c r="O100" s="5" t="n">
        <f aca="false">COUNTIF($H$2:$H$316,"&lt;"&amp;H100)+(COUNTIF($H$2:$H$316,H100)+1)/2</f>
        <v>271</v>
      </c>
      <c r="P100" s="5" t="str">
        <f aca="false">IF(J100=FALSE(),COUNTIFS($J$2:$J$316,FALSE(),$F$2:$F$316,"&lt;"&amp;F100)+(COUNTIFS($J$2:$J$316,FALSE(),$F$2:$F$316,F100)+1)/2,"")</f>
        <v/>
      </c>
      <c r="Q100" s="5" t="str">
        <f aca="false">IF(J100=FALSE(),COUNTIFS($J$2:$J$316,FALSE(),$H$2:$H$316,"&lt;"&amp;H100)+(COUNTIFS($J$2:$J$316,FALSE(),$H$2:$H$316,H100)+1)/2,"")</f>
        <v/>
      </c>
      <c r="R100" s="5" t="n">
        <f aca="false">COUNTIF($L$2:$L$316,"&lt;"&amp;L100)+(COUNTIF($L$2:$L$316,L100)+1)/2</f>
        <v>283.5</v>
      </c>
      <c r="S100" s="5" t="n">
        <f aca="false">MATCH(F100,Codetabel!$G$2:$G$12,0)-1</f>
        <v>6</v>
      </c>
      <c r="T100" s="5" t="n">
        <f aca="false">H100-1</f>
        <v>5</v>
      </c>
    </row>
    <row r="101" customFormat="false" ht="15" hidden="false" customHeight="false" outlineLevel="0" collapsed="false">
      <c r="A101" s="9" t="s">
        <v>67</v>
      </c>
      <c r="B101" s="9" t="n">
        <v>149</v>
      </c>
      <c r="C101" s="9" t="s">
        <v>458</v>
      </c>
      <c r="D101" s="9" t="s">
        <v>459</v>
      </c>
      <c r="E101" s="9" t="s">
        <v>460</v>
      </c>
      <c r="F101" s="9" t="n">
        <v>200</v>
      </c>
      <c r="G101" s="9" t="s">
        <v>199</v>
      </c>
      <c r="H101" s="9" t="n">
        <v>6</v>
      </c>
      <c r="I101" s="9" t="n">
        <v>300</v>
      </c>
      <c r="J101" s="11" t="b">
        <f aca="false">FALSE()</f>
        <v>0</v>
      </c>
      <c r="K101" s="9" t="n">
        <v>300</v>
      </c>
      <c r="L101" s="9" t="n">
        <v>6</v>
      </c>
      <c r="M101" s="11" t="b">
        <f aca="false">TRUE()</f>
        <v>1</v>
      </c>
      <c r="N101" s="5" t="n">
        <f aca="false">COUNTIF($F$2:$F$316,"&lt;"&amp;F101)+(COUNTIF($F$2:$F$316,F101)+1)/2</f>
        <v>259.5</v>
      </c>
      <c r="O101" s="5" t="n">
        <f aca="false">COUNTIF($H$2:$H$316,"&lt;"&amp;H101)+(COUNTIF($H$2:$H$316,H101)+1)/2</f>
        <v>271</v>
      </c>
      <c r="P101" s="5" t="n">
        <f aca="false">IF(J101=FALSE(),COUNTIFS($J$2:$J$316,FALSE(),$F$2:$F$316,"&lt;"&amp;F101)+(COUNTIFS($J$2:$J$316,FALSE(),$F$2:$F$316,F101)+1)/2,"")</f>
        <v>193.5</v>
      </c>
      <c r="Q101" s="5" t="n">
        <f aca="false">IF(J101=FALSE(),COUNTIFS($J$2:$J$316,FALSE(),$H$2:$H$316,"&lt;"&amp;H101)+(COUNTIFS($J$2:$J$316,FALSE(),$H$2:$H$316,H101)+1)/2,"")</f>
        <v>175</v>
      </c>
      <c r="R101" s="5" t="n">
        <f aca="false">COUNTIF($L$2:$L$316,"&lt;"&amp;L101)+(COUNTIF($L$2:$L$316,L101)+1)/2</f>
        <v>283.5</v>
      </c>
      <c r="S101" s="5" t="n">
        <f aca="false">MATCH(F101,Codetabel!$G$2:$G$12,0)-1</f>
        <v>5</v>
      </c>
      <c r="T101" s="5" t="n">
        <f aca="false">H101-1</f>
        <v>5</v>
      </c>
    </row>
    <row r="102" customFormat="false" ht="15" hidden="false" customHeight="false" outlineLevel="0" collapsed="false">
      <c r="A102" s="9" t="s">
        <v>67</v>
      </c>
      <c r="B102" s="9" t="n">
        <v>151</v>
      </c>
      <c r="C102" s="9" t="s">
        <v>462</v>
      </c>
      <c r="D102" s="9" t="s">
        <v>463</v>
      </c>
      <c r="E102" s="9" t="s">
        <v>464</v>
      </c>
      <c r="F102" s="9" t="n">
        <v>50</v>
      </c>
      <c r="G102" s="9" t="s">
        <v>126</v>
      </c>
      <c r="H102" s="9" t="n">
        <v>3</v>
      </c>
      <c r="I102" s="9" t="n">
        <v>50</v>
      </c>
      <c r="J102" s="11" t="b">
        <f aca="false">TRUE()</f>
        <v>1</v>
      </c>
      <c r="K102" s="9" t="n">
        <v>50</v>
      </c>
      <c r="L102" s="9" t="n">
        <v>3</v>
      </c>
      <c r="M102" s="11" t="b">
        <f aca="false">TRUE()</f>
        <v>1</v>
      </c>
      <c r="N102" s="5" t="n">
        <f aca="false">COUNTIF($F$2:$F$316,"&lt;"&amp;F102)+(COUNTIF($F$2:$F$316,F102)+1)/2</f>
        <v>175.5</v>
      </c>
      <c r="O102" s="5" t="n">
        <f aca="false">COUNTIF($H$2:$H$316,"&lt;"&amp;H102)+(COUNTIF($H$2:$H$316,H102)+1)/2</f>
        <v>68</v>
      </c>
      <c r="P102" s="5" t="str">
        <f aca="false">IF(J102=FALSE(),COUNTIFS($J$2:$J$316,FALSE(),$F$2:$F$316,"&lt;"&amp;F102)+(COUNTIFS($J$2:$J$316,FALSE(),$F$2:$F$316,F102)+1)/2,"")</f>
        <v/>
      </c>
      <c r="Q102" s="5" t="str">
        <f aca="false">IF(J102=FALSE(),COUNTIFS($J$2:$J$316,FALSE(),$H$2:$H$316,"&lt;"&amp;H102)+(COUNTIFS($J$2:$J$316,FALSE(),$H$2:$H$316,H102)+1)/2,"")</f>
        <v/>
      </c>
      <c r="R102" s="5" t="n">
        <f aca="false">COUNTIF($L$2:$L$316,"&lt;"&amp;L102)+(COUNTIF($L$2:$L$316,L102)+1)/2</f>
        <v>84.5</v>
      </c>
      <c r="S102" s="5" t="n">
        <f aca="false">MATCH(F102,Codetabel!$G$2:$G$12,0)-1</f>
        <v>3</v>
      </c>
      <c r="T102" s="5" t="n">
        <f aca="false">H102-1</f>
        <v>2</v>
      </c>
    </row>
    <row r="103" customFormat="false" ht="15" hidden="false" customHeight="false" outlineLevel="0" collapsed="false">
      <c r="A103" s="9" t="s">
        <v>67</v>
      </c>
      <c r="B103" s="9" t="n">
        <v>152</v>
      </c>
      <c r="C103" s="9" t="s">
        <v>466</v>
      </c>
      <c r="D103" s="9" t="s">
        <v>467</v>
      </c>
      <c r="E103" s="9" t="s">
        <v>468</v>
      </c>
      <c r="F103" s="9" t="n">
        <v>300</v>
      </c>
      <c r="G103" s="9" t="s">
        <v>199</v>
      </c>
      <c r="H103" s="9" t="n">
        <v>6</v>
      </c>
      <c r="I103" s="9" t="n">
        <v>300</v>
      </c>
      <c r="J103" s="11" t="b">
        <f aca="false">TRUE()</f>
        <v>1</v>
      </c>
      <c r="K103" s="9" t="n">
        <v>200</v>
      </c>
      <c r="L103" s="9" t="n">
        <v>5</v>
      </c>
      <c r="M103" s="11" t="b">
        <f aca="false">TRUE()</f>
        <v>1</v>
      </c>
      <c r="N103" s="5" t="n">
        <f aca="false">COUNTIF($F$2:$F$316,"&lt;"&amp;F103)+(COUNTIF($F$2:$F$316,F103)+1)/2</f>
        <v>294.5</v>
      </c>
      <c r="O103" s="5" t="n">
        <f aca="false">COUNTIF($H$2:$H$316,"&lt;"&amp;H103)+(COUNTIF($H$2:$H$316,H103)+1)/2</f>
        <v>271</v>
      </c>
      <c r="P103" s="5" t="str">
        <f aca="false">IF(J103=FALSE(),COUNTIFS($J$2:$J$316,FALSE(),$F$2:$F$316,"&lt;"&amp;F103)+(COUNTIFS($J$2:$J$316,FALSE(),$F$2:$F$316,F103)+1)/2,"")</f>
        <v/>
      </c>
      <c r="Q103" s="5" t="str">
        <f aca="false">IF(J103=FALSE(),COUNTIFS($J$2:$J$316,FALSE(),$H$2:$H$316,"&lt;"&amp;H103)+(COUNTIFS($J$2:$J$316,FALSE(),$H$2:$H$316,H103)+1)/2,"")</f>
        <v/>
      </c>
      <c r="R103" s="5" t="n">
        <f aca="false">COUNTIF($L$2:$L$316,"&lt;"&amp;L103)+(COUNTIF($L$2:$L$316,L103)+1)/2</f>
        <v>234.5</v>
      </c>
      <c r="S103" s="5" t="n">
        <f aca="false">MATCH(F103,Codetabel!$G$2:$G$12,0)-1</f>
        <v>6</v>
      </c>
      <c r="T103" s="5" t="n">
        <f aca="false">H103-1</f>
        <v>5</v>
      </c>
    </row>
    <row r="104" customFormat="false" ht="15" hidden="false" customHeight="false" outlineLevel="0" collapsed="false">
      <c r="A104" s="9" t="s">
        <v>67</v>
      </c>
      <c r="B104" s="9" t="n">
        <v>153</v>
      </c>
      <c r="C104" s="9" t="s">
        <v>469</v>
      </c>
      <c r="D104" s="9" t="s">
        <v>470</v>
      </c>
      <c r="E104" s="9" t="s">
        <v>471</v>
      </c>
      <c r="F104" s="9" t="n">
        <v>300</v>
      </c>
      <c r="G104" s="9" t="s">
        <v>199</v>
      </c>
      <c r="H104" s="9" t="n">
        <v>6</v>
      </c>
      <c r="I104" s="9" t="n">
        <v>300</v>
      </c>
      <c r="J104" s="11" t="b">
        <f aca="false">TRUE()</f>
        <v>1</v>
      </c>
      <c r="K104" s="9" t="n">
        <v>50</v>
      </c>
      <c r="L104" s="9" t="n">
        <v>3</v>
      </c>
      <c r="M104" s="11" t="b">
        <f aca="false">TRUE()</f>
        <v>1</v>
      </c>
      <c r="N104" s="5" t="n">
        <f aca="false">COUNTIF($F$2:$F$316,"&lt;"&amp;F104)+(COUNTIF($F$2:$F$316,F104)+1)/2</f>
        <v>294.5</v>
      </c>
      <c r="O104" s="5" t="n">
        <f aca="false">COUNTIF($H$2:$H$316,"&lt;"&amp;H104)+(COUNTIF($H$2:$H$316,H104)+1)/2</f>
        <v>271</v>
      </c>
      <c r="P104" s="5" t="str">
        <f aca="false">IF(J104=FALSE(),COUNTIFS($J$2:$J$316,FALSE(),$F$2:$F$316,"&lt;"&amp;F104)+(COUNTIFS($J$2:$J$316,FALSE(),$F$2:$F$316,F104)+1)/2,"")</f>
        <v/>
      </c>
      <c r="Q104" s="5" t="str">
        <f aca="false">IF(J104=FALSE(),COUNTIFS($J$2:$J$316,FALSE(),$H$2:$H$316,"&lt;"&amp;H104)+(COUNTIFS($J$2:$J$316,FALSE(),$H$2:$H$316,H104)+1)/2,"")</f>
        <v/>
      </c>
      <c r="R104" s="5" t="n">
        <f aca="false">COUNTIF($L$2:$L$316,"&lt;"&amp;L104)+(COUNTIF($L$2:$L$316,L104)+1)/2</f>
        <v>84.5</v>
      </c>
      <c r="S104" s="5" t="n">
        <f aca="false">MATCH(F104,Codetabel!$G$2:$G$12,0)-1</f>
        <v>6</v>
      </c>
      <c r="T104" s="5" t="n">
        <f aca="false">H104-1</f>
        <v>5</v>
      </c>
    </row>
    <row r="105" customFormat="false" ht="15" hidden="false" customHeight="false" outlineLevel="0" collapsed="false">
      <c r="A105" s="9" t="s">
        <v>67</v>
      </c>
      <c r="B105" s="9" t="n">
        <v>155</v>
      </c>
      <c r="C105" s="9" t="s">
        <v>475</v>
      </c>
      <c r="D105" s="9" t="s">
        <v>476</v>
      </c>
      <c r="E105" s="9" t="s">
        <v>477</v>
      </c>
      <c r="F105" s="9" t="n">
        <v>100</v>
      </c>
      <c r="G105" s="9" t="s">
        <v>115</v>
      </c>
      <c r="H105" s="9" t="n">
        <v>4</v>
      </c>
      <c r="I105" s="9" t="n">
        <v>100</v>
      </c>
      <c r="J105" s="11" t="b">
        <f aca="false">TRUE()</f>
        <v>1</v>
      </c>
      <c r="K105" s="9" t="n">
        <v>100</v>
      </c>
      <c r="L105" s="9" t="n">
        <v>4</v>
      </c>
      <c r="M105" s="11" t="b">
        <f aca="false">TRUE()</f>
        <v>1</v>
      </c>
      <c r="N105" s="5" t="n">
        <f aca="false">COUNTIF($F$2:$F$316,"&lt;"&amp;F105)+(COUNTIF($F$2:$F$316,F105)+1)/2</f>
        <v>222.5</v>
      </c>
      <c r="O105" s="5" t="n">
        <f aca="false">COUNTIF($H$2:$H$316,"&lt;"&amp;H105)+(COUNTIF($H$2:$H$316,H105)+1)/2</f>
        <v>140</v>
      </c>
      <c r="P105" s="5" t="str">
        <f aca="false">IF(J105=FALSE(),COUNTIFS($J$2:$J$316,FALSE(),$F$2:$F$316,"&lt;"&amp;F105)+(COUNTIFS($J$2:$J$316,FALSE(),$F$2:$F$316,F105)+1)/2,"")</f>
        <v/>
      </c>
      <c r="Q105" s="5" t="str">
        <f aca="false">IF(J105=FALSE(),COUNTIFS($J$2:$J$316,FALSE(),$H$2:$H$316,"&lt;"&amp;H105)+(COUNTIFS($J$2:$J$316,FALSE(),$H$2:$H$316,H105)+1)/2,"")</f>
        <v/>
      </c>
      <c r="R105" s="5" t="n">
        <f aca="false">COUNTIF($L$2:$L$316,"&lt;"&amp;L105)+(COUNTIF($L$2:$L$316,L105)+1)/2</f>
        <v>166</v>
      </c>
      <c r="S105" s="5" t="n">
        <f aca="false">MATCH(F105,Codetabel!$G$2:$G$12,0)-1</f>
        <v>4</v>
      </c>
      <c r="T105" s="5" t="n">
        <f aca="false">H105-1</f>
        <v>3</v>
      </c>
    </row>
    <row r="106" customFormat="false" ht="15" hidden="false" customHeight="false" outlineLevel="0" collapsed="false">
      <c r="A106" s="9" t="s">
        <v>67</v>
      </c>
      <c r="B106" s="9" t="n">
        <v>156</v>
      </c>
      <c r="C106" s="9" t="s">
        <v>479</v>
      </c>
      <c r="D106" s="9" t="s">
        <v>480</v>
      </c>
      <c r="E106" s="9" t="s">
        <v>481</v>
      </c>
      <c r="F106" s="9" t="n">
        <v>50</v>
      </c>
      <c r="G106" s="9" t="s">
        <v>115</v>
      </c>
      <c r="H106" s="9" t="n">
        <v>4</v>
      </c>
      <c r="I106" s="9" t="n">
        <v>100</v>
      </c>
      <c r="J106" s="11" t="b">
        <f aca="false">FALSE()</f>
        <v>0</v>
      </c>
      <c r="K106" s="9" t="n">
        <v>100</v>
      </c>
      <c r="L106" s="9" t="n">
        <v>4</v>
      </c>
      <c r="M106" s="11" t="b">
        <f aca="false">TRUE()</f>
        <v>1</v>
      </c>
      <c r="N106" s="5" t="n">
        <f aca="false">COUNTIF($F$2:$F$316,"&lt;"&amp;F106)+(COUNTIF($F$2:$F$316,F106)+1)/2</f>
        <v>175.5</v>
      </c>
      <c r="O106" s="5" t="n">
        <f aca="false">COUNTIF($H$2:$H$316,"&lt;"&amp;H106)+(COUNTIF($H$2:$H$316,H106)+1)/2</f>
        <v>140</v>
      </c>
      <c r="P106" s="5" t="n">
        <f aca="false">IF(J106=FALSE(),COUNTIFS($J$2:$J$316,FALSE(),$F$2:$F$316,"&lt;"&amp;F106)+(COUNTIFS($J$2:$J$316,FALSE(),$F$2:$F$316,F106)+1)/2,"")</f>
        <v>156</v>
      </c>
      <c r="Q106" s="5" t="n">
        <f aca="false">IF(J106=FALSE(),COUNTIFS($J$2:$J$316,FALSE(),$H$2:$H$316,"&lt;"&amp;H106)+(COUNTIFS($J$2:$J$316,FALSE(),$H$2:$H$316,H106)+1)/2,"")</f>
        <v>98</v>
      </c>
      <c r="R106" s="5" t="n">
        <f aca="false">COUNTIF($L$2:$L$316,"&lt;"&amp;L106)+(COUNTIF($L$2:$L$316,L106)+1)/2</f>
        <v>166</v>
      </c>
      <c r="S106" s="5" t="n">
        <f aca="false">MATCH(F106,Codetabel!$G$2:$G$12,0)-1</f>
        <v>3</v>
      </c>
      <c r="T106" s="5" t="n">
        <f aca="false">H106-1</f>
        <v>3</v>
      </c>
    </row>
    <row r="107" customFormat="false" ht="15" hidden="false" customHeight="false" outlineLevel="0" collapsed="false">
      <c r="A107" s="9" t="s">
        <v>67</v>
      </c>
      <c r="B107" s="9" t="n">
        <v>157</v>
      </c>
      <c r="C107" s="9" t="s">
        <v>482</v>
      </c>
      <c r="D107" s="9" t="s">
        <v>483</v>
      </c>
      <c r="E107" s="9" t="s">
        <v>484</v>
      </c>
      <c r="F107" s="9" t="n">
        <v>50</v>
      </c>
      <c r="G107" s="9" t="s">
        <v>126</v>
      </c>
      <c r="H107" s="9" t="n">
        <v>3</v>
      </c>
      <c r="I107" s="9" t="n">
        <v>50</v>
      </c>
      <c r="J107" s="11" t="b">
        <f aca="false">TRUE()</f>
        <v>1</v>
      </c>
      <c r="K107" s="9" t="n">
        <v>50</v>
      </c>
      <c r="L107" s="9" t="n">
        <v>3</v>
      </c>
      <c r="M107" s="11" t="b">
        <f aca="false">TRUE()</f>
        <v>1</v>
      </c>
      <c r="N107" s="5" t="n">
        <f aca="false">COUNTIF($F$2:$F$316,"&lt;"&amp;F107)+(COUNTIF($F$2:$F$316,F107)+1)/2</f>
        <v>175.5</v>
      </c>
      <c r="O107" s="5" t="n">
        <f aca="false">COUNTIF($H$2:$H$316,"&lt;"&amp;H107)+(COUNTIF($H$2:$H$316,H107)+1)/2</f>
        <v>68</v>
      </c>
      <c r="P107" s="5" t="str">
        <f aca="false">IF(J107=FALSE(),COUNTIFS($J$2:$J$316,FALSE(),$F$2:$F$316,"&lt;"&amp;F107)+(COUNTIFS($J$2:$J$316,FALSE(),$F$2:$F$316,F107)+1)/2,"")</f>
        <v/>
      </c>
      <c r="Q107" s="5" t="str">
        <f aca="false">IF(J107=FALSE(),COUNTIFS($J$2:$J$316,FALSE(),$H$2:$H$316,"&lt;"&amp;H107)+(COUNTIFS($J$2:$J$316,FALSE(),$H$2:$H$316,H107)+1)/2,"")</f>
        <v/>
      </c>
      <c r="R107" s="5" t="n">
        <f aca="false">COUNTIF($L$2:$L$316,"&lt;"&amp;L107)+(COUNTIF($L$2:$L$316,L107)+1)/2</f>
        <v>84.5</v>
      </c>
      <c r="S107" s="5" t="n">
        <f aca="false">MATCH(F107,Codetabel!$G$2:$G$12,0)-1</f>
        <v>3</v>
      </c>
      <c r="T107" s="5" t="n">
        <f aca="false">H107-1</f>
        <v>2</v>
      </c>
    </row>
    <row r="108" customFormat="false" ht="15" hidden="false" customHeight="false" outlineLevel="0" collapsed="false">
      <c r="A108" s="9" t="s">
        <v>67</v>
      </c>
      <c r="B108" s="9" t="n">
        <v>158</v>
      </c>
      <c r="C108" s="9" t="s">
        <v>482</v>
      </c>
      <c r="D108" s="9" t="s">
        <v>483</v>
      </c>
      <c r="E108" s="9" t="s">
        <v>485</v>
      </c>
      <c r="F108" s="9" t="n">
        <v>200</v>
      </c>
      <c r="G108" s="9" t="s">
        <v>132</v>
      </c>
      <c r="H108" s="9" t="n">
        <v>5</v>
      </c>
      <c r="I108" s="9" t="n">
        <v>200</v>
      </c>
      <c r="J108" s="11" t="b">
        <f aca="false">TRUE()</f>
        <v>1</v>
      </c>
      <c r="K108" s="9" t="n">
        <v>200</v>
      </c>
      <c r="L108" s="9" t="n">
        <v>5</v>
      </c>
      <c r="M108" s="11" t="b">
        <f aca="false">TRUE()</f>
        <v>1</v>
      </c>
      <c r="N108" s="5" t="n">
        <f aca="false">COUNTIF($F$2:$F$316,"&lt;"&amp;F108)+(COUNTIF($F$2:$F$316,F108)+1)/2</f>
        <v>259.5</v>
      </c>
      <c r="O108" s="5" t="n">
        <f aca="false">COUNTIF($H$2:$H$316,"&lt;"&amp;H108)+(COUNTIF($H$2:$H$316,H108)+1)/2</f>
        <v>207</v>
      </c>
      <c r="P108" s="5" t="str">
        <f aca="false">IF(J108=FALSE(),COUNTIFS($J$2:$J$316,FALSE(),$F$2:$F$316,"&lt;"&amp;F108)+(COUNTIFS($J$2:$J$316,FALSE(),$F$2:$F$316,F108)+1)/2,"")</f>
        <v/>
      </c>
      <c r="Q108" s="5" t="str">
        <f aca="false">IF(J108=FALSE(),COUNTIFS($J$2:$J$316,FALSE(),$H$2:$H$316,"&lt;"&amp;H108)+(COUNTIFS($J$2:$J$316,FALSE(),$H$2:$H$316,H108)+1)/2,"")</f>
        <v/>
      </c>
      <c r="R108" s="5" t="n">
        <f aca="false">COUNTIF($L$2:$L$316,"&lt;"&amp;L108)+(COUNTIF($L$2:$L$316,L108)+1)/2</f>
        <v>234.5</v>
      </c>
      <c r="S108" s="5" t="n">
        <f aca="false">MATCH(F108,Codetabel!$G$2:$G$12,0)-1</f>
        <v>5</v>
      </c>
      <c r="T108" s="5" t="n">
        <f aca="false">H108-1</f>
        <v>4</v>
      </c>
    </row>
    <row r="109" customFormat="false" ht="15" hidden="false" customHeight="false" outlineLevel="0" collapsed="false">
      <c r="A109" s="9" t="s">
        <v>67</v>
      </c>
      <c r="B109" s="9" t="n">
        <v>159</v>
      </c>
      <c r="C109" s="9" t="s">
        <v>486</v>
      </c>
      <c r="D109" s="9" t="s">
        <v>487</v>
      </c>
      <c r="E109" s="9" t="s">
        <v>488</v>
      </c>
      <c r="F109" s="9" t="n">
        <v>300</v>
      </c>
      <c r="G109" s="9" t="s">
        <v>199</v>
      </c>
      <c r="H109" s="9" t="n">
        <v>6</v>
      </c>
      <c r="I109" s="9" t="n">
        <v>300</v>
      </c>
      <c r="J109" s="11" t="b">
        <f aca="false">TRUE()</f>
        <v>1</v>
      </c>
      <c r="K109" s="9" t="n">
        <v>300</v>
      </c>
      <c r="L109" s="9" t="n">
        <v>6</v>
      </c>
      <c r="M109" s="11" t="b">
        <f aca="false">TRUE()</f>
        <v>1</v>
      </c>
      <c r="N109" s="5" t="n">
        <f aca="false">COUNTIF($F$2:$F$316,"&lt;"&amp;F109)+(COUNTIF($F$2:$F$316,F109)+1)/2</f>
        <v>294.5</v>
      </c>
      <c r="O109" s="5" t="n">
        <f aca="false">COUNTIF($H$2:$H$316,"&lt;"&amp;H109)+(COUNTIF($H$2:$H$316,H109)+1)/2</f>
        <v>271</v>
      </c>
      <c r="P109" s="5" t="str">
        <f aca="false">IF(J109=FALSE(),COUNTIFS($J$2:$J$316,FALSE(),$F$2:$F$316,"&lt;"&amp;F109)+(COUNTIFS($J$2:$J$316,FALSE(),$F$2:$F$316,F109)+1)/2,"")</f>
        <v/>
      </c>
      <c r="Q109" s="5" t="str">
        <f aca="false">IF(J109=FALSE(),COUNTIFS($J$2:$J$316,FALSE(),$H$2:$H$316,"&lt;"&amp;H109)+(COUNTIFS($J$2:$J$316,FALSE(),$H$2:$H$316,H109)+1)/2,"")</f>
        <v/>
      </c>
      <c r="R109" s="5" t="n">
        <f aca="false">COUNTIF($L$2:$L$316,"&lt;"&amp;L109)+(COUNTIF($L$2:$L$316,L109)+1)/2</f>
        <v>283.5</v>
      </c>
      <c r="S109" s="5" t="n">
        <f aca="false">MATCH(F109,Codetabel!$G$2:$G$12,0)-1</f>
        <v>6</v>
      </c>
      <c r="T109" s="5" t="n">
        <f aca="false">H109-1</f>
        <v>5</v>
      </c>
    </row>
    <row r="110" customFormat="false" ht="15" hidden="false" customHeight="false" outlineLevel="0" collapsed="false">
      <c r="A110" s="9" t="s">
        <v>67</v>
      </c>
      <c r="B110" s="9" t="n">
        <v>162</v>
      </c>
      <c r="C110" s="9" t="s">
        <v>489</v>
      </c>
      <c r="D110" s="9" t="s">
        <v>490</v>
      </c>
      <c r="E110" s="9" t="s">
        <v>491</v>
      </c>
      <c r="F110" s="9" t="n">
        <v>300</v>
      </c>
      <c r="G110" s="9" t="s">
        <v>199</v>
      </c>
      <c r="H110" s="9" t="n">
        <v>6</v>
      </c>
      <c r="I110" s="9" t="n">
        <v>300</v>
      </c>
      <c r="J110" s="11" t="b">
        <f aca="false">TRUE()</f>
        <v>1</v>
      </c>
      <c r="K110" s="9" t="n">
        <v>300</v>
      </c>
      <c r="L110" s="9" t="n">
        <v>6</v>
      </c>
      <c r="M110" s="11" t="b">
        <f aca="false">TRUE()</f>
        <v>1</v>
      </c>
      <c r="N110" s="5" t="n">
        <f aca="false">COUNTIF($F$2:$F$316,"&lt;"&amp;F110)+(COUNTIF($F$2:$F$316,F110)+1)/2</f>
        <v>294.5</v>
      </c>
      <c r="O110" s="5" t="n">
        <f aca="false">COUNTIF($H$2:$H$316,"&lt;"&amp;H110)+(COUNTIF($H$2:$H$316,H110)+1)/2</f>
        <v>271</v>
      </c>
      <c r="P110" s="5" t="str">
        <f aca="false">IF(J110=FALSE(),COUNTIFS($J$2:$J$316,FALSE(),$F$2:$F$316,"&lt;"&amp;F110)+(COUNTIFS($J$2:$J$316,FALSE(),$F$2:$F$316,F110)+1)/2,"")</f>
        <v/>
      </c>
      <c r="Q110" s="5" t="str">
        <f aca="false">IF(J110=FALSE(),COUNTIFS($J$2:$J$316,FALSE(),$H$2:$H$316,"&lt;"&amp;H110)+(COUNTIFS($J$2:$J$316,FALSE(),$H$2:$H$316,H110)+1)/2,"")</f>
        <v/>
      </c>
      <c r="R110" s="5" t="n">
        <f aca="false">COUNTIF($L$2:$L$316,"&lt;"&amp;L110)+(COUNTIF($L$2:$L$316,L110)+1)/2</f>
        <v>283.5</v>
      </c>
      <c r="S110" s="5" t="n">
        <f aca="false">MATCH(F110,Codetabel!$G$2:$G$12,0)-1</f>
        <v>6</v>
      </c>
      <c r="T110" s="5" t="n">
        <f aca="false">H110-1</f>
        <v>5</v>
      </c>
    </row>
    <row r="111" customFormat="false" ht="15" hidden="false" customHeight="false" outlineLevel="0" collapsed="false">
      <c r="A111" s="9" t="s">
        <v>67</v>
      </c>
      <c r="B111" s="9" t="n">
        <v>164</v>
      </c>
      <c r="C111" s="9" t="s">
        <v>492</v>
      </c>
      <c r="D111" s="9" t="s">
        <v>493</v>
      </c>
      <c r="E111" s="9" t="s">
        <v>494</v>
      </c>
      <c r="F111" s="9" t="n">
        <v>50</v>
      </c>
      <c r="G111" s="9" t="s">
        <v>126</v>
      </c>
      <c r="H111" s="9" t="n">
        <v>3</v>
      </c>
      <c r="I111" s="9" t="n">
        <v>50</v>
      </c>
      <c r="J111" s="11" t="b">
        <f aca="false">TRUE()</f>
        <v>1</v>
      </c>
      <c r="K111" s="9" t="n">
        <v>30</v>
      </c>
      <c r="L111" s="9" t="n">
        <v>2</v>
      </c>
      <c r="M111" s="11" t="b">
        <f aca="false">TRUE()</f>
        <v>1</v>
      </c>
      <c r="N111" s="5" t="n">
        <f aca="false">COUNTIF($F$2:$F$316,"&lt;"&amp;F111)+(COUNTIF($F$2:$F$316,F111)+1)/2</f>
        <v>175.5</v>
      </c>
      <c r="O111" s="5" t="n">
        <f aca="false">COUNTIF($H$2:$H$316,"&lt;"&amp;H111)+(COUNTIF($H$2:$H$316,H111)+1)/2</f>
        <v>68</v>
      </c>
      <c r="P111" s="5" t="str">
        <f aca="false">IF(J111=FALSE(),COUNTIFS($J$2:$J$316,FALSE(),$F$2:$F$316,"&lt;"&amp;F111)+(COUNTIFS($J$2:$J$316,FALSE(),$F$2:$F$316,F111)+1)/2,"")</f>
        <v/>
      </c>
      <c r="Q111" s="5" t="str">
        <f aca="false">IF(J111=FALSE(),COUNTIFS($J$2:$J$316,FALSE(),$H$2:$H$316,"&lt;"&amp;H111)+(COUNTIFS($J$2:$J$316,FALSE(),$H$2:$H$316,H111)+1)/2,"")</f>
        <v/>
      </c>
      <c r="R111" s="5" t="n">
        <f aca="false">COUNTIF($L$2:$L$316,"&lt;"&amp;L111)+(COUNTIF($L$2:$L$316,L111)+1)/2</f>
        <v>27</v>
      </c>
      <c r="S111" s="5" t="n">
        <f aca="false">MATCH(F111,Codetabel!$G$2:$G$12,0)-1</f>
        <v>3</v>
      </c>
      <c r="T111" s="5" t="n">
        <f aca="false">H111-1</f>
        <v>2</v>
      </c>
    </row>
    <row r="112" customFormat="false" ht="15" hidden="false" customHeight="false" outlineLevel="0" collapsed="false">
      <c r="A112" s="9" t="s">
        <v>67</v>
      </c>
      <c r="B112" s="9" t="n">
        <v>165</v>
      </c>
      <c r="C112" s="9" t="s">
        <v>492</v>
      </c>
      <c r="D112" s="9" t="s">
        <v>493</v>
      </c>
      <c r="E112" s="9" t="s">
        <v>495</v>
      </c>
      <c r="F112" s="9" t="n">
        <v>200</v>
      </c>
      <c r="G112" s="9" t="s">
        <v>132</v>
      </c>
      <c r="H112" s="9" t="n">
        <v>5</v>
      </c>
      <c r="I112" s="9" t="n">
        <v>200</v>
      </c>
      <c r="J112" s="11" t="b">
        <f aca="false">TRUE()</f>
        <v>1</v>
      </c>
      <c r="K112" s="9" t="n">
        <v>100</v>
      </c>
      <c r="L112" s="9" t="n">
        <v>4</v>
      </c>
      <c r="M112" s="11" t="b">
        <f aca="false">TRUE()</f>
        <v>1</v>
      </c>
      <c r="N112" s="5" t="n">
        <f aca="false">COUNTIF($F$2:$F$316,"&lt;"&amp;F112)+(COUNTIF($F$2:$F$316,F112)+1)/2</f>
        <v>259.5</v>
      </c>
      <c r="O112" s="5" t="n">
        <f aca="false">COUNTIF($H$2:$H$316,"&lt;"&amp;H112)+(COUNTIF($H$2:$H$316,H112)+1)/2</f>
        <v>207</v>
      </c>
      <c r="P112" s="5" t="str">
        <f aca="false">IF(J112=FALSE(),COUNTIFS($J$2:$J$316,FALSE(),$F$2:$F$316,"&lt;"&amp;F112)+(COUNTIFS($J$2:$J$316,FALSE(),$F$2:$F$316,F112)+1)/2,"")</f>
        <v/>
      </c>
      <c r="Q112" s="5" t="str">
        <f aca="false">IF(J112=FALSE(),COUNTIFS($J$2:$J$316,FALSE(),$H$2:$H$316,"&lt;"&amp;H112)+(COUNTIFS($J$2:$J$316,FALSE(),$H$2:$H$316,H112)+1)/2,"")</f>
        <v/>
      </c>
      <c r="R112" s="5" t="n">
        <f aca="false">COUNTIF($L$2:$L$316,"&lt;"&amp;L112)+(COUNTIF($L$2:$L$316,L112)+1)/2</f>
        <v>166</v>
      </c>
      <c r="S112" s="5" t="n">
        <f aca="false">MATCH(F112,Codetabel!$G$2:$G$12,0)-1</f>
        <v>5</v>
      </c>
      <c r="T112" s="5" t="n">
        <f aca="false">H112-1</f>
        <v>4</v>
      </c>
    </row>
    <row r="113" customFormat="false" ht="15" hidden="false" customHeight="false" outlineLevel="0" collapsed="false">
      <c r="A113" s="9" t="s">
        <v>67</v>
      </c>
      <c r="B113" s="9" t="n">
        <v>166</v>
      </c>
      <c r="C113" s="9" t="s">
        <v>496</v>
      </c>
      <c r="D113" s="9" t="s">
        <v>497</v>
      </c>
      <c r="E113" s="9" t="s">
        <v>498</v>
      </c>
      <c r="F113" s="9" t="n">
        <v>100</v>
      </c>
      <c r="G113" s="9" t="s">
        <v>115</v>
      </c>
      <c r="H113" s="9" t="n">
        <v>4</v>
      </c>
      <c r="I113" s="9" t="n">
        <v>100</v>
      </c>
      <c r="J113" s="11" t="b">
        <f aca="false">TRUE()</f>
        <v>1</v>
      </c>
      <c r="K113" s="9" t="n">
        <v>50</v>
      </c>
      <c r="L113" s="9" t="n">
        <v>3</v>
      </c>
      <c r="M113" s="11" t="b">
        <f aca="false">TRUE()</f>
        <v>1</v>
      </c>
      <c r="N113" s="5" t="n">
        <f aca="false">COUNTIF($F$2:$F$316,"&lt;"&amp;F113)+(COUNTIF($F$2:$F$316,F113)+1)/2</f>
        <v>222.5</v>
      </c>
      <c r="O113" s="5" t="n">
        <f aca="false">COUNTIF($H$2:$H$316,"&lt;"&amp;H113)+(COUNTIF($H$2:$H$316,H113)+1)/2</f>
        <v>140</v>
      </c>
      <c r="P113" s="5" t="str">
        <f aca="false">IF(J113=FALSE(),COUNTIFS($J$2:$J$316,FALSE(),$F$2:$F$316,"&lt;"&amp;F113)+(COUNTIFS($J$2:$J$316,FALSE(),$F$2:$F$316,F113)+1)/2,"")</f>
        <v/>
      </c>
      <c r="Q113" s="5" t="str">
        <f aca="false">IF(J113=FALSE(),COUNTIFS($J$2:$J$316,FALSE(),$H$2:$H$316,"&lt;"&amp;H113)+(COUNTIFS($J$2:$J$316,FALSE(),$H$2:$H$316,H113)+1)/2,"")</f>
        <v/>
      </c>
      <c r="R113" s="5" t="n">
        <f aca="false">COUNTIF($L$2:$L$316,"&lt;"&amp;L113)+(COUNTIF($L$2:$L$316,L113)+1)/2</f>
        <v>84.5</v>
      </c>
      <c r="S113" s="5" t="n">
        <f aca="false">MATCH(F113,Codetabel!$G$2:$G$12,0)-1</f>
        <v>4</v>
      </c>
      <c r="T113" s="5" t="n">
        <f aca="false">H113-1</f>
        <v>3</v>
      </c>
    </row>
    <row r="114" customFormat="false" ht="15" hidden="false" customHeight="false" outlineLevel="0" collapsed="false">
      <c r="A114" s="9" t="s">
        <v>67</v>
      </c>
      <c r="B114" s="9" t="n">
        <v>168</v>
      </c>
      <c r="C114" s="9" t="s">
        <v>499</v>
      </c>
      <c r="D114" s="9" t="s">
        <v>500</v>
      </c>
      <c r="E114" s="9" t="s">
        <v>501</v>
      </c>
      <c r="F114" s="9" t="n">
        <v>200</v>
      </c>
      <c r="G114" s="9" t="s">
        <v>132</v>
      </c>
      <c r="H114" s="9" t="n">
        <v>5</v>
      </c>
      <c r="I114" s="9" t="n">
        <v>200</v>
      </c>
      <c r="J114" s="11" t="b">
        <f aca="false">TRUE()</f>
        <v>1</v>
      </c>
      <c r="K114" s="9" t="n">
        <v>100</v>
      </c>
      <c r="L114" s="9" t="n">
        <v>4</v>
      </c>
      <c r="M114" s="11" t="b">
        <f aca="false">TRUE()</f>
        <v>1</v>
      </c>
      <c r="N114" s="5" t="n">
        <f aca="false">COUNTIF($F$2:$F$316,"&lt;"&amp;F114)+(COUNTIF($F$2:$F$316,F114)+1)/2</f>
        <v>259.5</v>
      </c>
      <c r="O114" s="5" t="n">
        <f aca="false">COUNTIF($H$2:$H$316,"&lt;"&amp;H114)+(COUNTIF($H$2:$H$316,H114)+1)/2</f>
        <v>207</v>
      </c>
      <c r="P114" s="5" t="str">
        <f aca="false">IF(J114=FALSE(),COUNTIFS($J$2:$J$316,FALSE(),$F$2:$F$316,"&lt;"&amp;F114)+(COUNTIFS($J$2:$J$316,FALSE(),$F$2:$F$316,F114)+1)/2,"")</f>
        <v/>
      </c>
      <c r="Q114" s="5" t="str">
        <f aca="false">IF(J114=FALSE(),COUNTIFS($J$2:$J$316,FALSE(),$H$2:$H$316,"&lt;"&amp;H114)+(COUNTIFS($J$2:$J$316,FALSE(),$H$2:$H$316,H114)+1)/2,"")</f>
        <v/>
      </c>
      <c r="R114" s="5" t="n">
        <f aca="false">COUNTIF($L$2:$L$316,"&lt;"&amp;L114)+(COUNTIF($L$2:$L$316,L114)+1)/2</f>
        <v>166</v>
      </c>
      <c r="S114" s="5" t="n">
        <f aca="false">MATCH(F114,Codetabel!$G$2:$G$12,0)-1</f>
        <v>5</v>
      </c>
      <c r="T114" s="5" t="n">
        <f aca="false">H114-1</f>
        <v>4</v>
      </c>
    </row>
    <row r="115" customFormat="false" ht="15" hidden="false" customHeight="false" outlineLevel="0" collapsed="false">
      <c r="A115" s="9" t="s">
        <v>67</v>
      </c>
      <c r="B115" s="9" t="n">
        <v>169</v>
      </c>
      <c r="C115" s="9" t="s">
        <v>499</v>
      </c>
      <c r="D115" s="9" t="s">
        <v>500</v>
      </c>
      <c r="E115" s="9" t="s">
        <v>502</v>
      </c>
      <c r="F115" s="9" t="n">
        <v>300</v>
      </c>
      <c r="G115" s="9" t="s">
        <v>199</v>
      </c>
      <c r="H115" s="9" t="n">
        <v>6</v>
      </c>
      <c r="I115" s="9" t="n">
        <v>300</v>
      </c>
      <c r="J115" s="11" t="b">
        <f aca="false">TRUE()</f>
        <v>1</v>
      </c>
      <c r="K115" s="9" t="n">
        <v>200</v>
      </c>
      <c r="L115" s="9" t="n">
        <v>5</v>
      </c>
      <c r="M115" s="11" t="b">
        <f aca="false">TRUE()</f>
        <v>1</v>
      </c>
      <c r="N115" s="5" t="n">
        <f aca="false">COUNTIF($F$2:$F$316,"&lt;"&amp;F115)+(COUNTIF($F$2:$F$316,F115)+1)/2</f>
        <v>294.5</v>
      </c>
      <c r="O115" s="5" t="n">
        <f aca="false">COUNTIF($H$2:$H$316,"&lt;"&amp;H115)+(COUNTIF($H$2:$H$316,H115)+1)/2</f>
        <v>271</v>
      </c>
      <c r="P115" s="5" t="str">
        <f aca="false">IF(J115=FALSE(),COUNTIFS($J$2:$J$316,FALSE(),$F$2:$F$316,"&lt;"&amp;F115)+(COUNTIFS($J$2:$J$316,FALSE(),$F$2:$F$316,F115)+1)/2,"")</f>
        <v/>
      </c>
      <c r="Q115" s="5" t="str">
        <f aca="false">IF(J115=FALSE(),COUNTIFS($J$2:$J$316,FALSE(),$H$2:$H$316,"&lt;"&amp;H115)+(COUNTIFS($J$2:$J$316,FALSE(),$H$2:$H$316,H115)+1)/2,"")</f>
        <v/>
      </c>
      <c r="R115" s="5" t="n">
        <f aca="false">COUNTIF($L$2:$L$316,"&lt;"&amp;L115)+(COUNTIF($L$2:$L$316,L115)+1)/2</f>
        <v>234.5</v>
      </c>
      <c r="S115" s="5" t="n">
        <f aca="false">MATCH(F115,Codetabel!$G$2:$G$12,0)-1</f>
        <v>6</v>
      </c>
      <c r="T115" s="5" t="n">
        <f aca="false">H115-1</f>
        <v>5</v>
      </c>
    </row>
    <row r="116" customFormat="false" ht="15" hidden="false" customHeight="false" outlineLevel="0" collapsed="false">
      <c r="A116" s="9" t="s">
        <v>67</v>
      </c>
      <c r="B116" s="9" t="n">
        <v>170</v>
      </c>
      <c r="C116" s="9" t="s">
        <v>499</v>
      </c>
      <c r="D116" s="9" t="s">
        <v>500</v>
      </c>
      <c r="E116" s="9" t="s">
        <v>503</v>
      </c>
      <c r="F116" s="9" t="n">
        <v>50</v>
      </c>
      <c r="G116" s="9" t="s">
        <v>126</v>
      </c>
      <c r="H116" s="9" t="n">
        <v>3</v>
      </c>
      <c r="I116" s="9" t="n">
        <v>50</v>
      </c>
      <c r="J116" s="11" t="b">
        <f aca="false">TRUE()</f>
        <v>1</v>
      </c>
      <c r="K116" s="9" t="n">
        <v>50</v>
      </c>
      <c r="L116" s="9" t="n">
        <v>3</v>
      </c>
      <c r="M116" s="11" t="b">
        <f aca="false">TRUE()</f>
        <v>1</v>
      </c>
      <c r="N116" s="5" t="n">
        <f aca="false">COUNTIF($F$2:$F$316,"&lt;"&amp;F116)+(COUNTIF($F$2:$F$316,F116)+1)/2</f>
        <v>175.5</v>
      </c>
      <c r="O116" s="5" t="n">
        <f aca="false">COUNTIF($H$2:$H$316,"&lt;"&amp;H116)+(COUNTIF($H$2:$H$316,H116)+1)/2</f>
        <v>68</v>
      </c>
      <c r="P116" s="5" t="str">
        <f aca="false">IF(J116=FALSE(),COUNTIFS($J$2:$J$316,FALSE(),$F$2:$F$316,"&lt;"&amp;F116)+(COUNTIFS($J$2:$J$316,FALSE(),$F$2:$F$316,F116)+1)/2,"")</f>
        <v/>
      </c>
      <c r="Q116" s="5" t="str">
        <f aca="false">IF(J116=FALSE(),COUNTIFS($J$2:$J$316,FALSE(),$H$2:$H$316,"&lt;"&amp;H116)+(COUNTIFS($J$2:$J$316,FALSE(),$H$2:$H$316,H116)+1)/2,"")</f>
        <v/>
      </c>
      <c r="R116" s="5" t="n">
        <f aca="false">COUNTIF($L$2:$L$316,"&lt;"&amp;L116)+(COUNTIF($L$2:$L$316,L116)+1)/2</f>
        <v>84.5</v>
      </c>
      <c r="S116" s="5" t="n">
        <f aca="false">MATCH(F116,Codetabel!$G$2:$G$12,0)-1</f>
        <v>3</v>
      </c>
      <c r="T116" s="5" t="n">
        <f aca="false">H116-1</f>
        <v>2</v>
      </c>
    </row>
    <row r="117" customFormat="false" ht="15" hidden="false" customHeight="false" outlineLevel="0" collapsed="false">
      <c r="A117" s="9" t="s">
        <v>67</v>
      </c>
      <c r="B117" s="9" t="n">
        <v>174</v>
      </c>
      <c r="C117" s="9" t="s">
        <v>504</v>
      </c>
      <c r="D117" s="9" t="s">
        <v>413</v>
      </c>
      <c r="E117" s="9" t="s">
        <v>505</v>
      </c>
      <c r="F117" s="9" t="n">
        <v>30</v>
      </c>
      <c r="G117" s="9" t="s">
        <v>115</v>
      </c>
      <c r="H117" s="9" t="n">
        <v>4</v>
      </c>
      <c r="I117" s="9" t="n">
        <v>100</v>
      </c>
      <c r="J117" s="11" t="b">
        <f aca="false">FALSE()</f>
        <v>0</v>
      </c>
      <c r="K117" s="9" t="n">
        <v>100</v>
      </c>
      <c r="L117" s="9" t="n">
        <v>4</v>
      </c>
      <c r="M117" s="11" t="b">
        <f aca="false">TRUE()</f>
        <v>1</v>
      </c>
      <c r="N117" s="5" t="n">
        <f aca="false">COUNTIF($F$2:$F$316,"&lt;"&amp;F117)+(COUNTIF($F$2:$F$316,F117)+1)/2</f>
        <v>119.5</v>
      </c>
      <c r="O117" s="5" t="n">
        <f aca="false">COUNTIF($H$2:$H$316,"&lt;"&amp;H117)+(COUNTIF($H$2:$H$316,H117)+1)/2</f>
        <v>140</v>
      </c>
      <c r="P117" s="5" t="n">
        <f aca="false">IF(J117=FALSE(),COUNTIFS($J$2:$J$316,FALSE(),$F$2:$F$316,"&lt;"&amp;F117)+(COUNTIFS($J$2:$J$316,FALSE(),$F$2:$F$316,F117)+1)/2,"")</f>
        <v>115</v>
      </c>
      <c r="Q117" s="5" t="n">
        <f aca="false">IF(J117=FALSE(),COUNTIFS($J$2:$J$316,FALSE(),$H$2:$H$316,"&lt;"&amp;H117)+(COUNTIFS($J$2:$J$316,FALSE(),$H$2:$H$316,H117)+1)/2,"")</f>
        <v>98</v>
      </c>
      <c r="R117" s="5" t="n">
        <f aca="false">COUNTIF($L$2:$L$316,"&lt;"&amp;L117)+(COUNTIF($L$2:$L$316,L117)+1)/2</f>
        <v>166</v>
      </c>
      <c r="S117" s="5" t="n">
        <f aca="false">MATCH(F117,Codetabel!$G$2:$G$12,0)-1</f>
        <v>2</v>
      </c>
      <c r="T117" s="5" t="n">
        <f aca="false">H117-1</f>
        <v>3</v>
      </c>
    </row>
    <row r="118" customFormat="false" ht="15" hidden="false" customHeight="false" outlineLevel="0" collapsed="false">
      <c r="A118" s="9" t="s">
        <v>67</v>
      </c>
      <c r="B118" s="9" t="n">
        <v>175</v>
      </c>
      <c r="C118" s="9" t="s">
        <v>504</v>
      </c>
      <c r="D118" s="9" t="s">
        <v>413</v>
      </c>
      <c r="E118" s="9" t="s">
        <v>506</v>
      </c>
      <c r="F118" s="9" t="n">
        <v>30</v>
      </c>
      <c r="G118" s="9" t="s">
        <v>199</v>
      </c>
      <c r="H118" s="9" t="n">
        <v>6</v>
      </c>
      <c r="I118" s="9" t="n">
        <v>300</v>
      </c>
      <c r="J118" s="11" t="b">
        <f aca="false">FALSE()</f>
        <v>0</v>
      </c>
      <c r="K118" s="9" t="n">
        <v>300</v>
      </c>
      <c r="L118" s="9" t="n">
        <v>6</v>
      </c>
      <c r="M118" s="11" t="b">
        <f aca="false">TRUE()</f>
        <v>1</v>
      </c>
      <c r="N118" s="5" t="n">
        <f aca="false">COUNTIF($F$2:$F$316,"&lt;"&amp;F118)+(COUNTIF($F$2:$F$316,F118)+1)/2</f>
        <v>119.5</v>
      </c>
      <c r="O118" s="5" t="n">
        <f aca="false">COUNTIF($H$2:$H$316,"&lt;"&amp;H118)+(COUNTIF($H$2:$H$316,H118)+1)/2</f>
        <v>271</v>
      </c>
      <c r="P118" s="5" t="n">
        <f aca="false">IF(J118=FALSE(),COUNTIFS($J$2:$J$316,FALSE(),$F$2:$F$316,"&lt;"&amp;F118)+(COUNTIFS($J$2:$J$316,FALSE(),$F$2:$F$316,F118)+1)/2,"")</f>
        <v>115</v>
      </c>
      <c r="Q118" s="5" t="n">
        <f aca="false">IF(J118=FALSE(),COUNTIFS($J$2:$J$316,FALSE(),$H$2:$H$316,"&lt;"&amp;H118)+(COUNTIFS($J$2:$J$316,FALSE(),$H$2:$H$316,H118)+1)/2,"")</f>
        <v>175</v>
      </c>
      <c r="R118" s="5" t="n">
        <f aca="false">COUNTIF($L$2:$L$316,"&lt;"&amp;L118)+(COUNTIF($L$2:$L$316,L118)+1)/2</f>
        <v>283.5</v>
      </c>
      <c r="S118" s="5" t="n">
        <f aca="false">MATCH(F118,Codetabel!$G$2:$G$12,0)-1</f>
        <v>2</v>
      </c>
      <c r="T118" s="5" t="n">
        <f aca="false">H118-1</f>
        <v>5</v>
      </c>
    </row>
    <row r="119" customFormat="false" ht="15" hidden="false" customHeight="false" outlineLevel="0" collapsed="false">
      <c r="A119" s="9" t="s">
        <v>67</v>
      </c>
      <c r="B119" s="9" t="n">
        <v>176</v>
      </c>
      <c r="C119" s="9" t="s">
        <v>504</v>
      </c>
      <c r="D119" s="9" t="s">
        <v>413</v>
      </c>
      <c r="E119" s="9" t="s">
        <v>507</v>
      </c>
      <c r="F119" s="9" t="n">
        <v>300</v>
      </c>
      <c r="G119" s="9" t="s">
        <v>199</v>
      </c>
      <c r="H119" s="9" t="n">
        <v>6</v>
      </c>
      <c r="I119" s="9" t="n">
        <v>300</v>
      </c>
      <c r="J119" s="11" t="b">
        <f aca="false">TRUE()</f>
        <v>1</v>
      </c>
      <c r="K119" s="9" t="n">
        <v>100</v>
      </c>
      <c r="L119" s="9" t="n">
        <v>4</v>
      </c>
      <c r="M119" s="11" t="b">
        <f aca="false">TRUE()</f>
        <v>1</v>
      </c>
      <c r="N119" s="5" t="n">
        <f aca="false">COUNTIF($F$2:$F$316,"&lt;"&amp;F119)+(COUNTIF($F$2:$F$316,F119)+1)/2</f>
        <v>294.5</v>
      </c>
      <c r="O119" s="5" t="n">
        <f aca="false">COUNTIF($H$2:$H$316,"&lt;"&amp;H119)+(COUNTIF($H$2:$H$316,H119)+1)/2</f>
        <v>271</v>
      </c>
      <c r="P119" s="5" t="str">
        <f aca="false">IF(J119=FALSE(),COUNTIFS($J$2:$J$316,FALSE(),$F$2:$F$316,"&lt;"&amp;F119)+(COUNTIFS($J$2:$J$316,FALSE(),$F$2:$F$316,F119)+1)/2,"")</f>
        <v/>
      </c>
      <c r="Q119" s="5" t="str">
        <f aca="false">IF(J119=FALSE(),COUNTIFS($J$2:$J$316,FALSE(),$H$2:$H$316,"&lt;"&amp;H119)+(COUNTIFS($J$2:$J$316,FALSE(),$H$2:$H$316,H119)+1)/2,"")</f>
        <v/>
      </c>
      <c r="R119" s="5" t="n">
        <f aca="false">COUNTIF($L$2:$L$316,"&lt;"&amp;L119)+(COUNTIF($L$2:$L$316,L119)+1)/2</f>
        <v>166</v>
      </c>
      <c r="S119" s="5" t="n">
        <f aca="false">MATCH(F119,Codetabel!$G$2:$G$12,0)-1</f>
        <v>6</v>
      </c>
      <c r="T119" s="5" t="n">
        <f aca="false">H119-1</f>
        <v>5</v>
      </c>
    </row>
    <row r="120" customFormat="false" ht="15" hidden="false" customHeight="false" outlineLevel="0" collapsed="false">
      <c r="A120" s="9" t="s">
        <v>67</v>
      </c>
      <c r="B120" s="9" t="n">
        <v>177</v>
      </c>
      <c r="C120" s="9" t="s">
        <v>509</v>
      </c>
      <c r="D120" s="9" t="s">
        <v>413</v>
      </c>
      <c r="E120" s="9" t="s">
        <v>510</v>
      </c>
      <c r="F120" s="9" t="n">
        <v>10</v>
      </c>
      <c r="G120" s="9" t="s">
        <v>126</v>
      </c>
      <c r="H120" s="9" t="n">
        <v>3</v>
      </c>
      <c r="I120" s="9" t="n">
        <v>50</v>
      </c>
      <c r="J120" s="11" t="b">
        <f aca="false">FALSE()</f>
        <v>0</v>
      </c>
      <c r="K120" s="9" t="n">
        <v>50</v>
      </c>
      <c r="L120" s="9" t="n">
        <v>3</v>
      </c>
      <c r="M120" s="11" t="b">
        <f aca="false">TRUE()</f>
        <v>1</v>
      </c>
      <c r="N120" s="5" t="n">
        <f aca="false">COUNTIF($F$2:$F$316,"&lt;"&amp;F120)+(COUNTIF($F$2:$F$316,F120)+1)/2</f>
        <v>66</v>
      </c>
      <c r="O120" s="5" t="n">
        <f aca="false">COUNTIF($H$2:$H$316,"&lt;"&amp;H120)+(COUNTIF($H$2:$H$316,H120)+1)/2</f>
        <v>68</v>
      </c>
      <c r="P120" s="5" t="n">
        <f aca="false">IF(J120=FALSE(),COUNTIFS($J$2:$J$316,FALSE(),$F$2:$F$316,"&lt;"&amp;F120)+(COUNTIFS($J$2:$J$316,FALSE(),$F$2:$F$316,F120)+1)/2,"")</f>
        <v>66</v>
      </c>
      <c r="Q120" s="5" t="n">
        <f aca="false">IF(J120=FALSE(),COUNTIFS($J$2:$J$316,FALSE(),$H$2:$H$316,"&lt;"&amp;H120)+(COUNTIFS($J$2:$J$316,FALSE(),$H$2:$H$316,H120)+1)/2,"")</f>
        <v>48.5</v>
      </c>
      <c r="R120" s="5" t="n">
        <f aca="false">COUNTIF($L$2:$L$316,"&lt;"&amp;L120)+(COUNTIF($L$2:$L$316,L120)+1)/2</f>
        <v>84.5</v>
      </c>
      <c r="S120" s="5" t="n">
        <f aca="false">MATCH(F120,Codetabel!$G$2:$G$12,0)-1</f>
        <v>1</v>
      </c>
      <c r="T120" s="5" t="n">
        <f aca="false">H120-1</f>
        <v>2</v>
      </c>
    </row>
    <row r="121" customFormat="false" ht="15" hidden="false" customHeight="false" outlineLevel="0" collapsed="false">
      <c r="A121" s="9" t="s">
        <v>67</v>
      </c>
      <c r="B121" s="9" t="n">
        <v>179</v>
      </c>
      <c r="C121" s="9" t="s">
        <v>511</v>
      </c>
      <c r="D121" s="9" t="s">
        <v>512</v>
      </c>
      <c r="E121" s="9" t="s">
        <v>514</v>
      </c>
      <c r="F121" s="9" t="n">
        <v>30</v>
      </c>
      <c r="G121" s="9" t="s">
        <v>115</v>
      </c>
      <c r="H121" s="9" t="n">
        <v>4</v>
      </c>
      <c r="I121" s="9" t="n">
        <v>100</v>
      </c>
      <c r="J121" s="11" t="b">
        <f aca="false">FALSE()</f>
        <v>0</v>
      </c>
      <c r="K121" s="9" t="n">
        <v>100</v>
      </c>
      <c r="L121" s="9" t="n">
        <v>4</v>
      </c>
      <c r="M121" s="11" t="b">
        <f aca="false">TRUE()</f>
        <v>1</v>
      </c>
      <c r="N121" s="5" t="n">
        <f aca="false">COUNTIF($F$2:$F$316,"&lt;"&amp;F121)+(COUNTIF($F$2:$F$316,F121)+1)/2</f>
        <v>119.5</v>
      </c>
      <c r="O121" s="5" t="n">
        <f aca="false">COUNTIF($H$2:$H$316,"&lt;"&amp;H121)+(COUNTIF($H$2:$H$316,H121)+1)/2</f>
        <v>140</v>
      </c>
      <c r="P121" s="5" t="n">
        <f aca="false">IF(J121=FALSE(),COUNTIFS($J$2:$J$316,FALSE(),$F$2:$F$316,"&lt;"&amp;F121)+(COUNTIFS($J$2:$J$316,FALSE(),$F$2:$F$316,F121)+1)/2,"")</f>
        <v>115</v>
      </c>
      <c r="Q121" s="5" t="n">
        <f aca="false">IF(J121=FALSE(),COUNTIFS($J$2:$J$316,FALSE(),$H$2:$H$316,"&lt;"&amp;H121)+(COUNTIFS($J$2:$J$316,FALSE(),$H$2:$H$316,H121)+1)/2,"")</f>
        <v>98</v>
      </c>
      <c r="R121" s="5" t="n">
        <f aca="false">COUNTIF($L$2:$L$316,"&lt;"&amp;L121)+(COUNTIF($L$2:$L$316,L121)+1)/2</f>
        <v>166</v>
      </c>
      <c r="S121" s="5" t="n">
        <f aca="false">MATCH(F121,Codetabel!$G$2:$G$12,0)-1</f>
        <v>2</v>
      </c>
      <c r="T121" s="5" t="n">
        <f aca="false">H121-1</f>
        <v>3</v>
      </c>
    </row>
    <row r="122" customFormat="false" ht="15" hidden="false" customHeight="false" outlineLevel="0" collapsed="false">
      <c r="A122" s="9" t="s">
        <v>67</v>
      </c>
      <c r="B122" s="9" t="n">
        <v>180</v>
      </c>
      <c r="C122" s="9" t="s">
        <v>515</v>
      </c>
      <c r="D122" s="9" t="s">
        <v>424</v>
      </c>
      <c r="E122" s="9" t="s">
        <v>516</v>
      </c>
      <c r="F122" s="9" t="n">
        <v>30</v>
      </c>
      <c r="G122" s="9" t="s">
        <v>132</v>
      </c>
      <c r="H122" s="9" t="n">
        <v>5</v>
      </c>
      <c r="I122" s="9" t="n">
        <v>200</v>
      </c>
      <c r="J122" s="11" t="b">
        <f aca="false">FALSE()</f>
        <v>0</v>
      </c>
      <c r="K122" s="9" t="n">
        <v>200</v>
      </c>
      <c r="L122" s="9" t="n">
        <v>5</v>
      </c>
      <c r="M122" s="11" t="b">
        <f aca="false">TRUE()</f>
        <v>1</v>
      </c>
      <c r="N122" s="5" t="n">
        <f aca="false">COUNTIF($F$2:$F$316,"&lt;"&amp;F122)+(COUNTIF($F$2:$F$316,F122)+1)/2</f>
        <v>119.5</v>
      </c>
      <c r="O122" s="5" t="n">
        <f aca="false">COUNTIF($H$2:$H$316,"&lt;"&amp;H122)+(COUNTIF($H$2:$H$316,H122)+1)/2</f>
        <v>207</v>
      </c>
      <c r="P122" s="5" t="n">
        <f aca="false">IF(J122=FALSE(),COUNTIFS($J$2:$J$316,FALSE(),$F$2:$F$316,"&lt;"&amp;F122)+(COUNTIFS($J$2:$J$316,FALSE(),$F$2:$F$316,F122)+1)/2,"")</f>
        <v>115</v>
      </c>
      <c r="Q122" s="5" t="n">
        <f aca="false">IF(J122=FALSE(),COUNTIFS($J$2:$J$316,FALSE(),$H$2:$H$316,"&lt;"&amp;H122)+(COUNTIFS($J$2:$J$316,FALSE(),$H$2:$H$316,H122)+1)/2,"")</f>
        <v>141</v>
      </c>
      <c r="R122" s="5" t="n">
        <f aca="false">COUNTIF($L$2:$L$316,"&lt;"&amp;L122)+(COUNTIF($L$2:$L$316,L122)+1)/2</f>
        <v>234.5</v>
      </c>
      <c r="S122" s="5" t="n">
        <f aca="false">MATCH(F122,Codetabel!$G$2:$G$12,0)-1</f>
        <v>2</v>
      </c>
      <c r="T122" s="5" t="n">
        <f aca="false">H122-1</f>
        <v>4</v>
      </c>
    </row>
    <row r="123" customFormat="false" ht="15" hidden="false" customHeight="false" outlineLevel="0" collapsed="false">
      <c r="A123" s="9" t="s">
        <v>67</v>
      </c>
      <c r="B123" s="9" t="n">
        <v>181</v>
      </c>
      <c r="C123" s="9" t="s">
        <v>515</v>
      </c>
      <c r="D123" s="9" t="s">
        <v>424</v>
      </c>
      <c r="E123" s="9" t="s">
        <v>517</v>
      </c>
      <c r="F123" s="9" t="n">
        <v>50</v>
      </c>
      <c r="G123" s="9" t="s">
        <v>132</v>
      </c>
      <c r="H123" s="9" t="n">
        <v>5</v>
      </c>
      <c r="I123" s="9" t="n">
        <v>200</v>
      </c>
      <c r="J123" s="11" t="b">
        <f aca="false">FALSE()</f>
        <v>0</v>
      </c>
      <c r="K123" s="9" t="n">
        <v>200</v>
      </c>
      <c r="L123" s="9" t="n">
        <v>5</v>
      </c>
      <c r="M123" s="11" t="b">
        <f aca="false">TRUE()</f>
        <v>1</v>
      </c>
      <c r="N123" s="5" t="n">
        <f aca="false">COUNTIF($F$2:$F$316,"&lt;"&amp;F123)+(COUNTIF($F$2:$F$316,F123)+1)/2</f>
        <v>175.5</v>
      </c>
      <c r="O123" s="5" t="n">
        <f aca="false">COUNTIF($H$2:$H$316,"&lt;"&amp;H123)+(COUNTIF($H$2:$H$316,H123)+1)/2</f>
        <v>207</v>
      </c>
      <c r="P123" s="5" t="n">
        <f aca="false">IF(J123=FALSE(),COUNTIFS($J$2:$J$316,FALSE(),$F$2:$F$316,"&lt;"&amp;F123)+(COUNTIFS($J$2:$J$316,FALSE(),$F$2:$F$316,F123)+1)/2,"")</f>
        <v>156</v>
      </c>
      <c r="Q123" s="5" t="n">
        <f aca="false">IF(J123=FALSE(),COUNTIFS($J$2:$J$316,FALSE(),$H$2:$H$316,"&lt;"&amp;H123)+(COUNTIFS($J$2:$J$316,FALSE(),$H$2:$H$316,H123)+1)/2,"")</f>
        <v>141</v>
      </c>
      <c r="R123" s="5" t="n">
        <f aca="false">COUNTIF($L$2:$L$316,"&lt;"&amp;L123)+(COUNTIF($L$2:$L$316,L123)+1)/2</f>
        <v>234.5</v>
      </c>
      <c r="S123" s="5" t="n">
        <f aca="false">MATCH(F123,Codetabel!$G$2:$G$12,0)-1</f>
        <v>3</v>
      </c>
      <c r="T123" s="5" t="n">
        <f aca="false">H123-1</f>
        <v>4</v>
      </c>
    </row>
    <row r="124" customFormat="false" ht="15" hidden="false" customHeight="false" outlineLevel="0" collapsed="false">
      <c r="A124" s="9" t="s">
        <v>67</v>
      </c>
      <c r="B124" s="9" t="n">
        <v>184</v>
      </c>
      <c r="C124" s="9" t="s">
        <v>520</v>
      </c>
      <c r="D124" s="9" t="s">
        <v>521</v>
      </c>
      <c r="E124" s="9" t="s">
        <v>440</v>
      </c>
      <c r="F124" s="9" t="n">
        <v>30</v>
      </c>
      <c r="G124" s="9" t="s">
        <v>132</v>
      </c>
      <c r="H124" s="9" t="n">
        <v>5</v>
      </c>
      <c r="I124" s="9" t="n">
        <v>200</v>
      </c>
      <c r="J124" s="11" t="b">
        <f aca="false">FALSE()</f>
        <v>0</v>
      </c>
      <c r="K124" s="9" t="n">
        <v>200</v>
      </c>
      <c r="L124" s="9" t="n">
        <v>5</v>
      </c>
      <c r="M124" s="11" t="b">
        <f aca="false">TRUE()</f>
        <v>1</v>
      </c>
      <c r="N124" s="5" t="n">
        <f aca="false">COUNTIF($F$2:$F$316,"&lt;"&amp;F124)+(COUNTIF($F$2:$F$316,F124)+1)/2</f>
        <v>119.5</v>
      </c>
      <c r="O124" s="5" t="n">
        <f aca="false">COUNTIF($H$2:$H$316,"&lt;"&amp;H124)+(COUNTIF($H$2:$H$316,H124)+1)/2</f>
        <v>207</v>
      </c>
      <c r="P124" s="5" t="n">
        <f aca="false">IF(J124=FALSE(),COUNTIFS($J$2:$J$316,FALSE(),$F$2:$F$316,"&lt;"&amp;F124)+(COUNTIFS($J$2:$J$316,FALSE(),$F$2:$F$316,F124)+1)/2,"")</f>
        <v>115</v>
      </c>
      <c r="Q124" s="5" t="n">
        <f aca="false">IF(J124=FALSE(),COUNTIFS($J$2:$J$316,FALSE(),$H$2:$H$316,"&lt;"&amp;H124)+(COUNTIFS($J$2:$J$316,FALSE(),$H$2:$H$316,H124)+1)/2,"")</f>
        <v>141</v>
      </c>
      <c r="R124" s="5" t="n">
        <f aca="false">COUNTIF($L$2:$L$316,"&lt;"&amp;L124)+(COUNTIF($L$2:$L$316,L124)+1)/2</f>
        <v>234.5</v>
      </c>
      <c r="S124" s="5" t="n">
        <f aca="false">MATCH(F124,Codetabel!$G$2:$G$12,0)-1</f>
        <v>2</v>
      </c>
      <c r="T124" s="5" t="n">
        <f aca="false">H124-1</f>
        <v>4</v>
      </c>
    </row>
    <row r="125" customFormat="false" ht="15" hidden="false" customHeight="false" outlineLevel="0" collapsed="false">
      <c r="A125" s="9" t="s">
        <v>67</v>
      </c>
      <c r="B125" s="9" t="n">
        <v>186</v>
      </c>
      <c r="C125" s="9" t="s">
        <v>522</v>
      </c>
      <c r="D125" s="9" t="s">
        <v>523</v>
      </c>
      <c r="E125" s="9" t="s">
        <v>440</v>
      </c>
      <c r="F125" s="9" t="n">
        <v>30</v>
      </c>
      <c r="G125" s="9" t="s">
        <v>132</v>
      </c>
      <c r="H125" s="9" t="n">
        <v>5</v>
      </c>
      <c r="I125" s="9" t="n">
        <v>200</v>
      </c>
      <c r="J125" s="11" t="b">
        <f aca="false">FALSE()</f>
        <v>0</v>
      </c>
      <c r="K125" s="9" t="n">
        <v>200</v>
      </c>
      <c r="L125" s="9" t="n">
        <v>5</v>
      </c>
      <c r="M125" s="11" t="b">
        <f aca="false">TRUE()</f>
        <v>1</v>
      </c>
      <c r="N125" s="5" t="n">
        <f aca="false">COUNTIF($F$2:$F$316,"&lt;"&amp;F125)+(COUNTIF($F$2:$F$316,F125)+1)/2</f>
        <v>119.5</v>
      </c>
      <c r="O125" s="5" t="n">
        <f aca="false">COUNTIF($H$2:$H$316,"&lt;"&amp;H125)+(COUNTIF($H$2:$H$316,H125)+1)/2</f>
        <v>207</v>
      </c>
      <c r="P125" s="5" t="n">
        <f aca="false">IF(J125=FALSE(),COUNTIFS($J$2:$J$316,FALSE(),$F$2:$F$316,"&lt;"&amp;F125)+(COUNTIFS($J$2:$J$316,FALSE(),$F$2:$F$316,F125)+1)/2,"")</f>
        <v>115</v>
      </c>
      <c r="Q125" s="5" t="n">
        <f aca="false">IF(J125=FALSE(),COUNTIFS($J$2:$J$316,FALSE(),$H$2:$H$316,"&lt;"&amp;H125)+(COUNTIFS($J$2:$J$316,FALSE(),$H$2:$H$316,H125)+1)/2,"")</f>
        <v>141</v>
      </c>
      <c r="R125" s="5" t="n">
        <f aca="false">COUNTIF($L$2:$L$316,"&lt;"&amp;L125)+(COUNTIF($L$2:$L$316,L125)+1)/2</f>
        <v>234.5</v>
      </c>
      <c r="S125" s="5" t="n">
        <f aca="false">MATCH(F125,Codetabel!$G$2:$G$12,0)-1</f>
        <v>2</v>
      </c>
      <c r="T125" s="5" t="n">
        <f aca="false">H125-1</f>
        <v>4</v>
      </c>
    </row>
    <row r="126" customFormat="false" ht="15" hidden="false" customHeight="false" outlineLevel="0" collapsed="false">
      <c r="A126" s="9" t="s">
        <v>67</v>
      </c>
      <c r="B126" s="9" t="n">
        <v>188</v>
      </c>
      <c r="C126" s="9" t="s">
        <v>524</v>
      </c>
      <c r="D126" s="9" t="s">
        <v>525</v>
      </c>
      <c r="E126" s="9" t="s">
        <v>526</v>
      </c>
      <c r="F126" s="9" t="n">
        <v>10</v>
      </c>
      <c r="G126" s="9" t="s">
        <v>132</v>
      </c>
      <c r="H126" s="9" t="n">
        <v>5</v>
      </c>
      <c r="I126" s="9" t="n">
        <v>200</v>
      </c>
      <c r="J126" s="11" t="b">
        <f aca="false">FALSE()</f>
        <v>0</v>
      </c>
      <c r="K126" s="9" t="n">
        <v>200</v>
      </c>
      <c r="L126" s="9" t="n">
        <v>5</v>
      </c>
      <c r="M126" s="11" t="b">
        <f aca="false">TRUE()</f>
        <v>1</v>
      </c>
      <c r="N126" s="5" t="n">
        <f aca="false">COUNTIF($F$2:$F$316,"&lt;"&amp;F126)+(COUNTIF($F$2:$F$316,F126)+1)/2</f>
        <v>66</v>
      </c>
      <c r="O126" s="5" t="n">
        <f aca="false">COUNTIF($H$2:$H$316,"&lt;"&amp;H126)+(COUNTIF($H$2:$H$316,H126)+1)/2</f>
        <v>207</v>
      </c>
      <c r="P126" s="5" t="n">
        <f aca="false">IF(J126=FALSE(),COUNTIFS($J$2:$J$316,FALSE(),$F$2:$F$316,"&lt;"&amp;F126)+(COUNTIFS($J$2:$J$316,FALSE(),$F$2:$F$316,F126)+1)/2,"")</f>
        <v>66</v>
      </c>
      <c r="Q126" s="5" t="n">
        <f aca="false">IF(J126=FALSE(),COUNTIFS($J$2:$J$316,FALSE(),$H$2:$H$316,"&lt;"&amp;H126)+(COUNTIFS($J$2:$J$316,FALSE(),$H$2:$H$316,H126)+1)/2,"")</f>
        <v>141</v>
      </c>
      <c r="R126" s="5" t="n">
        <f aca="false">COUNTIF($L$2:$L$316,"&lt;"&amp;L126)+(COUNTIF($L$2:$L$316,L126)+1)/2</f>
        <v>234.5</v>
      </c>
      <c r="S126" s="5" t="n">
        <f aca="false">MATCH(F126,Codetabel!$G$2:$G$12,0)-1</f>
        <v>1</v>
      </c>
      <c r="T126" s="5" t="n">
        <f aca="false">H126-1</f>
        <v>4</v>
      </c>
    </row>
    <row r="127" customFormat="false" ht="15" hidden="false" customHeight="false" outlineLevel="0" collapsed="false">
      <c r="A127" s="9" t="s">
        <v>67</v>
      </c>
      <c r="B127" s="9" t="n">
        <v>189</v>
      </c>
      <c r="C127" s="9" t="s">
        <v>524</v>
      </c>
      <c r="D127" s="9" t="s">
        <v>525</v>
      </c>
      <c r="E127" s="9" t="s">
        <v>527</v>
      </c>
      <c r="F127" s="9" t="n">
        <v>10</v>
      </c>
      <c r="G127" s="9" t="s">
        <v>199</v>
      </c>
      <c r="H127" s="9" t="n">
        <v>6</v>
      </c>
      <c r="I127" s="9" t="n">
        <v>300</v>
      </c>
      <c r="J127" s="11" t="b">
        <f aca="false">FALSE()</f>
        <v>0</v>
      </c>
      <c r="K127" s="9" t="n">
        <v>300</v>
      </c>
      <c r="L127" s="9" t="n">
        <v>6</v>
      </c>
      <c r="M127" s="11" t="b">
        <f aca="false">TRUE()</f>
        <v>1</v>
      </c>
      <c r="N127" s="5" t="n">
        <f aca="false">COUNTIF($F$2:$F$316,"&lt;"&amp;F127)+(COUNTIF($F$2:$F$316,F127)+1)/2</f>
        <v>66</v>
      </c>
      <c r="O127" s="5" t="n">
        <f aca="false">COUNTIF($H$2:$H$316,"&lt;"&amp;H127)+(COUNTIF($H$2:$H$316,H127)+1)/2</f>
        <v>271</v>
      </c>
      <c r="P127" s="5" t="n">
        <f aca="false">IF(J127=FALSE(),COUNTIFS($J$2:$J$316,FALSE(),$F$2:$F$316,"&lt;"&amp;F127)+(COUNTIFS($J$2:$J$316,FALSE(),$F$2:$F$316,F127)+1)/2,"")</f>
        <v>66</v>
      </c>
      <c r="Q127" s="5" t="n">
        <f aca="false">IF(J127=FALSE(),COUNTIFS($J$2:$J$316,FALSE(),$H$2:$H$316,"&lt;"&amp;H127)+(COUNTIFS($J$2:$J$316,FALSE(),$H$2:$H$316,H127)+1)/2,"")</f>
        <v>175</v>
      </c>
      <c r="R127" s="5" t="n">
        <f aca="false">COUNTIF($L$2:$L$316,"&lt;"&amp;L127)+(COUNTIF($L$2:$L$316,L127)+1)/2</f>
        <v>283.5</v>
      </c>
      <c r="S127" s="5" t="n">
        <f aca="false">MATCH(F127,Codetabel!$G$2:$G$12,0)-1</f>
        <v>1</v>
      </c>
      <c r="T127" s="5" t="n">
        <f aca="false">H127-1</f>
        <v>5</v>
      </c>
    </row>
    <row r="128" customFormat="false" ht="15" hidden="false" customHeight="false" outlineLevel="0" collapsed="false">
      <c r="A128" s="9" t="s">
        <v>67</v>
      </c>
      <c r="B128" s="9" t="n">
        <v>191</v>
      </c>
      <c r="C128" s="9" t="s">
        <v>529</v>
      </c>
      <c r="D128" s="9" t="s">
        <v>530</v>
      </c>
      <c r="E128" s="9" t="s">
        <v>440</v>
      </c>
      <c r="F128" s="9" t="n">
        <v>10</v>
      </c>
      <c r="G128" s="9" t="s">
        <v>115</v>
      </c>
      <c r="H128" s="9" t="n">
        <v>4</v>
      </c>
      <c r="I128" s="9" t="n">
        <v>100</v>
      </c>
      <c r="J128" s="11" t="b">
        <f aca="false">FALSE()</f>
        <v>0</v>
      </c>
      <c r="K128" s="9" t="n">
        <v>100</v>
      </c>
      <c r="L128" s="9" t="n">
        <v>4</v>
      </c>
      <c r="M128" s="11" t="b">
        <f aca="false">TRUE()</f>
        <v>1</v>
      </c>
      <c r="N128" s="5" t="n">
        <f aca="false">COUNTIF($F$2:$F$316,"&lt;"&amp;F128)+(COUNTIF($F$2:$F$316,F128)+1)/2</f>
        <v>66</v>
      </c>
      <c r="O128" s="5" t="n">
        <f aca="false">COUNTIF($H$2:$H$316,"&lt;"&amp;H128)+(COUNTIF($H$2:$H$316,H128)+1)/2</f>
        <v>140</v>
      </c>
      <c r="P128" s="5" t="n">
        <f aca="false">IF(J128=FALSE(),COUNTIFS($J$2:$J$316,FALSE(),$F$2:$F$316,"&lt;"&amp;F128)+(COUNTIFS($J$2:$J$316,FALSE(),$F$2:$F$316,F128)+1)/2,"")</f>
        <v>66</v>
      </c>
      <c r="Q128" s="5" t="n">
        <f aca="false">IF(J128=FALSE(),COUNTIFS($J$2:$J$316,FALSE(),$H$2:$H$316,"&lt;"&amp;H128)+(COUNTIFS($J$2:$J$316,FALSE(),$H$2:$H$316,H128)+1)/2,"")</f>
        <v>98</v>
      </c>
      <c r="R128" s="5" t="n">
        <f aca="false">COUNTIF($L$2:$L$316,"&lt;"&amp;L128)+(COUNTIF($L$2:$L$316,L128)+1)/2</f>
        <v>166</v>
      </c>
      <c r="S128" s="5" t="n">
        <f aca="false">MATCH(F128,Codetabel!$G$2:$G$12,0)-1</f>
        <v>1</v>
      </c>
      <c r="T128" s="5" t="n">
        <f aca="false">H128-1</f>
        <v>3</v>
      </c>
    </row>
    <row r="129" customFormat="false" ht="15" hidden="false" customHeight="false" outlineLevel="0" collapsed="false">
      <c r="A129" s="9" t="s">
        <v>67</v>
      </c>
      <c r="B129" s="9" t="n">
        <v>192</v>
      </c>
      <c r="C129" s="9" t="s">
        <v>529</v>
      </c>
      <c r="D129" s="9" t="s">
        <v>530</v>
      </c>
      <c r="E129" s="9" t="s">
        <v>441</v>
      </c>
      <c r="F129" s="9" t="n">
        <v>30</v>
      </c>
      <c r="G129" s="9" t="s">
        <v>199</v>
      </c>
      <c r="H129" s="9" t="n">
        <v>6</v>
      </c>
      <c r="I129" s="9" t="n">
        <v>300</v>
      </c>
      <c r="J129" s="11" t="b">
        <f aca="false">FALSE()</f>
        <v>0</v>
      </c>
      <c r="K129" s="9" t="n">
        <v>300</v>
      </c>
      <c r="L129" s="9" t="n">
        <v>6</v>
      </c>
      <c r="M129" s="11" t="b">
        <f aca="false">TRUE()</f>
        <v>1</v>
      </c>
      <c r="N129" s="5" t="n">
        <f aca="false">COUNTIF($F$2:$F$316,"&lt;"&amp;F129)+(COUNTIF($F$2:$F$316,F129)+1)/2</f>
        <v>119.5</v>
      </c>
      <c r="O129" s="5" t="n">
        <f aca="false">COUNTIF($H$2:$H$316,"&lt;"&amp;H129)+(COUNTIF($H$2:$H$316,H129)+1)/2</f>
        <v>271</v>
      </c>
      <c r="P129" s="5" t="n">
        <f aca="false">IF(J129=FALSE(),COUNTIFS($J$2:$J$316,FALSE(),$F$2:$F$316,"&lt;"&amp;F129)+(COUNTIFS($J$2:$J$316,FALSE(),$F$2:$F$316,F129)+1)/2,"")</f>
        <v>115</v>
      </c>
      <c r="Q129" s="5" t="n">
        <f aca="false">IF(J129=FALSE(),COUNTIFS($J$2:$J$316,FALSE(),$H$2:$H$316,"&lt;"&amp;H129)+(COUNTIFS($J$2:$J$316,FALSE(),$H$2:$H$316,H129)+1)/2,"")</f>
        <v>175</v>
      </c>
      <c r="R129" s="5" t="n">
        <f aca="false">COUNTIF($L$2:$L$316,"&lt;"&amp;L129)+(COUNTIF($L$2:$L$316,L129)+1)/2</f>
        <v>283.5</v>
      </c>
      <c r="S129" s="5" t="n">
        <f aca="false">MATCH(F129,Codetabel!$G$2:$G$12,0)-1</f>
        <v>2</v>
      </c>
      <c r="T129" s="5" t="n">
        <f aca="false">H129-1</f>
        <v>5</v>
      </c>
    </row>
    <row r="130" customFormat="false" ht="15" hidden="false" customHeight="false" outlineLevel="0" collapsed="false">
      <c r="A130" s="9" t="s">
        <v>67</v>
      </c>
      <c r="B130" s="9" t="n">
        <v>193</v>
      </c>
      <c r="C130" s="9" t="s">
        <v>531</v>
      </c>
      <c r="D130" s="9" t="s">
        <v>532</v>
      </c>
      <c r="E130" s="9" t="s">
        <v>533</v>
      </c>
      <c r="F130" s="9" t="n">
        <v>50</v>
      </c>
      <c r="G130" s="9" t="s">
        <v>115</v>
      </c>
      <c r="H130" s="9" t="n">
        <v>4</v>
      </c>
      <c r="I130" s="9" t="n">
        <v>100</v>
      </c>
      <c r="J130" s="11" t="b">
        <f aca="false">FALSE()</f>
        <v>0</v>
      </c>
      <c r="K130" s="9" t="n">
        <v>100</v>
      </c>
      <c r="L130" s="9" t="n">
        <v>4</v>
      </c>
      <c r="M130" s="11" t="b">
        <f aca="false">TRUE()</f>
        <v>1</v>
      </c>
      <c r="N130" s="5" t="n">
        <f aca="false">COUNTIF($F$2:$F$316,"&lt;"&amp;F130)+(COUNTIF($F$2:$F$316,F130)+1)/2</f>
        <v>175.5</v>
      </c>
      <c r="O130" s="5" t="n">
        <f aca="false">COUNTIF($H$2:$H$316,"&lt;"&amp;H130)+(COUNTIF($H$2:$H$316,H130)+1)/2</f>
        <v>140</v>
      </c>
      <c r="P130" s="5" t="n">
        <f aca="false">IF(J130=FALSE(),COUNTIFS($J$2:$J$316,FALSE(),$F$2:$F$316,"&lt;"&amp;F130)+(COUNTIFS($J$2:$J$316,FALSE(),$F$2:$F$316,F130)+1)/2,"")</f>
        <v>156</v>
      </c>
      <c r="Q130" s="5" t="n">
        <f aca="false">IF(J130=FALSE(),COUNTIFS($J$2:$J$316,FALSE(),$H$2:$H$316,"&lt;"&amp;H130)+(COUNTIFS($J$2:$J$316,FALSE(),$H$2:$H$316,H130)+1)/2,"")</f>
        <v>98</v>
      </c>
      <c r="R130" s="5" t="n">
        <f aca="false">COUNTIF($L$2:$L$316,"&lt;"&amp;L130)+(COUNTIF($L$2:$L$316,L130)+1)/2</f>
        <v>166</v>
      </c>
      <c r="S130" s="5" t="n">
        <f aca="false">MATCH(F130,Codetabel!$G$2:$G$12,0)-1</f>
        <v>3</v>
      </c>
      <c r="T130" s="5" t="n">
        <f aca="false">H130-1</f>
        <v>3</v>
      </c>
    </row>
    <row r="131" customFormat="false" ht="15" hidden="false" customHeight="false" outlineLevel="0" collapsed="false">
      <c r="A131" s="9" t="s">
        <v>67</v>
      </c>
      <c r="B131" s="9" t="n">
        <v>195</v>
      </c>
      <c r="C131" s="9" t="s">
        <v>534</v>
      </c>
      <c r="D131" s="9" t="s">
        <v>535</v>
      </c>
      <c r="E131" s="9" t="s">
        <v>536</v>
      </c>
      <c r="F131" s="9" t="n">
        <v>10</v>
      </c>
      <c r="G131" s="9" t="s">
        <v>115</v>
      </c>
      <c r="H131" s="9" t="n">
        <v>4</v>
      </c>
      <c r="I131" s="9" t="n">
        <v>100</v>
      </c>
      <c r="J131" s="11" t="b">
        <f aca="false">FALSE()</f>
        <v>0</v>
      </c>
      <c r="K131" s="9" t="n">
        <v>100</v>
      </c>
      <c r="L131" s="9" t="n">
        <v>4</v>
      </c>
      <c r="M131" s="11" t="b">
        <f aca="false">TRUE()</f>
        <v>1</v>
      </c>
      <c r="N131" s="5" t="n">
        <f aca="false">COUNTIF($F$2:$F$316,"&lt;"&amp;F131)+(COUNTIF($F$2:$F$316,F131)+1)/2</f>
        <v>66</v>
      </c>
      <c r="O131" s="5" t="n">
        <f aca="false">COUNTIF($H$2:$H$316,"&lt;"&amp;H131)+(COUNTIF($H$2:$H$316,H131)+1)/2</f>
        <v>140</v>
      </c>
      <c r="P131" s="5" t="n">
        <f aca="false">IF(J131=FALSE(),COUNTIFS($J$2:$J$316,FALSE(),$F$2:$F$316,"&lt;"&amp;F131)+(COUNTIFS($J$2:$J$316,FALSE(),$F$2:$F$316,F131)+1)/2,"")</f>
        <v>66</v>
      </c>
      <c r="Q131" s="5" t="n">
        <f aca="false">IF(J131=FALSE(),COUNTIFS($J$2:$J$316,FALSE(),$H$2:$H$316,"&lt;"&amp;H131)+(COUNTIFS($J$2:$J$316,FALSE(),$H$2:$H$316,H131)+1)/2,"")</f>
        <v>98</v>
      </c>
      <c r="R131" s="5" t="n">
        <f aca="false">COUNTIF($L$2:$L$316,"&lt;"&amp;L131)+(COUNTIF($L$2:$L$316,L131)+1)/2</f>
        <v>166</v>
      </c>
      <c r="S131" s="5" t="n">
        <f aca="false">MATCH(F131,Codetabel!$G$2:$G$12,0)-1</f>
        <v>1</v>
      </c>
      <c r="T131" s="5" t="n">
        <f aca="false">H131-1</f>
        <v>3</v>
      </c>
    </row>
    <row r="132" customFormat="false" ht="15" hidden="false" customHeight="false" outlineLevel="0" collapsed="false">
      <c r="A132" s="9" t="s">
        <v>67</v>
      </c>
      <c r="B132" s="9" t="n">
        <v>196</v>
      </c>
      <c r="C132" s="9" t="s">
        <v>534</v>
      </c>
      <c r="D132" s="9" t="s">
        <v>535</v>
      </c>
      <c r="E132" s="9" t="s">
        <v>537</v>
      </c>
      <c r="F132" s="9" t="n">
        <v>30</v>
      </c>
      <c r="G132" s="9" t="s">
        <v>199</v>
      </c>
      <c r="H132" s="9" t="n">
        <v>6</v>
      </c>
      <c r="I132" s="9" t="n">
        <v>300</v>
      </c>
      <c r="J132" s="11" t="b">
        <f aca="false">FALSE()</f>
        <v>0</v>
      </c>
      <c r="K132" s="9" t="n">
        <v>300</v>
      </c>
      <c r="L132" s="9" t="n">
        <v>6</v>
      </c>
      <c r="M132" s="11" t="b">
        <f aca="false">TRUE()</f>
        <v>1</v>
      </c>
      <c r="N132" s="5" t="n">
        <f aca="false">COUNTIF($F$2:$F$316,"&lt;"&amp;F132)+(COUNTIF($F$2:$F$316,F132)+1)/2</f>
        <v>119.5</v>
      </c>
      <c r="O132" s="5" t="n">
        <f aca="false">COUNTIF($H$2:$H$316,"&lt;"&amp;H132)+(COUNTIF($H$2:$H$316,H132)+1)/2</f>
        <v>271</v>
      </c>
      <c r="P132" s="5" t="n">
        <f aca="false">IF(J132=FALSE(),COUNTIFS($J$2:$J$316,FALSE(),$F$2:$F$316,"&lt;"&amp;F132)+(COUNTIFS($J$2:$J$316,FALSE(),$F$2:$F$316,F132)+1)/2,"")</f>
        <v>115</v>
      </c>
      <c r="Q132" s="5" t="n">
        <f aca="false">IF(J132=FALSE(),COUNTIFS($J$2:$J$316,FALSE(),$H$2:$H$316,"&lt;"&amp;H132)+(COUNTIFS($J$2:$J$316,FALSE(),$H$2:$H$316,H132)+1)/2,"")</f>
        <v>175</v>
      </c>
      <c r="R132" s="5" t="n">
        <f aca="false">COUNTIF($L$2:$L$316,"&lt;"&amp;L132)+(COUNTIF($L$2:$L$316,L132)+1)/2</f>
        <v>283.5</v>
      </c>
      <c r="S132" s="5" t="n">
        <f aca="false">MATCH(F132,Codetabel!$G$2:$G$12,0)-1</f>
        <v>2</v>
      </c>
      <c r="T132" s="5" t="n">
        <f aca="false">H132-1</f>
        <v>5</v>
      </c>
    </row>
    <row r="133" customFormat="false" ht="15" hidden="false" customHeight="false" outlineLevel="0" collapsed="false">
      <c r="A133" s="9" t="s">
        <v>67</v>
      </c>
      <c r="B133" s="9" t="n">
        <v>198</v>
      </c>
      <c r="C133" s="9" t="s">
        <v>538</v>
      </c>
      <c r="D133" s="9" t="s">
        <v>539</v>
      </c>
      <c r="E133" s="9" t="s">
        <v>540</v>
      </c>
      <c r="F133" s="9" t="n">
        <v>10</v>
      </c>
      <c r="G133" s="9" t="s">
        <v>115</v>
      </c>
      <c r="H133" s="9" t="n">
        <v>4</v>
      </c>
      <c r="I133" s="9" t="n">
        <v>100</v>
      </c>
      <c r="J133" s="11" t="b">
        <f aca="false">FALSE()</f>
        <v>0</v>
      </c>
      <c r="K133" s="9" t="n">
        <v>100</v>
      </c>
      <c r="L133" s="9" t="n">
        <v>4</v>
      </c>
      <c r="M133" s="11" t="b">
        <f aca="false">TRUE()</f>
        <v>1</v>
      </c>
      <c r="N133" s="5" t="n">
        <f aca="false">COUNTIF($F$2:$F$316,"&lt;"&amp;F133)+(COUNTIF($F$2:$F$316,F133)+1)/2</f>
        <v>66</v>
      </c>
      <c r="O133" s="5" t="n">
        <f aca="false">COUNTIF($H$2:$H$316,"&lt;"&amp;H133)+(COUNTIF($H$2:$H$316,H133)+1)/2</f>
        <v>140</v>
      </c>
      <c r="P133" s="5" t="n">
        <f aca="false">IF(J133=FALSE(),COUNTIFS($J$2:$J$316,FALSE(),$F$2:$F$316,"&lt;"&amp;F133)+(COUNTIFS($J$2:$J$316,FALSE(),$F$2:$F$316,F133)+1)/2,"")</f>
        <v>66</v>
      </c>
      <c r="Q133" s="5" t="n">
        <f aca="false">IF(J133=FALSE(),COUNTIFS($J$2:$J$316,FALSE(),$H$2:$H$316,"&lt;"&amp;H133)+(COUNTIFS($J$2:$J$316,FALSE(),$H$2:$H$316,H133)+1)/2,"")</f>
        <v>98</v>
      </c>
      <c r="R133" s="5" t="n">
        <f aca="false">COUNTIF($L$2:$L$316,"&lt;"&amp;L133)+(COUNTIF($L$2:$L$316,L133)+1)/2</f>
        <v>166</v>
      </c>
      <c r="S133" s="5" t="n">
        <f aca="false">MATCH(F133,Codetabel!$G$2:$G$12,0)-1</f>
        <v>1</v>
      </c>
      <c r="T133" s="5" t="n">
        <f aca="false">H133-1</f>
        <v>3</v>
      </c>
    </row>
    <row r="134" customFormat="false" ht="15" hidden="false" customHeight="false" outlineLevel="0" collapsed="false">
      <c r="A134" s="9" t="s">
        <v>67</v>
      </c>
      <c r="B134" s="9" t="n">
        <v>199</v>
      </c>
      <c r="C134" s="9" t="s">
        <v>538</v>
      </c>
      <c r="D134" s="9" t="s">
        <v>539</v>
      </c>
      <c r="E134" s="9" t="s">
        <v>541</v>
      </c>
      <c r="F134" s="9" t="n">
        <v>30</v>
      </c>
      <c r="G134" s="9" t="s">
        <v>199</v>
      </c>
      <c r="H134" s="9" t="n">
        <v>6</v>
      </c>
      <c r="I134" s="9" t="n">
        <v>300</v>
      </c>
      <c r="J134" s="11" t="b">
        <f aca="false">FALSE()</f>
        <v>0</v>
      </c>
      <c r="K134" s="9" t="n">
        <v>300</v>
      </c>
      <c r="L134" s="9" t="n">
        <v>6</v>
      </c>
      <c r="M134" s="11" t="b">
        <f aca="false">TRUE()</f>
        <v>1</v>
      </c>
      <c r="N134" s="5" t="n">
        <f aca="false">COUNTIF($F$2:$F$316,"&lt;"&amp;F134)+(COUNTIF($F$2:$F$316,F134)+1)/2</f>
        <v>119.5</v>
      </c>
      <c r="O134" s="5" t="n">
        <f aca="false">COUNTIF($H$2:$H$316,"&lt;"&amp;H134)+(COUNTIF($H$2:$H$316,H134)+1)/2</f>
        <v>271</v>
      </c>
      <c r="P134" s="5" t="n">
        <f aca="false">IF(J134=FALSE(),COUNTIFS($J$2:$J$316,FALSE(),$F$2:$F$316,"&lt;"&amp;F134)+(COUNTIFS($J$2:$J$316,FALSE(),$F$2:$F$316,F134)+1)/2,"")</f>
        <v>115</v>
      </c>
      <c r="Q134" s="5" t="n">
        <f aca="false">IF(J134=FALSE(),COUNTIFS($J$2:$J$316,FALSE(),$H$2:$H$316,"&lt;"&amp;H134)+(COUNTIFS($J$2:$J$316,FALSE(),$H$2:$H$316,H134)+1)/2,"")</f>
        <v>175</v>
      </c>
      <c r="R134" s="5" t="n">
        <f aca="false">COUNTIF($L$2:$L$316,"&lt;"&amp;L134)+(COUNTIF($L$2:$L$316,L134)+1)/2</f>
        <v>283.5</v>
      </c>
      <c r="S134" s="5" t="n">
        <f aca="false">MATCH(F134,Codetabel!$G$2:$G$12,0)-1</f>
        <v>2</v>
      </c>
      <c r="T134" s="5" t="n">
        <f aca="false">H134-1</f>
        <v>5</v>
      </c>
    </row>
    <row r="135" customFormat="false" ht="15" hidden="false" customHeight="false" outlineLevel="0" collapsed="false">
      <c r="A135" s="9" t="s">
        <v>67</v>
      </c>
      <c r="B135" s="9" t="n">
        <v>201</v>
      </c>
      <c r="C135" s="9" t="s">
        <v>542</v>
      </c>
      <c r="D135" s="9" t="s">
        <v>543</v>
      </c>
      <c r="E135" s="9" t="s">
        <v>544</v>
      </c>
      <c r="F135" s="9" t="n">
        <v>10</v>
      </c>
      <c r="G135" s="9" t="s">
        <v>115</v>
      </c>
      <c r="H135" s="9" t="n">
        <v>4</v>
      </c>
      <c r="I135" s="9" t="n">
        <v>100</v>
      </c>
      <c r="J135" s="11" t="b">
        <f aca="false">FALSE()</f>
        <v>0</v>
      </c>
      <c r="K135" s="9" t="n">
        <v>100</v>
      </c>
      <c r="L135" s="9" t="n">
        <v>4</v>
      </c>
      <c r="M135" s="11" t="b">
        <f aca="false">TRUE()</f>
        <v>1</v>
      </c>
      <c r="N135" s="5" t="n">
        <f aca="false">COUNTIF($F$2:$F$316,"&lt;"&amp;F135)+(COUNTIF($F$2:$F$316,F135)+1)/2</f>
        <v>66</v>
      </c>
      <c r="O135" s="5" t="n">
        <f aca="false">COUNTIF($H$2:$H$316,"&lt;"&amp;H135)+(COUNTIF($H$2:$H$316,H135)+1)/2</f>
        <v>140</v>
      </c>
      <c r="P135" s="5" t="n">
        <f aca="false">IF(J135=FALSE(),COUNTIFS($J$2:$J$316,FALSE(),$F$2:$F$316,"&lt;"&amp;F135)+(COUNTIFS($J$2:$J$316,FALSE(),$F$2:$F$316,F135)+1)/2,"")</f>
        <v>66</v>
      </c>
      <c r="Q135" s="5" t="n">
        <f aca="false">IF(J135=FALSE(),COUNTIFS($J$2:$J$316,FALSE(),$H$2:$H$316,"&lt;"&amp;H135)+(COUNTIFS($J$2:$J$316,FALSE(),$H$2:$H$316,H135)+1)/2,"")</f>
        <v>98</v>
      </c>
      <c r="R135" s="5" t="n">
        <f aca="false">COUNTIF($L$2:$L$316,"&lt;"&amp;L135)+(COUNTIF($L$2:$L$316,L135)+1)/2</f>
        <v>166</v>
      </c>
      <c r="S135" s="5" t="n">
        <f aca="false">MATCH(F135,Codetabel!$G$2:$G$12,0)-1</f>
        <v>1</v>
      </c>
      <c r="T135" s="5" t="n">
        <f aca="false">H135-1</f>
        <v>3</v>
      </c>
    </row>
    <row r="136" customFormat="false" ht="15" hidden="false" customHeight="false" outlineLevel="0" collapsed="false">
      <c r="A136" s="9" t="s">
        <v>67</v>
      </c>
      <c r="B136" s="9" t="n">
        <v>202</v>
      </c>
      <c r="C136" s="9" t="s">
        <v>542</v>
      </c>
      <c r="D136" s="9" t="s">
        <v>543</v>
      </c>
      <c r="E136" s="9" t="s">
        <v>545</v>
      </c>
      <c r="F136" s="9" t="n">
        <v>10</v>
      </c>
      <c r="G136" s="9" t="s">
        <v>126</v>
      </c>
      <c r="H136" s="9" t="n">
        <v>3</v>
      </c>
      <c r="I136" s="9" t="n">
        <v>50</v>
      </c>
      <c r="J136" s="11" t="b">
        <f aca="false">FALSE()</f>
        <v>0</v>
      </c>
      <c r="K136" s="9" t="n">
        <v>50</v>
      </c>
      <c r="L136" s="9" t="n">
        <v>3</v>
      </c>
      <c r="M136" s="11" t="b">
        <f aca="false">TRUE()</f>
        <v>1</v>
      </c>
      <c r="N136" s="5" t="n">
        <f aca="false">COUNTIF($F$2:$F$316,"&lt;"&amp;F136)+(COUNTIF($F$2:$F$316,F136)+1)/2</f>
        <v>66</v>
      </c>
      <c r="O136" s="5" t="n">
        <f aca="false">COUNTIF($H$2:$H$316,"&lt;"&amp;H136)+(COUNTIF($H$2:$H$316,H136)+1)/2</f>
        <v>68</v>
      </c>
      <c r="P136" s="5" t="n">
        <f aca="false">IF(J136=FALSE(),COUNTIFS($J$2:$J$316,FALSE(),$F$2:$F$316,"&lt;"&amp;F136)+(COUNTIFS($J$2:$J$316,FALSE(),$F$2:$F$316,F136)+1)/2,"")</f>
        <v>66</v>
      </c>
      <c r="Q136" s="5" t="n">
        <f aca="false">IF(J136=FALSE(),COUNTIFS($J$2:$J$316,FALSE(),$H$2:$H$316,"&lt;"&amp;H136)+(COUNTIFS($J$2:$J$316,FALSE(),$H$2:$H$316,H136)+1)/2,"")</f>
        <v>48.5</v>
      </c>
      <c r="R136" s="5" t="n">
        <f aca="false">COUNTIF($L$2:$L$316,"&lt;"&amp;L136)+(COUNTIF($L$2:$L$316,L136)+1)/2</f>
        <v>84.5</v>
      </c>
      <c r="S136" s="5" t="n">
        <f aca="false">MATCH(F136,Codetabel!$G$2:$G$12,0)-1</f>
        <v>1</v>
      </c>
      <c r="T136" s="5" t="n">
        <f aca="false">H136-1</f>
        <v>2</v>
      </c>
    </row>
    <row r="137" customFormat="false" ht="15" hidden="false" customHeight="false" outlineLevel="0" collapsed="false">
      <c r="A137" s="9" t="s">
        <v>67</v>
      </c>
      <c r="B137" s="9" t="n">
        <v>203</v>
      </c>
      <c r="C137" s="9" t="s">
        <v>542</v>
      </c>
      <c r="D137" s="9" t="s">
        <v>543</v>
      </c>
      <c r="E137" s="9" t="s">
        <v>546</v>
      </c>
      <c r="F137" s="9" t="n">
        <v>10</v>
      </c>
      <c r="G137" s="9" t="s">
        <v>199</v>
      </c>
      <c r="H137" s="9" t="n">
        <v>6</v>
      </c>
      <c r="I137" s="9" t="n">
        <v>300</v>
      </c>
      <c r="J137" s="11" t="b">
        <f aca="false">FALSE()</f>
        <v>0</v>
      </c>
      <c r="K137" s="9" t="n">
        <v>300</v>
      </c>
      <c r="L137" s="9" t="n">
        <v>6</v>
      </c>
      <c r="M137" s="11" t="b">
        <f aca="false">TRUE()</f>
        <v>1</v>
      </c>
      <c r="N137" s="5" t="n">
        <f aca="false">COUNTIF($F$2:$F$316,"&lt;"&amp;F137)+(COUNTIF($F$2:$F$316,F137)+1)/2</f>
        <v>66</v>
      </c>
      <c r="O137" s="5" t="n">
        <f aca="false">COUNTIF($H$2:$H$316,"&lt;"&amp;H137)+(COUNTIF($H$2:$H$316,H137)+1)/2</f>
        <v>271</v>
      </c>
      <c r="P137" s="5" t="n">
        <f aca="false">IF(J137=FALSE(),COUNTIFS($J$2:$J$316,FALSE(),$F$2:$F$316,"&lt;"&amp;F137)+(COUNTIFS($J$2:$J$316,FALSE(),$F$2:$F$316,F137)+1)/2,"")</f>
        <v>66</v>
      </c>
      <c r="Q137" s="5" t="n">
        <f aca="false">IF(J137=FALSE(),COUNTIFS($J$2:$J$316,FALSE(),$H$2:$H$316,"&lt;"&amp;H137)+(COUNTIFS($J$2:$J$316,FALSE(),$H$2:$H$316,H137)+1)/2,"")</f>
        <v>175</v>
      </c>
      <c r="R137" s="5" t="n">
        <f aca="false">COUNTIF($L$2:$L$316,"&lt;"&amp;L137)+(COUNTIF($L$2:$L$316,L137)+1)/2</f>
        <v>283.5</v>
      </c>
      <c r="S137" s="5" t="n">
        <f aca="false">MATCH(F137,Codetabel!$G$2:$G$12,0)-1</f>
        <v>1</v>
      </c>
      <c r="T137" s="5" t="n">
        <f aca="false">H137-1</f>
        <v>5</v>
      </c>
    </row>
    <row r="138" customFormat="false" ht="15" hidden="false" customHeight="false" outlineLevel="0" collapsed="false">
      <c r="A138" s="9" t="s">
        <v>67</v>
      </c>
      <c r="B138" s="9" t="n">
        <v>204</v>
      </c>
      <c r="C138" s="9" t="s">
        <v>548</v>
      </c>
      <c r="D138" s="9" t="s">
        <v>549</v>
      </c>
      <c r="E138" s="9" t="s">
        <v>550</v>
      </c>
      <c r="F138" s="9" t="n">
        <v>10</v>
      </c>
      <c r="G138" s="9" t="s">
        <v>126</v>
      </c>
      <c r="H138" s="9" t="n">
        <v>3</v>
      </c>
      <c r="I138" s="9" t="n">
        <v>50</v>
      </c>
      <c r="J138" s="11" t="b">
        <f aca="false">FALSE()</f>
        <v>0</v>
      </c>
      <c r="K138" s="9" t="n">
        <v>50</v>
      </c>
      <c r="L138" s="9" t="n">
        <v>3</v>
      </c>
      <c r="M138" s="11" t="b">
        <f aca="false">TRUE()</f>
        <v>1</v>
      </c>
      <c r="N138" s="5" t="n">
        <f aca="false">COUNTIF($F$2:$F$316,"&lt;"&amp;F138)+(COUNTIF($F$2:$F$316,F138)+1)/2</f>
        <v>66</v>
      </c>
      <c r="O138" s="5" t="n">
        <f aca="false">COUNTIF($H$2:$H$316,"&lt;"&amp;H138)+(COUNTIF($H$2:$H$316,H138)+1)/2</f>
        <v>68</v>
      </c>
      <c r="P138" s="5" t="n">
        <f aca="false">IF(J138=FALSE(),COUNTIFS($J$2:$J$316,FALSE(),$F$2:$F$316,"&lt;"&amp;F138)+(COUNTIFS($J$2:$J$316,FALSE(),$F$2:$F$316,F138)+1)/2,"")</f>
        <v>66</v>
      </c>
      <c r="Q138" s="5" t="n">
        <f aca="false">IF(J138=FALSE(),COUNTIFS($J$2:$J$316,FALSE(),$H$2:$H$316,"&lt;"&amp;H138)+(COUNTIFS($J$2:$J$316,FALSE(),$H$2:$H$316,H138)+1)/2,"")</f>
        <v>48.5</v>
      </c>
      <c r="R138" s="5" t="n">
        <f aca="false">COUNTIF($L$2:$L$316,"&lt;"&amp;L138)+(COUNTIF($L$2:$L$316,L138)+1)/2</f>
        <v>84.5</v>
      </c>
      <c r="S138" s="5" t="n">
        <f aca="false">MATCH(F138,Codetabel!$G$2:$G$12,0)-1</f>
        <v>1</v>
      </c>
      <c r="T138" s="5" t="n">
        <f aca="false">H138-1</f>
        <v>2</v>
      </c>
    </row>
    <row r="139" customFormat="false" ht="15" hidden="false" customHeight="false" outlineLevel="0" collapsed="false">
      <c r="A139" s="9" t="s">
        <v>67</v>
      </c>
      <c r="B139" s="9" t="n">
        <v>206</v>
      </c>
      <c r="C139" s="9" t="s">
        <v>551</v>
      </c>
      <c r="D139" s="9" t="s">
        <v>552</v>
      </c>
      <c r="E139" s="9" t="s">
        <v>536</v>
      </c>
      <c r="F139" s="9" t="n">
        <v>300</v>
      </c>
      <c r="G139" s="9" t="s">
        <v>199</v>
      </c>
      <c r="H139" s="9" t="n">
        <v>6</v>
      </c>
      <c r="I139" s="9" t="n">
        <v>300</v>
      </c>
      <c r="J139" s="11" t="b">
        <f aca="false">TRUE()</f>
        <v>1</v>
      </c>
      <c r="K139" s="9" t="n">
        <v>100</v>
      </c>
      <c r="L139" s="9" t="n">
        <v>4</v>
      </c>
      <c r="M139" s="11" t="b">
        <f aca="false">TRUE()</f>
        <v>1</v>
      </c>
      <c r="N139" s="5" t="n">
        <f aca="false">COUNTIF($F$2:$F$316,"&lt;"&amp;F139)+(COUNTIF($F$2:$F$316,F139)+1)/2</f>
        <v>294.5</v>
      </c>
      <c r="O139" s="5" t="n">
        <f aca="false">COUNTIF($H$2:$H$316,"&lt;"&amp;H139)+(COUNTIF($H$2:$H$316,H139)+1)/2</f>
        <v>271</v>
      </c>
      <c r="P139" s="5" t="str">
        <f aca="false">IF(J139=FALSE(),COUNTIFS($J$2:$J$316,FALSE(),$F$2:$F$316,"&lt;"&amp;F139)+(COUNTIFS($J$2:$J$316,FALSE(),$F$2:$F$316,F139)+1)/2,"")</f>
        <v/>
      </c>
      <c r="Q139" s="5" t="str">
        <f aca="false">IF(J139=FALSE(),COUNTIFS($J$2:$J$316,FALSE(),$H$2:$H$316,"&lt;"&amp;H139)+(COUNTIFS($J$2:$J$316,FALSE(),$H$2:$H$316,H139)+1)/2,"")</f>
        <v/>
      </c>
      <c r="R139" s="5" t="n">
        <f aca="false">COUNTIF($L$2:$L$316,"&lt;"&amp;L139)+(COUNTIF($L$2:$L$316,L139)+1)/2</f>
        <v>166</v>
      </c>
      <c r="S139" s="5" t="n">
        <f aca="false">MATCH(F139,Codetabel!$G$2:$G$12,0)-1</f>
        <v>6</v>
      </c>
      <c r="T139" s="5" t="n">
        <f aca="false">H139-1</f>
        <v>5</v>
      </c>
    </row>
    <row r="140" customFormat="false" ht="15" hidden="false" customHeight="false" outlineLevel="0" collapsed="false">
      <c r="A140" s="9" t="s">
        <v>67</v>
      </c>
      <c r="B140" s="9" t="n">
        <v>208</v>
      </c>
      <c r="C140" s="9" t="s">
        <v>551</v>
      </c>
      <c r="D140" s="9" t="s">
        <v>552</v>
      </c>
      <c r="E140" s="9" t="s">
        <v>553</v>
      </c>
      <c r="F140" s="9" t="n">
        <v>100</v>
      </c>
      <c r="G140" s="9" t="s">
        <v>199</v>
      </c>
      <c r="H140" s="9" t="n">
        <v>6</v>
      </c>
      <c r="I140" s="9" t="n">
        <v>300</v>
      </c>
      <c r="J140" s="11" t="b">
        <f aca="false">FALSE()</f>
        <v>0</v>
      </c>
      <c r="K140" s="9" t="n">
        <v>300</v>
      </c>
      <c r="L140" s="9" t="n">
        <v>6</v>
      </c>
      <c r="M140" s="11" t="b">
        <f aca="false">TRUE()</f>
        <v>1</v>
      </c>
      <c r="N140" s="5" t="n">
        <f aca="false">COUNTIF($F$2:$F$316,"&lt;"&amp;F140)+(COUNTIF($F$2:$F$316,F140)+1)/2</f>
        <v>222.5</v>
      </c>
      <c r="O140" s="5" t="n">
        <f aca="false">COUNTIF($H$2:$H$316,"&lt;"&amp;H140)+(COUNTIF($H$2:$H$316,H140)+1)/2</f>
        <v>271</v>
      </c>
      <c r="P140" s="5" t="n">
        <f aca="false">IF(J140=FALSE(),COUNTIFS($J$2:$J$316,FALSE(),$F$2:$F$316,"&lt;"&amp;F140)+(COUNTIFS($J$2:$J$316,FALSE(),$F$2:$F$316,F140)+1)/2,"")</f>
        <v>180.5</v>
      </c>
      <c r="Q140" s="5" t="n">
        <f aca="false">IF(J140=FALSE(),COUNTIFS($J$2:$J$316,FALSE(),$H$2:$H$316,"&lt;"&amp;H140)+(COUNTIFS($J$2:$J$316,FALSE(),$H$2:$H$316,H140)+1)/2,"")</f>
        <v>175</v>
      </c>
      <c r="R140" s="5" t="n">
        <f aca="false">COUNTIF($L$2:$L$316,"&lt;"&amp;L140)+(COUNTIF($L$2:$L$316,L140)+1)/2</f>
        <v>283.5</v>
      </c>
      <c r="S140" s="5" t="n">
        <f aca="false">MATCH(F140,Codetabel!$G$2:$G$12,0)-1</f>
        <v>4</v>
      </c>
      <c r="T140" s="5" t="n">
        <f aca="false">H140-1</f>
        <v>5</v>
      </c>
    </row>
    <row r="141" customFormat="false" ht="15" hidden="false" customHeight="false" outlineLevel="0" collapsed="false">
      <c r="A141" s="9" t="s">
        <v>67</v>
      </c>
      <c r="B141" s="9" t="n">
        <v>209</v>
      </c>
      <c r="C141" s="9" t="s">
        <v>551</v>
      </c>
      <c r="D141" s="9" t="s">
        <v>552</v>
      </c>
      <c r="E141" s="9" t="s">
        <v>554</v>
      </c>
      <c r="F141" s="9" t="n">
        <v>200</v>
      </c>
      <c r="G141" s="9" t="s">
        <v>132</v>
      </c>
      <c r="H141" s="9" t="n">
        <v>5</v>
      </c>
      <c r="I141" s="9" t="n">
        <v>200</v>
      </c>
      <c r="J141" s="11" t="b">
        <f aca="false">TRUE()</f>
        <v>1</v>
      </c>
      <c r="K141" s="9" t="n">
        <v>100</v>
      </c>
      <c r="L141" s="9" t="n">
        <v>4</v>
      </c>
      <c r="M141" s="11" t="b">
        <f aca="false">TRUE()</f>
        <v>1</v>
      </c>
      <c r="N141" s="5" t="n">
        <f aca="false">COUNTIF($F$2:$F$316,"&lt;"&amp;F141)+(COUNTIF($F$2:$F$316,F141)+1)/2</f>
        <v>259.5</v>
      </c>
      <c r="O141" s="5" t="n">
        <f aca="false">COUNTIF($H$2:$H$316,"&lt;"&amp;H141)+(COUNTIF($H$2:$H$316,H141)+1)/2</f>
        <v>207</v>
      </c>
      <c r="P141" s="5" t="str">
        <f aca="false">IF(J141=FALSE(),COUNTIFS($J$2:$J$316,FALSE(),$F$2:$F$316,"&lt;"&amp;F141)+(COUNTIFS($J$2:$J$316,FALSE(),$F$2:$F$316,F141)+1)/2,"")</f>
        <v/>
      </c>
      <c r="Q141" s="5" t="str">
        <f aca="false">IF(J141=FALSE(),COUNTIFS($J$2:$J$316,FALSE(),$H$2:$H$316,"&lt;"&amp;H141)+(COUNTIFS($J$2:$J$316,FALSE(),$H$2:$H$316,H141)+1)/2,"")</f>
        <v/>
      </c>
      <c r="R141" s="5" t="n">
        <f aca="false">COUNTIF($L$2:$L$316,"&lt;"&amp;L141)+(COUNTIF($L$2:$L$316,L141)+1)/2</f>
        <v>166</v>
      </c>
      <c r="S141" s="5" t="n">
        <f aca="false">MATCH(F141,Codetabel!$G$2:$G$12,0)-1</f>
        <v>5</v>
      </c>
      <c r="T141" s="5" t="n">
        <f aca="false">H141-1</f>
        <v>4</v>
      </c>
    </row>
    <row r="142" customFormat="false" ht="15" hidden="false" customHeight="false" outlineLevel="0" collapsed="false">
      <c r="A142" s="9" t="s">
        <v>67</v>
      </c>
      <c r="B142" s="9" t="n">
        <v>210</v>
      </c>
      <c r="C142" s="9" t="s">
        <v>551</v>
      </c>
      <c r="D142" s="9" t="s">
        <v>552</v>
      </c>
      <c r="E142" s="9" t="s">
        <v>555</v>
      </c>
      <c r="F142" s="9" t="n">
        <v>50</v>
      </c>
      <c r="G142" s="9" t="s">
        <v>115</v>
      </c>
      <c r="H142" s="9" t="n">
        <v>4</v>
      </c>
      <c r="I142" s="9" t="n">
        <v>100</v>
      </c>
      <c r="J142" s="11" t="b">
        <f aca="false">FALSE()</f>
        <v>0</v>
      </c>
      <c r="K142" s="9" t="n">
        <v>100</v>
      </c>
      <c r="L142" s="9" t="n">
        <v>4</v>
      </c>
      <c r="M142" s="11" t="b">
        <f aca="false">TRUE()</f>
        <v>1</v>
      </c>
      <c r="N142" s="5" t="n">
        <f aca="false">COUNTIF($F$2:$F$316,"&lt;"&amp;F142)+(COUNTIF($F$2:$F$316,F142)+1)/2</f>
        <v>175.5</v>
      </c>
      <c r="O142" s="5" t="n">
        <f aca="false">COUNTIF($H$2:$H$316,"&lt;"&amp;H142)+(COUNTIF($H$2:$H$316,H142)+1)/2</f>
        <v>140</v>
      </c>
      <c r="P142" s="5" t="n">
        <f aca="false">IF(J142=FALSE(),COUNTIFS($J$2:$J$316,FALSE(),$F$2:$F$316,"&lt;"&amp;F142)+(COUNTIFS($J$2:$J$316,FALSE(),$F$2:$F$316,F142)+1)/2,"")</f>
        <v>156</v>
      </c>
      <c r="Q142" s="5" t="n">
        <f aca="false">IF(J142=FALSE(),COUNTIFS($J$2:$J$316,FALSE(),$H$2:$H$316,"&lt;"&amp;H142)+(COUNTIFS($J$2:$J$316,FALSE(),$H$2:$H$316,H142)+1)/2,"")</f>
        <v>98</v>
      </c>
      <c r="R142" s="5" t="n">
        <f aca="false">COUNTIF($L$2:$L$316,"&lt;"&amp;L142)+(COUNTIF($L$2:$L$316,L142)+1)/2</f>
        <v>166</v>
      </c>
      <c r="S142" s="5" t="n">
        <f aca="false">MATCH(F142,Codetabel!$G$2:$G$12,0)-1</f>
        <v>3</v>
      </c>
      <c r="T142" s="5" t="n">
        <f aca="false">H142-1</f>
        <v>3</v>
      </c>
    </row>
    <row r="143" customFormat="false" ht="15" hidden="false" customHeight="false" outlineLevel="0" collapsed="false">
      <c r="A143" s="9" t="s">
        <v>67</v>
      </c>
      <c r="B143" s="9" t="n">
        <v>211</v>
      </c>
      <c r="C143" s="9" t="s">
        <v>551</v>
      </c>
      <c r="D143" s="9" t="s">
        <v>552</v>
      </c>
      <c r="E143" s="9" t="s">
        <v>556</v>
      </c>
      <c r="F143" s="9" t="n">
        <v>100</v>
      </c>
      <c r="G143" s="9" t="s">
        <v>132</v>
      </c>
      <c r="H143" s="9" t="n">
        <v>5</v>
      </c>
      <c r="I143" s="9" t="n">
        <v>200</v>
      </c>
      <c r="J143" s="11" t="b">
        <f aca="false">FALSE()</f>
        <v>0</v>
      </c>
      <c r="K143" s="9" t="n">
        <v>200</v>
      </c>
      <c r="L143" s="9" t="n">
        <v>5</v>
      </c>
      <c r="M143" s="11" t="b">
        <f aca="false">TRUE()</f>
        <v>1</v>
      </c>
      <c r="N143" s="5" t="n">
        <f aca="false">COUNTIF($F$2:$F$316,"&lt;"&amp;F143)+(COUNTIF($F$2:$F$316,F143)+1)/2</f>
        <v>222.5</v>
      </c>
      <c r="O143" s="5" t="n">
        <f aca="false">COUNTIF($H$2:$H$316,"&lt;"&amp;H143)+(COUNTIF($H$2:$H$316,H143)+1)/2</f>
        <v>207</v>
      </c>
      <c r="P143" s="5" t="n">
        <f aca="false">IF(J143=FALSE(),COUNTIFS($J$2:$J$316,FALSE(),$F$2:$F$316,"&lt;"&amp;F143)+(COUNTIFS($J$2:$J$316,FALSE(),$F$2:$F$316,F143)+1)/2,"")</f>
        <v>180.5</v>
      </c>
      <c r="Q143" s="5" t="n">
        <f aca="false">IF(J143=FALSE(),COUNTIFS($J$2:$J$316,FALSE(),$H$2:$H$316,"&lt;"&amp;H143)+(COUNTIFS($J$2:$J$316,FALSE(),$H$2:$H$316,H143)+1)/2,"")</f>
        <v>141</v>
      </c>
      <c r="R143" s="5" t="n">
        <f aca="false">COUNTIF($L$2:$L$316,"&lt;"&amp;L143)+(COUNTIF($L$2:$L$316,L143)+1)/2</f>
        <v>234.5</v>
      </c>
      <c r="S143" s="5" t="n">
        <f aca="false">MATCH(F143,Codetabel!$G$2:$G$12,0)-1</f>
        <v>4</v>
      </c>
      <c r="T143" s="5" t="n">
        <f aca="false">H143-1</f>
        <v>4</v>
      </c>
    </row>
    <row r="144" customFormat="false" ht="15" hidden="false" customHeight="false" outlineLevel="0" collapsed="false">
      <c r="A144" s="9" t="s">
        <v>67</v>
      </c>
      <c r="B144" s="9" t="n">
        <v>212</v>
      </c>
      <c r="C144" s="9" t="s">
        <v>551</v>
      </c>
      <c r="D144" s="9" t="s">
        <v>552</v>
      </c>
      <c r="E144" s="9" t="s">
        <v>557</v>
      </c>
      <c r="F144" s="9" t="n">
        <v>200</v>
      </c>
      <c r="G144" s="9" t="s">
        <v>199</v>
      </c>
      <c r="H144" s="9" t="n">
        <v>6</v>
      </c>
      <c r="I144" s="9" t="n">
        <v>300</v>
      </c>
      <c r="J144" s="11" t="b">
        <f aca="false">FALSE()</f>
        <v>0</v>
      </c>
      <c r="K144" s="9" t="n">
        <v>300</v>
      </c>
      <c r="L144" s="9" t="n">
        <v>6</v>
      </c>
      <c r="M144" s="11" t="b">
        <f aca="false">TRUE()</f>
        <v>1</v>
      </c>
      <c r="N144" s="5" t="n">
        <f aca="false">COUNTIF($F$2:$F$316,"&lt;"&amp;F144)+(COUNTIF($F$2:$F$316,F144)+1)/2</f>
        <v>259.5</v>
      </c>
      <c r="O144" s="5" t="n">
        <f aca="false">COUNTIF($H$2:$H$316,"&lt;"&amp;H144)+(COUNTIF($H$2:$H$316,H144)+1)/2</f>
        <v>271</v>
      </c>
      <c r="P144" s="5" t="n">
        <f aca="false">IF(J144=FALSE(),COUNTIFS($J$2:$J$316,FALSE(),$F$2:$F$316,"&lt;"&amp;F144)+(COUNTIFS($J$2:$J$316,FALSE(),$F$2:$F$316,F144)+1)/2,"")</f>
        <v>193.5</v>
      </c>
      <c r="Q144" s="5" t="n">
        <f aca="false">IF(J144=FALSE(),COUNTIFS($J$2:$J$316,FALSE(),$H$2:$H$316,"&lt;"&amp;H144)+(COUNTIFS($J$2:$J$316,FALSE(),$H$2:$H$316,H144)+1)/2,"")</f>
        <v>175</v>
      </c>
      <c r="R144" s="5" t="n">
        <f aca="false">COUNTIF($L$2:$L$316,"&lt;"&amp;L144)+(COUNTIF($L$2:$L$316,L144)+1)/2</f>
        <v>283.5</v>
      </c>
      <c r="S144" s="5" t="n">
        <f aca="false">MATCH(F144,Codetabel!$G$2:$G$12,0)-1</f>
        <v>5</v>
      </c>
      <c r="T144" s="5" t="n">
        <f aca="false">H144-1</f>
        <v>5</v>
      </c>
    </row>
    <row r="145" customFormat="false" ht="15" hidden="false" customHeight="false" outlineLevel="0" collapsed="false">
      <c r="A145" s="9" t="s">
        <v>67</v>
      </c>
      <c r="B145" s="9" t="n">
        <v>216</v>
      </c>
      <c r="C145" s="9" t="s">
        <v>558</v>
      </c>
      <c r="D145" s="9" t="s">
        <v>559</v>
      </c>
      <c r="E145" s="9" t="s">
        <v>461</v>
      </c>
      <c r="F145" s="9" t="n">
        <v>1500</v>
      </c>
      <c r="G145" s="9" t="s">
        <v>418</v>
      </c>
      <c r="H145" s="9" t="n">
        <v>10</v>
      </c>
      <c r="I145" s="9" t="n">
        <v>1500</v>
      </c>
      <c r="J145" s="11" t="b">
        <f aca="false">TRUE()</f>
        <v>1</v>
      </c>
      <c r="K145" s="9" t="n">
        <v>1500</v>
      </c>
      <c r="L145" s="9" t="n">
        <v>10</v>
      </c>
      <c r="M145" s="11" t="b">
        <f aca="false">TRUE()</f>
        <v>1</v>
      </c>
      <c r="N145" s="5" t="n">
        <f aca="false">COUNTIF($F$2:$F$316,"&lt;"&amp;F145)+(COUNTIF($F$2:$F$316,F145)+1)/2</f>
        <v>314</v>
      </c>
      <c r="O145" s="5" t="n">
        <f aca="false">COUNTIF($H$2:$H$316,"&lt;"&amp;H145)+(COUNTIF($H$2:$H$316,H145)+1)/2</f>
        <v>312.5</v>
      </c>
      <c r="P145" s="5" t="str">
        <f aca="false">IF(J145=FALSE(),COUNTIFS($J$2:$J$316,FALSE(),$F$2:$F$316,"&lt;"&amp;F145)+(COUNTIFS($J$2:$J$316,FALSE(),$F$2:$F$316,F145)+1)/2,"")</f>
        <v/>
      </c>
      <c r="Q145" s="5" t="str">
        <f aca="false">IF(J145=FALSE(),COUNTIFS($J$2:$J$316,FALSE(),$H$2:$H$316,"&lt;"&amp;H145)+(COUNTIFS($J$2:$J$316,FALSE(),$H$2:$H$316,H145)+1)/2,"")</f>
        <v/>
      </c>
      <c r="R145" s="5" t="n">
        <f aca="false">COUNTIF($L$2:$L$316,"&lt;"&amp;L145)+(COUNTIF($L$2:$L$316,L145)+1)/2</f>
        <v>313</v>
      </c>
      <c r="S145" s="5" t="n">
        <f aca="false">MATCH(F145,Codetabel!$G$2:$G$12,0)-1</f>
        <v>10</v>
      </c>
      <c r="T145" s="5" t="n">
        <f aca="false">H145-1</f>
        <v>9</v>
      </c>
    </row>
    <row r="146" customFormat="false" ht="15" hidden="false" customHeight="false" outlineLevel="0" collapsed="false">
      <c r="A146" s="9" t="s">
        <v>67</v>
      </c>
      <c r="B146" s="9" t="n">
        <v>219</v>
      </c>
      <c r="C146" s="9" t="s">
        <v>564</v>
      </c>
      <c r="D146" s="9" t="s">
        <v>455</v>
      </c>
      <c r="E146" s="9" t="s">
        <v>562</v>
      </c>
      <c r="F146" s="9" t="n">
        <v>30</v>
      </c>
      <c r="G146" s="9" t="s">
        <v>199</v>
      </c>
      <c r="H146" s="9" t="n">
        <v>6</v>
      </c>
      <c r="I146" s="9" t="n">
        <v>300</v>
      </c>
      <c r="J146" s="11" t="b">
        <f aca="false">FALSE()</f>
        <v>0</v>
      </c>
      <c r="K146" s="9" t="n">
        <v>300</v>
      </c>
      <c r="L146" s="9" t="n">
        <v>6</v>
      </c>
      <c r="M146" s="11" t="b">
        <f aca="false">TRUE()</f>
        <v>1</v>
      </c>
      <c r="N146" s="5" t="n">
        <f aca="false">COUNTIF($F$2:$F$316,"&lt;"&amp;F146)+(COUNTIF($F$2:$F$316,F146)+1)/2</f>
        <v>119.5</v>
      </c>
      <c r="O146" s="5" t="n">
        <f aca="false">COUNTIF($H$2:$H$316,"&lt;"&amp;H146)+(COUNTIF($H$2:$H$316,H146)+1)/2</f>
        <v>271</v>
      </c>
      <c r="P146" s="5" t="n">
        <f aca="false">IF(J146=FALSE(),COUNTIFS($J$2:$J$316,FALSE(),$F$2:$F$316,"&lt;"&amp;F146)+(COUNTIFS($J$2:$J$316,FALSE(),$F$2:$F$316,F146)+1)/2,"")</f>
        <v>115</v>
      </c>
      <c r="Q146" s="5" t="n">
        <f aca="false">IF(J146=FALSE(),COUNTIFS($J$2:$J$316,FALSE(),$H$2:$H$316,"&lt;"&amp;H146)+(COUNTIFS($J$2:$J$316,FALSE(),$H$2:$H$316,H146)+1)/2,"")</f>
        <v>175</v>
      </c>
      <c r="R146" s="5" t="n">
        <f aca="false">COUNTIF($L$2:$L$316,"&lt;"&amp;L146)+(COUNTIF($L$2:$L$316,L146)+1)/2</f>
        <v>283.5</v>
      </c>
      <c r="S146" s="5" t="n">
        <f aca="false">MATCH(F146,Codetabel!$G$2:$G$12,0)-1</f>
        <v>2</v>
      </c>
      <c r="T146" s="5" t="n">
        <f aca="false">H146-1</f>
        <v>5</v>
      </c>
    </row>
    <row r="147" customFormat="false" ht="15" hidden="false" customHeight="false" outlineLevel="0" collapsed="false">
      <c r="A147" s="9" t="s">
        <v>67</v>
      </c>
      <c r="B147" s="9" t="n">
        <v>221</v>
      </c>
      <c r="C147" s="9" t="s">
        <v>565</v>
      </c>
      <c r="D147" s="9" t="s">
        <v>566</v>
      </c>
      <c r="E147" s="9" t="s">
        <v>460</v>
      </c>
      <c r="F147" s="9" t="n">
        <v>100</v>
      </c>
      <c r="G147" s="9" t="s">
        <v>199</v>
      </c>
      <c r="H147" s="9" t="n">
        <v>6</v>
      </c>
      <c r="I147" s="9" t="n">
        <v>300</v>
      </c>
      <c r="J147" s="11" t="b">
        <f aca="false">FALSE()</f>
        <v>0</v>
      </c>
      <c r="K147" s="9" t="n">
        <v>300</v>
      </c>
      <c r="L147" s="9" t="n">
        <v>6</v>
      </c>
      <c r="M147" s="11" t="b">
        <f aca="false">TRUE()</f>
        <v>1</v>
      </c>
      <c r="N147" s="5" t="n">
        <f aca="false">COUNTIF($F$2:$F$316,"&lt;"&amp;F147)+(COUNTIF($F$2:$F$316,F147)+1)/2</f>
        <v>222.5</v>
      </c>
      <c r="O147" s="5" t="n">
        <f aca="false">COUNTIF($H$2:$H$316,"&lt;"&amp;H147)+(COUNTIF($H$2:$H$316,H147)+1)/2</f>
        <v>271</v>
      </c>
      <c r="P147" s="5" t="n">
        <f aca="false">IF(J147=FALSE(),COUNTIFS($J$2:$J$316,FALSE(),$F$2:$F$316,"&lt;"&amp;F147)+(COUNTIFS($J$2:$J$316,FALSE(),$F$2:$F$316,F147)+1)/2,"")</f>
        <v>180.5</v>
      </c>
      <c r="Q147" s="5" t="n">
        <f aca="false">IF(J147=FALSE(),COUNTIFS($J$2:$J$316,FALSE(),$H$2:$H$316,"&lt;"&amp;H147)+(COUNTIFS($J$2:$J$316,FALSE(),$H$2:$H$316,H147)+1)/2,"")</f>
        <v>175</v>
      </c>
      <c r="R147" s="5" t="n">
        <f aca="false">COUNTIF($L$2:$L$316,"&lt;"&amp;L147)+(COUNTIF($L$2:$L$316,L147)+1)/2</f>
        <v>283.5</v>
      </c>
      <c r="S147" s="5" t="n">
        <f aca="false">MATCH(F147,Codetabel!$G$2:$G$12,0)-1</f>
        <v>4</v>
      </c>
      <c r="T147" s="5" t="n">
        <f aca="false">H147-1</f>
        <v>5</v>
      </c>
    </row>
    <row r="148" customFormat="false" ht="15" hidden="false" customHeight="false" outlineLevel="0" collapsed="false">
      <c r="A148" s="9" t="s">
        <v>67</v>
      </c>
      <c r="B148" s="9" t="n">
        <v>224</v>
      </c>
      <c r="C148" s="9" t="s">
        <v>567</v>
      </c>
      <c r="D148" s="9" t="s">
        <v>568</v>
      </c>
      <c r="E148" s="9" t="s">
        <v>569</v>
      </c>
      <c r="F148" s="9" t="n">
        <v>100</v>
      </c>
      <c r="G148" s="9" t="s">
        <v>199</v>
      </c>
      <c r="H148" s="9" t="n">
        <v>6</v>
      </c>
      <c r="I148" s="9" t="n">
        <v>300</v>
      </c>
      <c r="J148" s="11" t="b">
        <f aca="false">FALSE()</f>
        <v>0</v>
      </c>
      <c r="K148" s="9" t="n">
        <v>300</v>
      </c>
      <c r="L148" s="9" t="n">
        <v>6</v>
      </c>
      <c r="M148" s="11" t="b">
        <f aca="false">TRUE()</f>
        <v>1</v>
      </c>
      <c r="N148" s="5" t="n">
        <f aca="false">COUNTIF($F$2:$F$316,"&lt;"&amp;F148)+(COUNTIF($F$2:$F$316,F148)+1)/2</f>
        <v>222.5</v>
      </c>
      <c r="O148" s="5" t="n">
        <f aca="false">COUNTIF($H$2:$H$316,"&lt;"&amp;H148)+(COUNTIF($H$2:$H$316,H148)+1)/2</f>
        <v>271</v>
      </c>
      <c r="P148" s="5" t="n">
        <f aca="false">IF(J148=FALSE(),COUNTIFS($J$2:$J$316,FALSE(),$F$2:$F$316,"&lt;"&amp;F148)+(COUNTIFS($J$2:$J$316,FALSE(),$F$2:$F$316,F148)+1)/2,"")</f>
        <v>180.5</v>
      </c>
      <c r="Q148" s="5" t="n">
        <f aca="false">IF(J148=FALSE(),COUNTIFS($J$2:$J$316,FALSE(),$H$2:$H$316,"&lt;"&amp;H148)+(COUNTIFS($J$2:$J$316,FALSE(),$H$2:$H$316,H148)+1)/2,"")</f>
        <v>175</v>
      </c>
      <c r="R148" s="5" t="n">
        <f aca="false">COUNTIF($L$2:$L$316,"&lt;"&amp;L148)+(COUNTIF($L$2:$L$316,L148)+1)/2</f>
        <v>283.5</v>
      </c>
      <c r="S148" s="5" t="n">
        <f aca="false">MATCH(F148,Codetabel!$G$2:$G$12,0)-1</f>
        <v>4</v>
      </c>
      <c r="T148" s="5" t="n">
        <f aca="false">H148-1</f>
        <v>5</v>
      </c>
    </row>
    <row r="149" customFormat="false" ht="15" hidden="false" customHeight="false" outlineLevel="0" collapsed="false">
      <c r="A149" s="9" t="s">
        <v>67</v>
      </c>
      <c r="B149" s="9" t="n">
        <v>226</v>
      </c>
      <c r="C149" s="9" t="s">
        <v>571</v>
      </c>
      <c r="D149" s="9" t="s">
        <v>572</v>
      </c>
      <c r="E149" s="9" t="s">
        <v>569</v>
      </c>
      <c r="F149" s="9" t="n">
        <v>100</v>
      </c>
      <c r="G149" s="9" t="s">
        <v>199</v>
      </c>
      <c r="H149" s="9" t="n">
        <v>6</v>
      </c>
      <c r="I149" s="9" t="n">
        <v>300</v>
      </c>
      <c r="J149" s="11" t="b">
        <f aca="false">FALSE()</f>
        <v>0</v>
      </c>
      <c r="K149" s="9" t="n">
        <v>300</v>
      </c>
      <c r="L149" s="9" t="n">
        <v>6</v>
      </c>
      <c r="M149" s="11" t="b">
        <f aca="false">TRUE()</f>
        <v>1</v>
      </c>
      <c r="N149" s="5" t="n">
        <f aca="false">COUNTIF($F$2:$F$316,"&lt;"&amp;F149)+(COUNTIF($F$2:$F$316,F149)+1)/2</f>
        <v>222.5</v>
      </c>
      <c r="O149" s="5" t="n">
        <f aca="false">COUNTIF($H$2:$H$316,"&lt;"&amp;H149)+(COUNTIF($H$2:$H$316,H149)+1)/2</f>
        <v>271</v>
      </c>
      <c r="P149" s="5" t="n">
        <f aca="false">IF(J149=FALSE(),COUNTIFS($J$2:$J$316,FALSE(),$F$2:$F$316,"&lt;"&amp;F149)+(COUNTIFS($J$2:$J$316,FALSE(),$F$2:$F$316,F149)+1)/2,"")</f>
        <v>180.5</v>
      </c>
      <c r="Q149" s="5" t="n">
        <f aca="false">IF(J149=FALSE(),COUNTIFS($J$2:$J$316,FALSE(),$H$2:$H$316,"&lt;"&amp;H149)+(COUNTIFS($J$2:$J$316,FALSE(),$H$2:$H$316,H149)+1)/2,"")</f>
        <v>175</v>
      </c>
      <c r="R149" s="5" t="n">
        <f aca="false">COUNTIF($L$2:$L$316,"&lt;"&amp;L149)+(COUNTIF($L$2:$L$316,L149)+1)/2</f>
        <v>283.5</v>
      </c>
      <c r="S149" s="5" t="n">
        <f aca="false">MATCH(F149,Codetabel!$G$2:$G$12,0)-1</f>
        <v>4</v>
      </c>
      <c r="T149" s="5" t="n">
        <f aca="false">H149-1</f>
        <v>5</v>
      </c>
    </row>
    <row r="150" customFormat="false" ht="15" hidden="false" customHeight="false" outlineLevel="0" collapsed="false">
      <c r="A150" s="9" t="s">
        <v>67</v>
      </c>
      <c r="B150" s="9" t="n">
        <v>230</v>
      </c>
      <c r="C150" s="9" t="s">
        <v>573</v>
      </c>
      <c r="D150" s="9" t="s">
        <v>574</v>
      </c>
      <c r="E150" s="9" t="s">
        <v>575</v>
      </c>
      <c r="F150" s="9" t="n">
        <v>30</v>
      </c>
      <c r="G150" s="9" t="s">
        <v>115</v>
      </c>
      <c r="H150" s="9" t="n">
        <v>4</v>
      </c>
      <c r="I150" s="9" t="n">
        <v>100</v>
      </c>
      <c r="J150" s="11" t="b">
        <f aca="false">FALSE()</f>
        <v>0</v>
      </c>
      <c r="K150" s="9" t="n">
        <v>100</v>
      </c>
      <c r="L150" s="9" t="n">
        <v>4</v>
      </c>
      <c r="M150" s="11" t="b">
        <f aca="false">TRUE()</f>
        <v>1</v>
      </c>
      <c r="N150" s="5" t="n">
        <f aca="false">COUNTIF($F$2:$F$316,"&lt;"&amp;F150)+(COUNTIF($F$2:$F$316,F150)+1)/2</f>
        <v>119.5</v>
      </c>
      <c r="O150" s="5" t="n">
        <f aca="false">COUNTIF($H$2:$H$316,"&lt;"&amp;H150)+(COUNTIF($H$2:$H$316,H150)+1)/2</f>
        <v>140</v>
      </c>
      <c r="P150" s="5" t="n">
        <f aca="false">IF(J150=FALSE(),COUNTIFS($J$2:$J$316,FALSE(),$F$2:$F$316,"&lt;"&amp;F150)+(COUNTIFS($J$2:$J$316,FALSE(),$F$2:$F$316,F150)+1)/2,"")</f>
        <v>115</v>
      </c>
      <c r="Q150" s="5" t="n">
        <f aca="false">IF(J150=FALSE(),COUNTIFS($J$2:$J$316,FALSE(),$H$2:$H$316,"&lt;"&amp;H150)+(COUNTIFS($J$2:$J$316,FALSE(),$H$2:$H$316,H150)+1)/2,"")</f>
        <v>98</v>
      </c>
      <c r="R150" s="5" t="n">
        <f aca="false">COUNTIF($L$2:$L$316,"&lt;"&amp;L150)+(COUNTIF($L$2:$L$316,L150)+1)/2</f>
        <v>166</v>
      </c>
      <c r="S150" s="5" t="n">
        <f aca="false">MATCH(F150,Codetabel!$G$2:$G$12,0)-1</f>
        <v>2</v>
      </c>
      <c r="T150" s="5" t="n">
        <f aca="false">H150-1</f>
        <v>3</v>
      </c>
    </row>
    <row r="151" customFormat="false" ht="15" hidden="false" customHeight="false" outlineLevel="0" collapsed="false">
      <c r="A151" s="9" t="s">
        <v>67</v>
      </c>
      <c r="B151" s="9" t="n">
        <v>231</v>
      </c>
      <c r="C151" s="9" t="s">
        <v>573</v>
      </c>
      <c r="D151" s="9" t="s">
        <v>574</v>
      </c>
      <c r="E151" s="9" t="s">
        <v>576</v>
      </c>
      <c r="F151" s="9" t="n">
        <v>30</v>
      </c>
      <c r="G151" s="9" t="s">
        <v>126</v>
      </c>
      <c r="H151" s="9" t="n">
        <v>3</v>
      </c>
      <c r="I151" s="9" t="n">
        <v>50</v>
      </c>
      <c r="J151" s="11" t="b">
        <f aca="false">FALSE()</f>
        <v>0</v>
      </c>
      <c r="K151" s="9" t="n">
        <v>50</v>
      </c>
      <c r="L151" s="9" t="n">
        <v>3</v>
      </c>
      <c r="M151" s="11" t="b">
        <f aca="false">TRUE()</f>
        <v>1</v>
      </c>
      <c r="N151" s="5" t="n">
        <f aca="false">COUNTIF($F$2:$F$316,"&lt;"&amp;F151)+(COUNTIF($F$2:$F$316,F151)+1)/2</f>
        <v>119.5</v>
      </c>
      <c r="O151" s="5" t="n">
        <f aca="false">COUNTIF($H$2:$H$316,"&lt;"&amp;H151)+(COUNTIF($H$2:$H$316,H151)+1)/2</f>
        <v>68</v>
      </c>
      <c r="P151" s="5" t="n">
        <f aca="false">IF(J151=FALSE(),COUNTIFS($J$2:$J$316,FALSE(),$F$2:$F$316,"&lt;"&amp;F151)+(COUNTIFS($J$2:$J$316,FALSE(),$F$2:$F$316,F151)+1)/2,"")</f>
        <v>115</v>
      </c>
      <c r="Q151" s="5" t="n">
        <f aca="false">IF(J151=FALSE(),COUNTIFS($J$2:$J$316,FALSE(),$H$2:$H$316,"&lt;"&amp;H151)+(COUNTIFS($J$2:$J$316,FALSE(),$H$2:$H$316,H151)+1)/2,"")</f>
        <v>48.5</v>
      </c>
      <c r="R151" s="5" t="n">
        <f aca="false">COUNTIF($L$2:$L$316,"&lt;"&amp;L151)+(COUNTIF($L$2:$L$316,L151)+1)/2</f>
        <v>84.5</v>
      </c>
      <c r="S151" s="5" t="n">
        <f aca="false">MATCH(F151,Codetabel!$G$2:$G$12,0)-1</f>
        <v>2</v>
      </c>
      <c r="T151" s="5" t="n">
        <f aca="false">H151-1</f>
        <v>2</v>
      </c>
    </row>
    <row r="152" customFormat="false" ht="15" hidden="false" customHeight="false" outlineLevel="0" collapsed="false">
      <c r="A152" s="9" t="s">
        <v>67</v>
      </c>
      <c r="B152" s="9" t="n">
        <v>232</v>
      </c>
      <c r="C152" s="9" t="s">
        <v>573</v>
      </c>
      <c r="D152" s="9" t="s">
        <v>574</v>
      </c>
      <c r="E152" s="9" t="s">
        <v>577</v>
      </c>
      <c r="F152" s="9" t="n">
        <v>30</v>
      </c>
      <c r="G152" s="9" t="s">
        <v>132</v>
      </c>
      <c r="H152" s="9" t="n">
        <v>5</v>
      </c>
      <c r="I152" s="9" t="n">
        <v>200</v>
      </c>
      <c r="J152" s="11" t="b">
        <f aca="false">FALSE()</f>
        <v>0</v>
      </c>
      <c r="K152" s="9" t="n">
        <v>200</v>
      </c>
      <c r="L152" s="9" t="n">
        <v>5</v>
      </c>
      <c r="M152" s="11" t="b">
        <f aca="false">TRUE()</f>
        <v>1</v>
      </c>
      <c r="N152" s="5" t="n">
        <f aca="false">COUNTIF($F$2:$F$316,"&lt;"&amp;F152)+(COUNTIF($F$2:$F$316,F152)+1)/2</f>
        <v>119.5</v>
      </c>
      <c r="O152" s="5" t="n">
        <f aca="false">COUNTIF($H$2:$H$316,"&lt;"&amp;H152)+(COUNTIF($H$2:$H$316,H152)+1)/2</f>
        <v>207</v>
      </c>
      <c r="P152" s="5" t="n">
        <f aca="false">IF(J152=FALSE(),COUNTIFS($J$2:$J$316,FALSE(),$F$2:$F$316,"&lt;"&amp;F152)+(COUNTIFS($J$2:$J$316,FALSE(),$F$2:$F$316,F152)+1)/2,"")</f>
        <v>115</v>
      </c>
      <c r="Q152" s="5" t="n">
        <f aca="false">IF(J152=FALSE(),COUNTIFS($J$2:$J$316,FALSE(),$H$2:$H$316,"&lt;"&amp;H152)+(COUNTIFS($J$2:$J$316,FALSE(),$H$2:$H$316,H152)+1)/2,"")</f>
        <v>141</v>
      </c>
      <c r="R152" s="5" t="n">
        <f aca="false">COUNTIF($L$2:$L$316,"&lt;"&amp;L152)+(COUNTIF($L$2:$L$316,L152)+1)/2</f>
        <v>234.5</v>
      </c>
      <c r="S152" s="5" t="n">
        <f aca="false">MATCH(F152,Codetabel!$G$2:$G$12,0)-1</f>
        <v>2</v>
      </c>
      <c r="T152" s="5" t="n">
        <f aca="false">H152-1</f>
        <v>4</v>
      </c>
    </row>
    <row r="153" customFormat="false" ht="15" hidden="false" customHeight="false" outlineLevel="0" collapsed="false">
      <c r="A153" s="9" t="s">
        <v>67</v>
      </c>
      <c r="B153" s="9" t="n">
        <v>233</v>
      </c>
      <c r="C153" s="9" t="s">
        <v>573</v>
      </c>
      <c r="D153" s="9" t="s">
        <v>574</v>
      </c>
      <c r="E153" s="9" t="s">
        <v>578</v>
      </c>
      <c r="F153" s="9" t="n">
        <v>50</v>
      </c>
      <c r="G153" s="9" t="s">
        <v>199</v>
      </c>
      <c r="H153" s="9" t="n">
        <v>6</v>
      </c>
      <c r="I153" s="9" t="n">
        <v>300</v>
      </c>
      <c r="J153" s="11" t="b">
        <f aca="false">FALSE()</f>
        <v>0</v>
      </c>
      <c r="K153" s="9" t="n">
        <v>300</v>
      </c>
      <c r="L153" s="9" t="n">
        <v>6</v>
      </c>
      <c r="M153" s="11" t="b">
        <f aca="false">TRUE()</f>
        <v>1</v>
      </c>
      <c r="N153" s="5" t="n">
        <f aca="false">COUNTIF($F$2:$F$316,"&lt;"&amp;F153)+(COUNTIF($F$2:$F$316,F153)+1)/2</f>
        <v>175.5</v>
      </c>
      <c r="O153" s="5" t="n">
        <f aca="false">COUNTIF($H$2:$H$316,"&lt;"&amp;H153)+(COUNTIF($H$2:$H$316,H153)+1)/2</f>
        <v>271</v>
      </c>
      <c r="P153" s="5" t="n">
        <f aca="false">IF(J153=FALSE(),COUNTIFS($J$2:$J$316,FALSE(),$F$2:$F$316,"&lt;"&amp;F153)+(COUNTIFS($J$2:$J$316,FALSE(),$F$2:$F$316,F153)+1)/2,"")</f>
        <v>156</v>
      </c>
      <c r="Q153" s="5" t="n">
        <f aca="false">IF(J153=FALSE(),COUNTIFS($J$2:$J$316,FALSE(),$H$2:$H$316,"&lt;"&amp;H153)+(COUNTIFS($J$2:$J$316,FALSE(),$H$2:$H$316,H153)+1)/2,"")</f>
        <v>175</v>
      </c>
      <c r="R153" s="5" t="n">
        <f aca="false">COUNTIF($L$2:$L$316,"&lt;"&amp;L153)+(COUNTIF($L$2:$L$316,L153)+1)/2</f>
        <v>283.5</v>
      </c>
      <c r="S153" s="5" t="n">
        <f aca="false">MATCH(F153,Codetabel!$G$2:$G$12,0)-1</f>
        <v>3</v>
      </c>
      <c r="T153" s="5" t="n">
        <f aca="false">H153-1</f>
        <v>5</v>
      </c>
    </row>
    <row r="154" customFormat="false" ht="15" hidden="false" customHeight="false" outlineLevel="0" collapsed="false">
      <c r="A154" s="9" t="s">
        <v>67</v>
      </c>
      <c r="B154" s="9" t="n">
        <v>235</v>
      </c>
      <c r="C154" s="9" t="s">
        <v>579</v>
      </c>
      <c r="D154" s="9" t="s">
        <v>580</v>
      </c>
      <c r="E154" s="9" t="s">
        <v>562</v>
      </c>
      <c r="F154" s="9" t="n">
        <v>30</v>
      </c>
      <c r="G154" s="9" t="s">
        <v>199</v>
      </c>
      <c r="H154" s="9" t="n">
        <v>6</v>
      </c>
      <c r="I154" s="9" t="n">
        <v>300</v>
      </c>
      <c r="J154" s="11" t="b">
        <f aca="false">FALSE()</f>
        <v>0</v>
      </c>
      <c r="K154" s="9" t="n">
        <v>300</v>
      </c>
      <c r="L154" s="9" t="n">
        <v>6</v>
      </c>
      <c r="M154" s="11" t="b">
        <f aca="false">TRUE()</f>
        <v>1</v>
      </c>
      <c r="N154" s="5" t="n">
        <f aca="false">COUNTIF($F$2:$F$316,"&lt;"&amp;F154)+(COUNTIF($F$2:$F$316,F154)+1)/2</f>
        <v>119.5</v>
      </c>
      <c r="O154" s="5" t="n">
        <f aca="false">COUNTIF($H$2:$H$316,"&lt;"&amp;H154)+(COUNTIF($H$2:$H$316,H154)+1)/2</f>
        <v>271</v>
      </c>
      <c r="P154" s="5" t="n">
        <f aca="false">IF(J154=FALSE(),COUNTIFS($J$2:$J$316,FALSE(),$F$2:$F$316,"&lt;"&amp;F154)+(COUNTIFS($J$2:$J$316,FALSE(),$F$2:$F$316,F154)+1)/2,"")</f>
        <v>115</v>
      </c>
      <c r="Q154" s="5" t="n">
        <f aca="false">IF(J154=FALSE(),COUNTIFS($J$2:$J$316,FALSE(),$H$2:$H$316,"&lt;"&amp;H154)+(COUNTIFS($J$2:$J$316,FALSE(),$H$2:$H$316,H154)+1)/2,"")</f>
        <v>175</v>
      </c>
      <c r="R154" s="5" t="n">
        <f aca="false">COUNTIF($L$2:$L$316,"&lt;"&amp;L154)+(COUNTIF($L$2:$L$316,L154)+1)/2</f>
        <v>283.5</v>
      </c>
      <c r="S154" s="5" t="n">
        <f aca="false">MATCH(F154,Codetabel!$G$2:$G$12,0)-1</f>
        <v>2</v>
      </c>
      <c r="T154" s="5" t="n">
        <f aca="false">H154-1</f>
        <v>5</v>
      </c>
    </row>
    <row r="155" customFormat="false" ht="15" hidden="false" customHeight="false" outlineLevel="0" collapsed="false">
      <c r="A155" s="9" t="s">
        <v>67</v>
      </c>
      <c r="B155" s="9" t="n">
        <v>236</v>
      </c>
      <c r="C155" s="9" t="s">
        <v>581</v>
      </c>
      <c r="D155" s="9" t="s">
        <v>582</v>
      </c>
      <c r="E155" s="9" t="s">
        <v>583</v>
      </c>
      <c r="F155" s="9" t="n">
        <v>30</v>
      </c>
      <c r="G155" s="9" t="s">
        <v>132</v>
      </c>
      <c r="H155" s="9" t="n">
        <v>5</v>
      </c>
      <c r="I155" s="9" t="n">
        <v>200</v>
      </c>
      <c r="J155" s="11" t="b">
        <f aca="false">FALSE()</f>
        <v>0</v>
      </c>
      <c r="K155" s="9" t="n">
        <v>200</v>
      </c>
      <c r="L155" s="9" t="n">
        <v>5</v>
      </c>
      <c r="M155" s="11" t="b">
        <f aca="false">TRUE()</f>
        <v>1</v>
      </c>
      <c r="N155" s="5" t="n">
        <f aca="false">COUNTIF($F$2:$F$316,"&lt;"&amp;F155)+(COUNTIF($F$2:$F$316,F155)+1)/2</f>
        <v>119.5</v>
      </c>
      <c r="O155" s="5" t="n">
        <f aca="false">COUNTIF($H$2:$H$316,"&lt;"&amp;H155)+(COUNTIF($H$2:$H$316,H155)+1)/2</f>
        <v>207</v>
      </c>
      <c r="P155" s="5" t="n">
        <f aca="false">IF(J155=FALSE(),COUNTIFS($J$2:$J$316,FALSE(),$F$2:$F$316,"&lt;"&amp;F155)+(COUNTIFS($J$2:$J$316,FALSE(),$F$2:$F$316,F155)+1)/2,"")</f>
        <v>115</v>
      </c>
      <c r="Q155" s="5" t="n">
        <f aca="false">IF(J155=FALSE(),COUNTIFS($J$2:$J$316,FALSE(),$H$2:$H$316,"&lt;"&amp;H155)+(COUNTIFS($J$2:$J$316,FALSE(),$H$2:$H$316,H155)+1)/2,"")</f>
        <v>141</v>
      </c>
      <c r="R155" s="5" t="n">
        <f aca="false">COUNTIF($L$2:$L$316,"&lt;"&amp;L155)+(COUNTIF($L$2:$L$316,L155)+1)/2</f>
        <v>234.5</v>
      </c>
      <c r="S155" s="5" t="n">
        <f aca="false">MATCH(F155,Codetabel!$G$2:$G$12,0)-1</f>
        <v>2</v>
      </c>
      <c r="T155" s="5" t="n">
        <f aca="false">H155-1</f>
        <v>4</v>
      </c>
    </row>
    <row r="156" customFormat="false" ht="15" hidden="false" customHeight="false" outlineLevel="0" collapsed="false">
      <c r="A156" s="9" t="s">
        <v>67</v>
      </c>
      <c r="B156" s="9" t="n">
        <v>237</v>
      </c>
      <c r="C156" s="9" t="s">
        <v>584</v>
      </c>
      <c r="D156" s="9" t="s">
        <v>585</v>
      </c>
      <c r="E156" s="9" t="s">
        <v>586</v>
      </c>
      <c r="F156" s="9" t="n">
        <v>10</v>
      </c>
      <c r="G156" s="9" t="s">
        <v>132</v>
      </c>
      <c r="H156" s="9" t="n">
        <v>5</v>
      </c>
      <c r="I156" s="9" t="n">
        <v>200</v>
      </c>
      <c r="J156" s="11" t="b">
        <f aca="false">FALSE()</f>
        <v>0</v>
      </c>
      <c r="K156" s="9" t="n">
        <v>200</v>
      </c>
      <c r="L156" s="9" t="n">
        <v>5</v>
      </c>
      <c r="M156" s="11" t="b">
        <f aca="false">TRUE()</f>
        <v>1</v>
      </c>
      <c r="N156" s="5" t="n">
        <f aca="false">COUNTIF($F$2:$F$316,"&lt;"&amp;F156)+(COUNTIF($F$2:$F$316,F156)+1)/2</f>
        <v>66</v>
      </c>
      <c r="O156" s="5" t="n">
        <f aca="false">COUNTIF($H$2:$H$316,"&lt;"&amp;H156)+(COUNTIF($H$2:$H$316,H156)+1)/2</f>
        <v>207</v>
      </c>
      <c r="P156" s="5" t="n">
        <f aca="false">IF(J156=FALSE(),COUNTIFS($J$2:$J$316,FALSE(),$F$2:$F$316,"&lt;"&amp;F156)+(COUNTIFS($J$2:$J$316,FALSE(),$F$2:$F$316,F156)+1)/2,"")</f>
        <v>66</v>
      </c>
      <c r="Q156" s="5" t="n">
        <f aca="false">IF(J156=FALSE(),COUNTIFS($J$2:$J$316,FALSE(),$H$2:$H$316,"&lt;"&amp;H156)+(COUNTIFS($J$2:$J$316,FALSE(),$H$2:$H$316,H156)+1)/2,"")</f>
        <v>141</v>
      </c>
      <c r="R156" s="5" t="n">
        <f aca="false">COUNTIF($L$2:$L$316,"&lt;"&amp;L156)+(COUNTIF($L$2:$L$316,L156)+1)/2</f>
        <v>234.5</v>
      </c>
      <c r="S156" s="5" t="n">
        <f aca="false">MATCH(F156,Codetabel!$G$2:$G$12,0)-1</f>
        <v>1</v>
      </c>
      <c r="T156" s="5" t="n">
        <f aca="false">H156-1</f>
        <v>4</v>
      </c>
    </row>
    <row r="157" customFormat="false" ht="15" hidden="false" customHeight="false" outlineLevel="0" collapsed="false">
      <c r="A157" s="9" t="s">
        <v>67</v>
      </c>
      <c r="B157" s="9" t="n">
        <v>238</v>
      </c>
      <c r="C157" s="9" t="s">
        <v>584</v>
      </c>
      <c r="D157" s="9" t="s">
        <v>585</v>
      </c>
      <c r="E157" s="9" t="s">
        <v>587</v>
      </c>
      <c r="F157" s="9" t="n">
        <v>50</v>
      </c>
      <c r="G157" s="9" t="s">
        <v>115</v>
      </c>
      <c r="H157" s="9" t="n">
        <v>4</v>
      </c>
      <c r="I157" s="9" t="n">
        <v>100</v>
      </c>
      <c r="J157" s="11" t="b">
        <f aca="false">FALSE()</f>
        <v>0</v>
      </c>
      <c r="K157" s="9" t="n">
        <v>100</v>
      </c>
      <c r="L157" s="9" t="n">
        <v>4</v>
      </c>
      <c r="M157" s="11" t="b">
        <f aca="false">TRUE()</f>
        <v>1</v>
      </c>
      <c r="N157" s="5" t="n">
        <f aca="false">COUNTIF($F$2:$F$316,"&lt;"&amp;F157)+(COUNTIF($F$2:$F$316,F157)+1)/2</f>
        <v>175.5</v>
      </c>
      <c r="O157" s="5" t="n">
        <f aca="false">COUNTIF($H$2:$H$316,"&lt;"&amp;H157)+(COUNTIF($H$2:$H$316,H157)+1)/2</f>
        <v>140</v>
      </c>
      <c r="P157" s="5" t="n">
        <f aca="false">IF(J157=FALSE(),COUNTIFS($J$2:$J$316,FALSE(),$F$2:$F$316,"&lt;"&amp;F157)+(COUNTIFS($J$2:$J$316,FALSE(),$F$2:$F$316,F157)+1)/2,"")</f>
        <v>156</v>
      </c>
      <c r="Q157" s="5" t="n">
        <f aca="false">IF(J157=FALSE(),COUNTIFS($J$2:$J$316,FALSE(),$H$2:$H$316,"&lt;"&amp;H157)+(COUNTIFS($J$2:$J$316,FALSE(),$H$2:$H$316,H157)+1)/2,"")</f>
        <v>98</v>
      </c>
      <c r="R157" s="5" t="n">
        <f aca="false">COUNTIF($L$2:$L$316,"&lt;"&amp;L157)+(COUNTIF($L$2:$L$316,L157)+1)/2</f>
        <v>166</v>
      </c>
      <c r="S157" s="5" t="n">
        <f aca="false">MATCH(F157,Codetabel!$G$2:$G$12,0)-1</f>
        <v>3</v>
      </c>
      <c r="T157" s="5" t="n">
        <f aca="false">H157-1</f>
        <v>3</v>
      </c>
    </row>
    <row r="158" customFormat="false" ht="15" hidden="false" customHeight="false" outlineLevel="0" collapsed="false">
      <c r="A158" s="9" t="s">
        <v>67</v>
      </c>
      <c r="B158" s="9" t="n">
        <v>239</v>
      </c>
      <c r="C158" s="9" t="s">
        <v>584</v>
      </c>
      <c r="D158" s="9" t="s">
        <v>585</v>
      </c>
      <c r="E158" s="9" t="s">
        <v>588</v>
      </c>
      <c r="F158" s="9" t="n">
        <v>30</v>
      </c>
      <c r="G158" s="9" t="s">
        <v>126</v>
      </c>
      <c r="H158" s="9" t="n">
        <v>3</v>
      </c>
      <c r="I158" s="9" t="n">
        <v>50</v>
      </c>
      <c r="J158" s="11" t="b">
        <f aca="false">FALSE()</f>
        <v>0</v>
      </c>
      <c r="K158" s="9" t="n">
        <v>50</v>
      </c>
      <c r="L158" s="9" t="n">
        <v>3</v>
      </c>
      <c r="M158" s="11" t="b">
        <f aca="false">TRUE()</f>
        <v>1</v>
      </c>
      <c r="N158" s="5" t="n">
        <f aca="false">COUNTIF($F$2:$F$316,"&lt;"&amp;F158)+(COUNTIF($F$2:$F$316,F158)+1)/2</f>
        <v>119.5</v>
      </c>
      <c r="O158" s="5" t="n">
        <f aca="false">COUNTIF($H$2:$H$316,"&lt;"&amp;H158)+(COUNTIF($H$2:$H$316,H158)+1)/2</f>
        <v>68</v>
      </c>
      <c r="P158" s="5" t="n">
        <f aca="false">IF(J158=FALSE(),COUNTIFS($J$2:$J$316,FALSE(),$F$2:$F$316,"&lt;"&amp;F158)+(COUNTIFS($J$2:$J$316,FALSE(),$F$2:$F$316,F158)+1)/2,"")</f>
        <v>115</v>
      </c>
      <c r="Q158" s="5" t="n">
        <f aca="false">IF(J158=FALSE(),COUNTIFS($J$2:$J$316,FALSE(),$H$2:$H$316,"&lt;"&amp;H158)+(COUNTIFS($J$2:$J$316,FALSE(),$H$2:$H$316,H158)+1)/2,"")</f>
        <v>48.5</v>
      </c>
      <c r="R158" s="5" t="n">
        <f aca="false">COUNTIF($L$2:$L$316,"&lt;"&amp;L158)+(COUNTIF($L$2:$L$316,L158)+1)/2</f>
        <v>84.5</v>
      </c>
      <c r="S158" s="5" t="n">
        <f aca="false">MATCH(F158,Codetabel!$G$2:$G$12,0)-1</f>
        <v>2</v>
      </c>
      <c r="T158" s="5" t="n">
        <f aca="false">H158-1</f>
        <v>2</v>
      </c>
    </row>
    <row r="159" customFormat="false" ht="15" hidden="false" customHeight="false" outlineLevel="0" collapsed="false">
      <c r="A159" s="9" t="s">
        <v>67</v>
      </c>
      <c r="B159" s="9" t="n">
        <v>241</v>
      </c>
      <c r="C159" s="9" t="s">
        <v>589</v>
      </c>
      <c r="D159" s="9" t="s">
        <v>590</v>
      </c>
      <c r="E159" s="9" t="s">
        <v>185</v>
      </c>
      <c r="F159" s="9" t="n">
        <v>50</v>
      </c>
      <c r="G159" s="9" t="s">
        <v>115</v>
      </c>
      <c r="H159" s="9" t="n">
        <v>4</v>
      </c>
      <c r="I159" s="9" t="n">
        <v>100</v>
      </c>
      <c r="J159" s="11" t="b">
        <f aca="false">FALSE()</f>
        <v>0</v>
      </c>
      <c r="K159" s="9" t="n">
        <v>100</v>
      </c>
      <c r="L159" s="9" t="n">
        <v>4</v>
      </c>
      <c r="M159" s="11" t="b">
        <f aca="false">TRUE()</f>
        <v>1</v>
      </c>
      <c r="N159" s="5" t="n">
        <f aca="false">COUNTIF($F$2:$F$316,"&lt;"&amp;F159)+(COUNTIF($F$2:$F$316,F159)+1)/2</f>
        <v>175.5</v>
      </c>
      <c r="O159" s="5" t="n">
        <f aca="false">COUNTIF($H$2:$H$316,"&lt;"&amp;H159)+(COUNTIF($H$2:$H$316,H159)+1)/2</f>
        <v>140</v>
      </c>
      <c r="P159" s="5" t="n">
        <f aca="false">IF(J159=FALSE(),COUNTIFS($J$2:$J$316,FALSE(),$F$2:$F$316,"&lt;"&amp;F159)+(COUNTIFS($J$2:$J$316,FALSE(),$F$2:$F$316,F159)+1)/2,"")</f>
        <v>156</v>
      </c>
      <c r="Q159" s="5" t="n">
        <f aca="false">IF(J159=FALSE(),COUNTIFS($J$2:$J$316,FALSE(),$H$2:$H$316,"&lt;"&amp;H159)+(COUNTIFS($J$2:$J$316,FALSE(),$H$2:$H$316,H159)+1)/2,"")</f>
        <v>98</v>
      </c>
      <c r="R159" s="5" t="n">
        <f aca="false">COUNTIF($L$2:$L$316,"&lt;"&amp;L159)+(COUNTIF($L$2:$L$316,L159)+1)/2</f>
        <v>166</v>
      </c>
      <c r="S159" s="5" t="n">
        <f aca="false">MATCH(F159,Codetabel!$G$2:$G$12,0)-1</f>
        <v>3</v>
      </c>
      <c r="T159" s="5" t="n">
        <f aca="false">H159-1</f>
        <v>3</v>
      </c>
    </row>
    <row r="160" customFormat="false" ht="15" hidden="false" customHeight="false" outlineLevel="0" collapsed="false">
      <c r="A160" s="9" t="s">
        <v>67</v>
      </c>
      <c r="B160" s="9" t="n">
        <v>242</v>
      </c>
      <c r="C160" s="9" t="s">
        <v>589</v>
      </c>
      <c r="D160" s="9" t="s">
        <v>590</v>
      </c>
      <c r="E160" s="9" t="s">
        <v>591</v>
      </c>
      <c r="F160" s="9" t="n">
        <v>30</v>
      </c>
      <c r="G160" s="9" t="s">
        <v>132</v>
      </c>
      <c r="H160" s="9" t="n">
        <v>5</v>
      </c>
      <c r="I160" s="9" t="n">
        <v>200</v>
      </c>
      <c r="J160" s="11" t="b">
        <f aca="false">FALSE()</f>
        <v>0</v>
      </c>
      <c r="K160" s="9" t="n">
        <v>200</v>
      </c>
      <c r="L160" s="9" t="n">
        <v>5</v>
      </c>
      <c r="M160" s="11" t="b">
        <f aca="false">TRUE()</f>
        <v>1</v>
      </c>
      <c r="N160" s="5" t="n">
        <f aca="false">COUNTIF($F$2:$F$316,"&lt;"&amp;F160)+(COUNTIF($F$2:$F$316,F160)+1)/2</f>
        <v>119.5</v>
      </c>
      <c r="O160" s="5" t="n">
        <f aca="false">COUNTIF($H$2:$H$316,"&lt;"&amp;H160)+(COUNTIF($H$2:$H$316,H160)+1)/2</f>
        <v>207</v>
      </c>
      <c r="P160" s="5" t="n">
        <f aca="false">IF(J160=FALSE(),COUNTIFS($J$2:$J$316,FALSE(),$F$2:$F$316,"&lt;"&amp;F160)+(COUNTIFS($J$2:$J$316,FALSE(),$F$2:$F$316,F160)+1)/2,"")</f>
        <v>115</v>
      </c>
      <c r="Q160" s="5" t="n">
        <f aca="false">IF(J160=FALSE(),COUNTIFS($J$2:$J$316,FALSE(),$H$2:$H$316,"&lt;"&amp;H160)+(COUNTIFS($J$2:$J$316,FALSE(),$H$2:$H$316,H160)+1)/2,"")</f>
        <v>141</v>
      </c>
      <c r="R160" s="5" t="n">
        <f aca="false">COUNTIF($L$2:$L$316,"&lt;"&amp;L160)+(COUNTIF($L$2:$L$316,L160)+1)/2</f>
        <v>234.5</v>
      </c>
      <c r="S160" s="5" t="n">
        <f aca="false">MATCH(F160,Codetabel!$G$2:$G$12,0)-1</f>
        <v>2</v>
      </c>
      <c r="T160" s="5" t="n">
        <f aca="false">H160-1</f>
        <v>4</v>
      </c>
    </row>
    <row r="161" customFormat="false" ht="15" hidden="false" customHeight="false" outlineLevel="0" collapsed="false">
      <c r="A161" s="9" t="s">
        <v>67</v>
      </c>
      <c r="B161" s="9" t="n">
        <v>243</v>
      </c>
      <c r="C161" s="9" t="s">
        <v>589</v>
      </c>
      <c r="D161" s="9" t="s">
        <v>590</v>
      </c>
      <c r="E161" s="9" t="s">
        <v>592</v>
      </c>
      <c r="F161" s="9" t="n">
        <v>30</v>
      </c>
      <c r="G161" s="9" t="s">
        <v>115</v>
      </c>
      <c r="H161" s="9" t="n">
        <v>4</v>
      </c>
      <c r="I161" s="9" t="n">
        <v>100</v>
      </c>
      <c r="J161" s="11" t="b">
        <f aca="false">FALSE()</f>
        <v>0</v>
      </c>
      <c r="K161" s="9" t="n">
        <v>100</v>
      </c>
      <c r="L161" s="9" t="n">
        <v>4</v>
      </c>
      <c r="M161" s="11" t="b">
        <f aca="false">TRUE()</f>
        <v>1</v>
      </c>
      <c r="N161" s="5" t="n">
        <f aca="false">COUNTIF($F$2:$F$316,"&lt;"&amp;F161)+(COUNTIF($F$2:$F$316,F161)+1)/2</f>
        <v>119.5</v>
      </c>
      <c r="O161" s="5" t="n">
        <f aca="false">COUNTIF($H$2:$H$316,"&lt;"&amp;H161)+(COUNTIF($H$2:$H$316,H161)+1)/2</f>
        <v>140</v>
      </c>
      <c r="P161" s="5" t="n">
        <f aca="false">IF(J161=FALSE(),COUNTIFS($J$2:$J$316,FALSE(),$F$2:$F$316,"&lt;"&amp;F161)+(COUNTIFS($J$2:$J$316,FALSE(),$F$2:$F$316,F161)+1)/2,"")</f>
        <v>115</v>
      </c>
      <c r="Q161" s="5" t="n">
        <f aca="false">IF(J161=FALSE(),COUNTIFS($J$2:$J$316,FALSE(),$H$2:$H$316,"&lt;"&amp;H161)+(COUNTIFS($J$2:$J$316,FALSE(),$H$2:$H$316,H161)+1)/2,"")</f>
        <v>98</v>
      </c>
      <c r="R161" s="5" t="n">
        <f aca="false">COUNTIF($L$2:$L$316,"&lt;"&amp;L161)+(COUNTIF($L$2:$L$316,L161)+1)/2</f>
        <v>166</v>
      </c>
      <c r="S161" s="5" t="n">
        <f aca="false">MATCH(F161,Codetabel!$G$2:$G$12,0)-1</f>
        <v>2</v>
      </c>
      <c r="T161" s="5" t="n">
        <f aca="false">H161-1</f>
        <v>3</v>
      </c>
    </row>
    <row r="162" customFormat="false" ht="15" hidden="false" customHeight="false" outlineLevel="0" collapsed="false">
      <c r="A162" s="9" t="s">
        <v>67</v>
      </c>
      <c r="B162" s="9" t="n">
        <v>244</v>
      </c>
      <c r="C162" s="9" t="s">
        <v>589</v>
      </c>
      <c r="D162" s="9" t="s">
        <v>590</v>
      </c>
      <c r="E162" s="9" t="s">
        <v>593</v>
      </c>
      <c r="F162" s="9" t="n">
        <v>100</v>
      </c>
      <c r="G162" s="9" t="s">
        <v>115</v>
      </c>
      <c r="H162" s="9" t="n">
        <v>4</v>
      </c>
      <c r="I162" s="9" t="n">
        <v>100</v>
      </c>
      <c r="J162" s="11" t="b">
        <f aca="false">TRUE()</f>
        <v>1</v>
      </c>
      <c r="K162" s="9" t="n">
        <v>100</v>
      </c>
      <c r="L162" s="9" t="n">
        <v>4</v>
      </c>
      <c r="M162" s="11" t="b">
        <f aca="false">TRUE()</f>
        <v>1</v>
      </c>
      <c r="N162" s="5" t="n">
        <f aca="false">COUNTIF($F$2:$F$316,"&lt;"&amp;F162)+(COUNTIF($F$2:$F$316,F162)+1)/2</f>
        <v>222.5</v>
      </c>
      <c r="O162" s="5" t="n">
        <f aca="false">COUNTIF($H$2:$H$316,"&lt;"&amp;H162)+(COUNTIF($H$2:$H$316,H162)+1)/2</f>
        <v>140</v>
      </c>
      <c r="P162" s="5" t="str">
        <f aca="false">IF(J162=FALSE(),COUNTIFS($J$2:$J$316,FALSE(),$F$2:$F$316,"&lt;"&amp;F162)+(COUNTIFS($J$2:$J$316,FALSE(),$F$2:$F$316,F162)+1)/2,"")</f>
        <v/>
      </c>
      <c r="Q162" s="5" t="str">
        <f aca="false">IF(J162=FALSE(),COUNTIFS($J$2:$J$316,FALSE(),$H$2:$H$316,"&lt;"&amp;H162)+(COUNTIFS($J$2:$J$316,FALSE(),$H$2:$H$316,H162)+1)/2,"")</f>
        <v/>
      </c>
      <c r="R162" s="5" t="n">
        <f aca="false">COUNTIF($L$2:$L$316,"&lt;"&amp;L162)+(COUNTIF($L$2:$L$316,L162)+1)/2</f>
        <v>166</v>
      </c>
      <c r="S162" s="5" t="n">
        <f aca="false">MATCH(F162,Codetabel!$G$2:$G$12,0)-1</f>
        <v>4</v>
      </c>
      <c r="T162" s="5" t="n">
        <f aca="false">H162-1</f>
        <v>3</v>
      </c>
    </row>
    <row r="163" customFormat="false" ht="15" hidden="false" customHeight="false" outlineLevel="0" collapsed="false">
      <c r="A163" s="9" t="s">
        <v>67</v>
      </c>
      <c r="B163" s="9" t="n">
        <v>245</v>
      </c>
      <c r="C163" s="9" t="s">
        <v>589</v>
      </c>
      <c r="D163" s="9" t="s">
        <v>590</v>
      </c>
      <c r="E163" s="9" t="s">
        <v>594</v>
      </c>
      <c r="F163" s="9" t="n">
        <v>50</v>
      </c>
      <c r="G163" s="9" t="s">
        <v>115</v>
      </c>
      <c r="H163" s="9" t="n">
        <v>4</v>
      </c>
      <c r="I163" s="9" t="n">
        <v>100</v>
      </c>
      <c r="J163" s="11" t="b">
        <f aca="false">FALSE()</f>
        <v>0</v>
      </c>
      <c r="K163" s="9" t="n">
        <v>100</v>
      </c>
      <c r="L163" s="9" t="n">
        <v>4</v>
      </c>
      <c r="M163" s="11" t="b">
        <f aca="false">TRUE()</f>
        <v>1</v>
      </c>
      <c r="N163" s="5" t="n">
        <f aca="false">COUNTIF($F$2:$F$316,"&lt;"&amp;F163)+(COUNTIF($F$2:$F$316,F163)+1)/2</f>
        <v>175.5</v>
      </c>
      <c r="O163" s="5" t="n">
        <f aca="false">COUNTIF($H$2:$H$316,"&lt;"&amp;H163)+(COUNTIF($H$2:$H$316,H163)+1)/2</f>
        <v>140</v>
      </c>
      <c r="P163" s="5" t="n">
        <f aca="false">IF(J163=FALSE(),COUNTIFS($J$2:$J$316,FALSE(),$F$2:$F$316,"&lt;"&amp;F163)+(COUNTIFS($J$2:$J$316,FALSE(),$F$2:$F$316,F163)+1)/2,"")</f>
        <v>156</v>
      </c>
      <c r="Q163" s="5" t="n">
        <f aca="false">IF(J163=FALSE(),COUNTIFS($J$2:$J$316,FALSE(),$H$2:$H$316,"&lt;"&amp;H163)+(COUNTIFS($J$2:$J$316,FALSE(),$H$2:$H$316,H163)+1)/2,"")</f>
        <v>98</v>
      </c>
      <c r="R163" s="5" t="n">
        <f aca="false">COUNTIF($L$2:$L$316,"&lt;"&amp;L163)+(COUNTIF($L$2:$L$316,L163)+1)/2</f>
        <v>166</v>
      </c>
      <c r="S163" s="5" t="n">
        <f aca="false">MATCH(F163,Codetabel!$G$2:$G$12,0)-1</f>
        <v>3</v>
      </c>
      <c r="T163" s="5" t="n">
        <f aca="false">H163-1</f>
        <v>3</v>
      </c>
    </row>
    <row r="164" customFormat="false" ht="15" hidden="false" customHeight="false" outlineLevel="0" collapsed="false">
      <c r="A164" s="9" t="s">
        <v>67</v>
      </c>
      <c r="B164" s="9" t="n">
        <v>246</v>
      </c>
      <c r="C164" s="9" t="s">
        <v>589</v>
      </c>
      <c r="D164" s="9" t="s">
        <v>590</v>
      </c>
      <c r="E164" s="9" t="s">
        <v>595</v>
      </c>
      <c r="F164" s="9" t="n">
        <v>100</v>
      </c>
      <c r="G164" s="9" t="s">
        <v>115</v>
      </c>
      <c r="H164" s="9" t="n">
        <v>4</v>
      </c>
      <c r="I164" s="9" t="n">
        <v>100</v>
      </c>
      <c r="J164" s="11" t="b">
        <f aca="false">TRUE()</f>
        <v>1</v>
      </c>
      <c r="K164" s="9" t="n">
        <v>100</v>
      </c>
      <c r="L164" s="9" t="n">
        <v>4</v>
      </c>
      <c r="M164" s="11" t="b">
        <f aca="false">TRUE()</f>
        <v>1</v>
      </c>
      <c r="N164" s="5" t="n">
        <f aca="false">COUNTIF($F$2:$F$316,"&lt;"&amp;F164)+(COUNTIF($F$2:$F$316,F164)+1)/2</f>
        <v>222.5</v>
      </c>
      <c r="O164" s="5" t="n">
        <f aca="false">COUNTIF($H$2:$H$316,"&lt;"&amp;H164)+(COUNTIF($H$2:$H$316,H164)+1)/2</f>
        <v>140</v>
      </c>
      <c r="P164" s="5" t="str">
        <f aca="false">IF(J164=FALSE(),COUNTIFS($J$2:$J$316,FALSE(),$F$2:$F$316,"&lt;"&amp;F164)+(COUNTIFS($J$2:$J$316,FALSE(),$F$2:$F$316,F164)+1)/2,"")</f>
        <v/>
      </c>
      <c r="Q164" s="5" t="str">
        <f aca="false">IF(J164=FALSE(),COUNTIFS($J$2:$J$316,FALSE(),$H$2:$H$316,"&lt;"&amp;H164)+(COUNTIFS($J$2:$J$316,FALSE(),$H$2:$H$316,H164)+1)/2,"")</f>
        <v/>
      </c>
      <c r="R164" s="5" t="n">
        <f aca="false">COUNTIF($L$2:$L$316,"&lt;"&amp;L164)+(COUNTIF($L$2:$L$316,L164)+1)/2</f>
        <v>166</v>
      </c>
      <c r="S164" s="5" t="n">
        <f aca="false">MATCH(F164,Codetabel!$G$2:$G$12,0)-1</f>
        <v>4</v>
      </c>
      <c r="T164" s="5" t="n">
        <f aca="false">H164-1</f>
        <v>3</v>
      </c>
    </row>
    <row r="165" customFormat="false" ht="15" hidden="false" customHeight="false" outlineLevel="0" collapsed="false">
      <c r="A165" s="9" t="s">
        <v>67</v>
      </c>
      <c r="B165" s="9" t="n">
        <v>247</v>
      </c>
      <c r="C165" s="9" t="s">
        <v>589</v>
      </c>
      <c r="D165" s="9" t="s">
        <v>590</v>
      </c>
      <c r="E165" s="9" t="s">
        <v>596</v>
      </c>
      <c r="F165" s="9" t="n">
        <v>100</v>
      </c>
      <c r="G165" s="9" t="s">
        <v>115</v>
      </c>
      <c r="H165" s="9" t="n">
        <v>4</v>
      </c>
      <c r="I165" s="9" t="n">
        <v>100</v>
      </c>
      <c r="J165" s="11" t="b">
        <f aca="false">TRUE()</f>
        <v>1</v>
      </c>
      <c r="K165" s="9" t="n">
        <v>100</v>
      </c>
      <c r="L165" s="9" t="n">
        <v>4</v>
      </c>
      <c r="M165" s="11" t="b">
        <f aca="false">TRUE()</f>
        <v>1</v>
      </c>
      <c r="N165" s="5" t="n">
        <f aca="false">COUNTIF($F$2:$F$316,"&lt;"&amp;F165)+(COUNTIF($F$2:$F$316,F165)+1)/2</f>
        <v>222.5</v>
      </c>
      <c r="O165" s="5" t="n">
        <f aca="false">COUNTIF($H$2:$H$316,"&lt;"&amp;H165)+(COUNTIF($H$2:$H$316,H165)+1)/2</f>
        <v>140</v>
      </c>
      <c r="P165" s="5" t="str">
        <f aca="false">IF(J165=FALSE(),COUNTIFS($J$2:$J$316,FALSE(),$F$2:$F$316,"&lt;"&amp;F165)+(COUNTIFS($J$2:$J$316,FALSE(),$F$2:$F$316,F165)+1)/2,"")</f>
        <v/>
      </c>
      <c r="Q165" s="5" t="str">
        <f aca="false">IF(J165=FALSE(),COUNTIFS($J$2:$J$316,FALSE(),$H$2:$H$316,"&lt;"&amp;H165)+(COUNTIFS($J$2:$J$316,FALSE(),$H$2:$H$316,H165)+1)/2,"")</f>
        <v/>
      </c>
      <c r="R165" s="5" t="n">
        <f aca="false">COUNTIF($L$2:$L$316,"&lt;"&amp;L165)+(COUNTIF($L$2:$L$316,L165)+1)/2</f>
        <v>166</v>
      </c>
      <c r="S165" s="5" t="n">
        <f aca="false">MATCH(F165,Codetabel!$G$2:$G$12,0)-1</f>
        <v>4</v>
      </c>
      <c r="T165" s="5" t="n">
        <f aca="false">H165-1</f>
        <v>3</v>
      </c>
    </row>
    <row r="166" customFormat="false" ht="15" hidden="false" customHeight="false" outlineLevel="0" collapsed="false">
      <c r="A166" s="9" t="s">
        <v>67</v>
      </c>
      <c r="B166" s="9" t="n">
        <v>248</v>
      </c>
      <c r="C166" s="9" t="s">
        <v>589</v>
      </c>
      <c r="D166" s="9" t="s">
        <v>590</v>
      </c>
      <c r="E166" s="9" t="s">
        <v>597</v>
      </c>
      <c r="F166" s="9" t="n">
        <v>30</v>
      </c>
      <c r="G166" s="9" t="s">
        <v>115</v>
      </c>
      <c r="H166" s="9" t="n">
        <v>4</v>
      </c>
      <c r="I166" s="9" t="n">
        <v>100</v>
      </c>
      <c r="J166" s="11" t="b">
        <f aca="false">FALSE()</f>
        <v>0</v>
      </c>
      <c r="K166" s="9" t="n">
        <v>100</v>
      </c>
      <c r="L166" s="9" t="n">
        <v>4</v>
      </c>
      <c r="M166" s="11" t="b">
        <f aca="false">TRUE()</f>
        <v>1</v>
      </c>
      <c r="N166" s="5" t="n">
        <f aca="false">COUNTIF($F$2:$F$316,"&lt;"&amp;F166)+(COUNTIF($F$2:$F$316,F166)+1)/2</f>
        <v>119.5</v>
      </c>
      <c r="O166" s="5" t="n">
        <f aca="false">COUNTIF($H$2:$H$316,"&lt;"&amp;H166)+(COUNTIF($H$2:$H$316,H166)+1)/2</f>
        <v>140</v>
      </c>
      <c r="P166" s="5" t="n">
        <f aca="false">IF(J166=FALSE(),COUNTIFS($J$2:$J$316,FALSE(),$F$2:$F$316,"&lt;"&amp;F166)+(COUNTIFS($J$2:$J$316,FALSE(),$F$2:$F$316,F166)+1)/2,"")</f>
        <v>115</v>
      </c>
      <c r="Q166" s="5" t="n">
        <f aca="false">IF(J166=FALSE(),COUNTIFS($J$2:$J$316,FALSE(),$H$2:$H$316,"&lt;"&amp;H166)+(COUNTIFS($J$2:$J$316,FALSE(),$H$2:$H$316,H166)+1)/2,"")</f>
        <v>98</v>
      </c>
      <c r="R166" s="5" t="n">
        <f aca="false">COUNTIF($L$2:$L$316,"&lt;"&amp;L166)+(COUNTIF($L$2:$L$316,L166)+1)/2</f>
        <v>166</v>
      </c>
      <c r="S166" s="5" t="n">
        <f aca="false">MATCH(F166,Codetabel!$G$2:$G$12,0)-1</f>
        <v>2</v>
      </c>
      <c r="T166" s="5" t="n">
        <f aca="false">H166-1</f>
        <v>3</v>
      </c>
    </row>
    <row r="167" customFormat="false" ht="15" hidden="false" customHeight="false" outlineLevel="0" collapsed="false">
      <c r="A167" s="9" t="s">
        <v>67</v>
      </c>
      <c r="B167" s="9" t="n">
        <v>249</v>
      </c>
      <c r="C167" s="9" t="s">
        <v>589</v>
      </c>
      <c r="D167" s="9" t="s">
        <v>1187</v>
      </c>
      <c r="E167" s="9" t="s">
        <v>598</v>
      </c>
      <c r="F167" s="9" t="n">
        <v>50</v>
      </c>
      <c r="G167" s="9" t="s">
        <v>115</v>
      </c>
      <c r="H167" s="9" t="n">
        <v>4</v>
      </c>
      <c r="I167" s="9" t="n">
        <v>100</v>
      </c>
      <c r="J167" s="11" t="b">
        <f aca="false">FALSE()</f>
        <v>0</v>
      </c>
      <c r="K167" s="9" t="n">
        <v>100</v>
      </c>
      <c r="L167" s="9" t="n">
        <v>4</v>
      </c>
      <c r="M167" s="11" t="b">
        <f aca="false">TRUE()</f>
        <v>1</v>
      </c>
      <c r="N167" s="5" t="n">
        <f aca="false">COUNTIF($F$2:$F$316,"&lt;"&amp;F167)+(COUNTIF($F$2:$F$316,F167)+1)/2</f>
        <v>175.5</v>
      </c>
      <c r="O167" s="5" t="n">
        <f aca="false">COUNTIF($H$2:$H$316,"&lt;"&amp;H167)+(COUNTIF($H$2:$H$316,H167)+1)/2</f>
        <v>140</v>
      </c>
      <c r="P167" s="5" t="n">
        <f aca="false">IF(J167=FALSE(),COUNTIFS($J$2:$J$316,FALSE(),$F$2:$F$316,"&lt;"&amp;F167)+(COUNTIFS($J$2:$J$316,FALSE(),$F$2:$F$316,F167)+1)/2,"")</f>
        <v>156</v>
      </c>
      <c r="Q167" s="5" t="n">
        <f aca="false">IF(J167=FALSE(),COUNTIFS($J$2:$J$316,FALSE(),$H$2:$H$316,"&lt;"&amp;H167)+(COUNTIFS($J$2:$J$316,FALSE(),$H$2:$H$316,H167)+1)/2,"")</f>
        <v>98</v>
      </c>
      <c r="R167" s="5" t="n">
        <f aca="false">COUNTIF($L$2:$L$316,"&lt;"&amp;L167)+(COUNTIF($L$2:$L$316,L167)+1)/2</f>
        <v>166</v>
      </c>
      <c r="S167" s="5" t="n">
        <f aca="false">MATCH(F167,Codetabel!$G$2:$G$12,0)-1</f>
        <v>3</v>
      </c>
      <c r="T167" s="5" t="n">
        <f aca="false">H167-1</f>
        <v>3</v>
      </c>
    </row>
    <row r="168" customFormat="false" ht="15" hidden="false" customHeight="false" outlineLevel="0" collapsed="false">
      <c r="A168" s="9" t="s">
        <v>67</v>
      </c>
      <c r="B168" s="9" t="n">
        <v>250</v>
      </c>
      <c r="C168" s="9" t="s">
        <v>589</v>
      </c>
      <c r="D168" s="9" t="s">
        <v>590</v>
      </c>
      <c r="E168" s="9" t="s">
        <v>599</v>
      </c>
      <c r="F168" s="9" t="n">
        <v>50</v>
      </c>
      <c r="G168" s="9" t="s">
        <v>115</v>
      </c>
      <c r="H168" s="9" t="n">
        <v>4</v>
      </c>
      <c r="I168" s="9" t="n">
        <v>100</v>
      </c>
      <c r="J168" s="11" t="b">
        <f aca="false">FALSE()</f>
        <v>0</v>
      </c>
      <c r="K168" s="9" t="n">
        <v>100</v>
      </c>
      <c r="L168" s="9" t="n">
        <v>4</v>
      </c>
      <c r="M168" s="11" t="b">
        <f aca="false">TRUE()</f>
        <v>1</v>
      </c>
      <c r="N168" s="5" t="n">
        <f aca="false">COUNTIF($F$2:$F$316,"&lt;"&amp;F168)+(COUNTIF($F$2:$F$316,F168)+1)/2</f>
        <v>175.5</v>
      </c>
      <c r="O168" s="5" t="n">
        <f aca="false">COUNTIF($H$2:$H$316,"&lt;"&amp;H168)+(COUNTIF($H$2:$H$316,H168)+1)/2</f>
        <v>140</v>
      </c>
      <c r="P168" s="5" t="n">
        <f aca="false">IF(J168=FALSE(),COUNTIFS($J$2:$J$316,FALSE(),$F$2:$F$316,"&lt;"&amp;F168)+(COUNTIFS($J$2:$J$316,FALSE(),$F$2:$F$316,F168)+1)/2,"")</f>
        <v>156</v>
      </c>
      <c r="Q168" s="5" t="n">
        <f aca="false">IF(J168=FALSE(),COUNTIFS($J$2:$J$316,FALSE(),$H$2:$H$316,"&lt;"&amp;H168)+(COUNTIFS($J$2:$J$316,FALSE(),$H$2:$H$316,H168)+1)/2,"")</f>
        <v>98</v>
      </c>
      <c r="R168" s="5" t="n">
        <f aca="false">COUNTIF($L$2:$L$316,"&lt;"&amp;L168)+(COUNTIF($L$2:$L$316,L168)+1)/2</f>
        <v>166</v>
      </c>
      <c r="S168" s="5" t="n">
        <f aca="false">MATCH(F168,Codetabel!$G$2:$G$12,0)-1</f>
        <v>3</v>
      </c>
      <c r="T168" s="5" t="n">
        <f aca="false">H168-1</f>
        <v>3</v>
      </c>
    </row>
    <row r="169" customFormat="false" ht="15" hidden="false" customHeight="false" outlineLevel="0" collapsed="false">
      <c r="A169" s="9" t="s">
        <v>67</v>
      </c>
      <c r="B169" s="9" t="n">
        <v>251</v>
      </c>
      <c r="C169" s="9" t="s">
        <v>589</v>
      </c>
      <c r="D169" s="9" t="s">
        <v>590</v>
      </c>
      <c r="E169" s="9" t="s">
        <v>600</v>
      </c>
      <c r="F169" s="9" t="n">
        <v>100</v>
      </c>
      <c r="G169" s="9" t="s">
        <v>115</v>
      </c>
      <c r="H169" s="9" t="n">
        <v>4</v>
      </c>
      <c r="I169" s="9" t="n">
        <v>100</v>
      </c>
      <c r="J169" s="11" t="b">
        <f aca="false">TRUE()</f>
        <v>1</v>
      </c>
      <c r="K169" s="9" t="n">
        <v>100</v>
      </c>
      <c r="L169" s="9" t="n">
        <v>4</v>
      </c>
      <c r="M169" s="11" t="b">
        <f aca="false">TRUE()</f>
        <v>1</v>
      </c>
      <c r="N169" s="5" t="n">
        <f aca="false">COUNTIF($F$2:$F$316,"&lt;"&amp;F169)+(COUNTIF($F$2:$F$316,F169)+1)/2</f>
        <v>222.5</v>
      <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IF(J169=FALSE(),COUNTIFS($J$2:$J$316,FALSE(),$F$2:$F$316,"&lt;"&amp;F169)+(COUNTIFS($J$2:$J$316,FALSE(),$F$2:$F$316,F169)+1)/2,"")</f>
        <v/>
      </c>
      <c r="Q169" s="5" t="str">
        <f aca="false">IF(J169=FALSE(),COUNTIFS($J$2:$J$316,FALSE(),$H$2:$H$316,"&lt;"&amp;H169)+(COUNTIFS($J$2:$J$316,FALSE(),$H$2:$H$316,H169)+1)/2,"")</f>
        <v/>
      </c>
      <c r="R169" s="5" t="n">
        <f aca="false">COUNTIF($L$2:$L$316,"&lt;"&amp;L169)+(COUNTIF($L$2:$L$316,L169)+1)/2</f>
        <v>166</v>
      </c>
      <c r="S169" s="5" t="n">
        <f aca="false">MATCH(F169,Codetabel!$G$2:$G$12,0)-1</f>
        <v>4</v>
      </c>
      <c r="T169" s="5" t="n">
        <f aca="false">H169-1</f>
        <v>3</v>
      </c>
    </row>
    <row r="170" customFormat="false" ht="15" hidden="false" customHeight="false" outlineLevel="0" collapsed="false">
      <c r="A170" s="9" t="s">
        <v>67</v>
      </c>
      <c r="B170" s="9" t="n">
        <v>252</v>
      </c>
      <c r="C170" s="9" t="s">
        <v>589</v>
      </c>
      <c r="D170" s="9" t="s">
        <v>590</v>
      </c>
      <c r="E170" s="9" t="s">
        <v>601</v>
      </c>
      <c r="F170" s="9" t="n">
        <v>30</v>
      </c>
      <c r="G170" s="9" t="s">
        <v>115</v>
      </c>
      <c r="H170" s="9" t="n">
        <v>4</v>
      </c>
      <c r="I170" s="9" t="n">
        <v>100</v>
      </c>
      <c r="J170" s="11" t="b">
        <f aca="false">FALSE()</f>
        <v>0</v>
      </c>
      <c r="K170" s="9" t="n">
        <v>100</v>
      </c>
      <c r="L170" s="9" t="n">
        <v>4</v>
      </c>
      <c r="M170" s="11" t="b">
        <f aca="false">TRUE()</f>
        <v>1</v>
      </c>
      <c r="N170" s="5" t="n">
        <f aca="false">COUNTIF($F$2:$F$316,"&lt;"&amp;F170)+(COUNTIF($F$2:$F$316,F170)+1)/2</f>
        <v>119.5</v>
      </c>
      <c r="O170" s="5" t="n">
        <f aca="false">COUNTIF($H$2:$H$316,"&lt;"&amp;H170)+(COUNTIF($H$2:$H$316,H170)+1)/2</f>
        <v>140</v>
      </c>
      <c r="P170" s="5" t="n">
        <f aca="false">IF(J170=FALSE(),COUNTIFS($J$2:$J$316,FALSE(),$F$2:$F$316,"&lt;"&amp;F170)+(COUNTIFS($J$2:$J$316,FALSE(),$F$2:$F$316,F170)+1)/2,"")</f>
        <v>115</v>
      </c>
      <c r="Q170" s="5" t="n">
        <f aca="false">IF(J170=FALSE(),COUNTIFS($J$2:$J$316,FALSE(),$H$2:$H$316,"&lt;"&amp;H170)+(COUNTIFS($J$2:$J$316,FALSE(),$H$2:$H$316,H170)+1)/2,"")</f>
        <v>98</v>
      </c>
      <c r="R170" s="5" t="n">
        <f aca="false">COUNTIF($L$2:$L$316,"&lt;"&amp;L170)+(COUNTIF($L$2:$L$316,L170)+1)/2</f>
        <v>166</v>
      </c>
      <c r="S170" s="5" t="n">
        <f aca="false">MATCH(F170,Codetabel!$G$2:$G$12,0)-1</f>
        <v>2</v>
      </c>
      <c r="T170" s="5" t="n">
        <f aca="false">H170-1</f>
        <v>3</v>
      </c>
    </row>
    <row r="171" customFormat="false" ht="15" hidden="false" customHeight="false" outlineLevel="0" collapsed="false">
      <c r="A171" s="9" t="s">
        <v>67</v>
      </c>
      <c r="B171" s="9" t="n">
        <v>253</v>
      </c>
      <c r="C171" s="9" t="s">
        <v>602</v>
      </c>
      <c r="D171" s="9" t="s">
        <v>603</v>
      </c>
      <c r="E171" s="9" t="s">
        <v>604</v>
      </c>
      <c r="F171" s="9" t="n">
        <v>10</v>
      </c>
      <c r="G171" s="9" t="s">
        <v>115</v>
      </c>
      <c r="H171" s="9" t="n">
        <v>4</v>
      </c>
      <c r="I171" s="9" t="n">
        <v>100</v>
      </c>
      <c r="J171" s="11" t="b">
        <f aca="false">FALSE()</f>
        <v>0</v>
      </c>
      <c r="K171" s="9" t="n">
        <v>100</v>
      </c>
      <c r="L171" s="9" t="n">
        <v>4</v>
      </c>
      <c r="M171" s="11" t="b">
        <f aca="false">TRUE()</f>
        <v>1</v>
      </c>
      <c r="N171" s="5" t="n">
        <f aca="false">COUNTIF($F$2:$F$316,"&lt;"&amp;F171)+(COUNTIF($F$2:$F$316,F171)+1)/2</f>
        <v>66</v>
      </c>
      <c r="O171" s="5" t="n">
        <f aca="false">COUNTIF($H$2:$H$316,"&lt;"&amp;H171)+(COUNTIF($H$2:$H$316,H171)+1)/2</f>
        <v>140</v>
      </c>
      <c r="P171" s="5" t="n">
        <f aca="false">IF(J171=FALSE(),COUNTIFS($J$2:$J$316,FALSE(),$F$2:$F$316,"&lt;"&amp;F171)+(COUNTIFS($J$2:$J$316,FALSE(),$F$2:$F$316,F171)+1)/2,"")</f>
        <v>66</v>
      </c>
      <c r="Q171" s="5" t="n">
        <f aca="false">IF(J171=FALSE(),COUNTIFS($J$2:$J$316,FALSE(),$H$2:$H$316,"&lt;"&amp;H171)+(COUNTIFS($J$2:$J$316,FALSE(),$H$2:$H$316,H171)+1)/2,"")</f>
        <v>98</v>
      </c>
      <c r="R171" s="5" t="n">
        <f aca="false">COUNTIF($L$2:$L$316,"&lt;"&amp;L171)+(COUNTIF($L$2:$L$316,L171)+1)/2</f>
        <v>166</v>
      </c>
      <c r="S171" s="5" t="n">
        <f aca="false">MATCH(F171,Codetabel!$G$2:$G$12,0)-1</f>
        <v>1</v>
      </c>
      <c r="T171" s="5" t="n">
        <f aca="false">H171-1</f>
        <v>3</v>
      </c>
    </row>
    <row r="172" customFormat="false" ht="15" hidden="false" customHeight="false" outlineLevel="0" collapsed="false">
      <c r="A172" s="9" t="s">
        <v>67</v>
      </c>
      <c r="B172" s="9" t="n">
        <v>254</v>
      </c>
      <c r="C172" s="9" t="s">
        <v>602</v>
      </c>
      <c r="D172" s="9" t="s">
        <v>603</v>
      </c>
      <c r="E172" s="9" t="s">
        <v>605</v>
      </c>
      <c r="F172" s="9" t="n">
        <v>10</v>
      </c>
      <c r="G172" s="9" t="s">
        <v>126</v>
      </c>
      <c r="H172" s="9" t="n">
        <v>3</v>
      </c>
      <c r="I172" s="9" t="n">
        <v>50</v>
      </c>
      <c r="J172" s="11" t="b">
        <f aca="false">FALSE()</f>
        <v>0</v>
      </c>
      <c r="K172" s="9" t="n">
        <v>50</v>
      </c>
      <c r="L172" s="9" t="n">
        <v>3</v>
      </c>
      <c r="M172" s="11" t="b">
        <f aca="false">TRUE()</f>
        <v>1</v>
      </c>
      <c r="N172" s="5" t="n">
        <f aca="false">COUNTIF($F$2:$F$316,"&lt;"&amp;F172)+(COUNTIF($F$2:$F$316,F172)+1)/2</f>
        <v>66</v>
      </c>
      <c r="O172" s="5" t="n">
        <f aca="false">COUNTIF($H$2:$H$316,"&lt;"&amp;H172)+(COUNTIF($H$2:$H$316,H172)+1)/2</f>
        <v>68</v>
      </c>
      <c r="P172" s="5" t="n">
        <f aca="false">IF(J172=FALSE(),COUNTIFS($J$2:$J$316,FALSE(),$F$2:$F$316,"&lt;"&amp;F172)+(COUNTIFS($J$2:$J$316,FALSE(),$F$2:$F$316,F172)+1)/2,"")</f>
        <v>66</v>
      </c>
      <c r="Q172" s="5" t="n">
        <f aca="false">IF(J172=FALSE(),COUNTIFS($J$2:$J$316,FALSE(),$H$2:$H$316,"&lt;"&amp;H172)+(COUNTIFS($J$2:$J$316,FALSE(),$H$2:$H$316,H172)+1)/2,"")</f>
        <v>48.5</v>
      </c>
      <c r="R172" s="5" t="n">
        <f aca="false">COUNTIF($L$2:$L$316,"&lt;"&amp;L172)+(COUNTIF($L$2:$L$316,L172)+1)/2</f>
        <v>84.5</v>
      </c>
      <c r="S172" s="5" t="n">
        <f aca="false">MATCH(F172,Codetabel!$G$2:$G$12,0)-1</f>
        <v>1</v>
      </c>
      <c r="T172" s="5" t="n">
        <f aca="false">H172-1</f>
        <v>2</v>
      </c>
    </row>
    <row r="173" customFormat="false" ht="15" hidden="false" customHeight="false" outlineLevel="0" collapsed="false">
      <c r="A173" s="9" t="s">
        <v>67</v>
      </c>
      <c r="B173" s="9" t="n">
        <v>256</v>
      </c>
      <c r="C173" s="9" t="s">
        <v>606</v>
      </c>
      <c r="D173" s="9" t="s">
        <v>607</v>
      </c>
      <c r="E173" s="9" t="s">
        <v>562</v>
      </c>
      <c r="F173" s="9" t="n">
        <v>30</v>
      </c>
      <c r="G173" s="9" t="s">
        <v>132</v>
      </c>
      <c r="H173" s="9" t="n">
        <v>5</v>
      </c>
      <c r="I173" s="9" t="n">
        <v>200</v>
      </c>
      <c r="J173" s="11" t="b">
        <f aca="false">FALSE()</f>
        <v>0</v>
      </c>
      <c r="K173" s="9" t="n">
        <v>200</v>
      </c>
      <c r="L173" s="9" t="n">
        <v>5</v>
      </c>
      <c r="M173" s="11" t="b">
        <f aca="false">TRUE()</f>
        <v>1</v>
      </c>
      <c r="N173" s="5" t="n">
        <f aca="false">COUNTIF($F$2:$F$316,"&lt;"&amp;F173)+(COUNTIF($F$2:$F$316,F173)+1)/2</f>
        <v>119.5</v>
      </c>
      <c r="O173" s="5" t="n">
        <f aca="false">COUNTIF($H$2:$H$316,"&lt;"&amp;H173)+(COUNTIF($H$2:$H$316,H173)+1)/2</f>
        <v>207</v>
      </c>
      <c r="P173" s="5" t="n">
        <f aca="false">IF(J173=FALSE(),COUNTIFS($J$2:$J$316,FALSE(),$F$2:$F$316,"&lt;"&amp;F173)+(COUNTIFS($J$2:$J$316,FALSE(),$F$2:$F$316,F173)+1)/2,"")</f>
        <v>115</v>
      </c>
      <c r="Q173" s="5" t="n">
        <f aca="false">IF(J173=FALSE(),COUNTIFS($J$2:$J$316,FALSE(),$H$2:$H$316,"&lt;"&amp;H173)+(COUNTIFS($J$2:$J$316,FALSE(),$H$2:$H$316,H173)+1)/2,"")</f>
        <v>141</v>
      </c>
      <c r="R173" s="5" t="n">
        <f aca="false">COUNTIF($L$2:$L$316,"&lt;"&amp;L173)+(COUNTIF($L$2:$L$316,L173)+1)/2</f>
        <v>234.5</v>
      </c>
      <c r="S173" s="5" t="n">
        <f aca="false">MATCH(F173,Codetabel!$G$2:$G$12,0)-1</f>
        <v>2</v>
      </c>
      <c r="T173" s="5" t="n">
        <f aca="false">H173-1</f>
        <v>4</v>
      </c>
    </row>
    <row r="174" customFormat="false" ht="15" hidden="false" customHeight="false" outlineLevel="0" collapsed="false">
      <c r="A174" s="9" t="s">
        <v>67</v>
      </c>
      <c r="B174" s="9" t="n">
        <v>257</v>
      </c>
      <c r="C174" s="9" t="s">
        <v>606</v>
      </c>
      <c r="D174" s="9" t="s">
        <v>607</v>
      </c>
      <c r="E174" s="9" t="s">
        <v>608</v>
      </c>
      <c r="F174" s="9" t="n">
        <v>30</v>
      </c>
      <c r="G174" s="9" t="s">
        <v>115</v>
      </c>
      <c r="H174" s="9" t="n">
        <v>4</v>
      </c>
      <c r="I174" s="9" t="n">
        <v>100</v>
      </c>
      <c r="J174" s="11" t="b">
        <f aca="false">FALSE()</f>
        <v>0</v>
      </c>
      <c r="K174" s="9" t="n">
        <v>100</v>
      </c>
      <c r="L174" s="9" t="n">
        <v>4</v>
      </c>
      <c r="M174" s="11" t="b">
        <f aca="false">TRUE()</f>
        <v>1</v>
      </c>
      <c r="N174" s="5" t="n">
        <f aca="false">COUNTIF($F$2:$F$316,"&lt;"&amp;F174)+(COUNTIF($F$2:$F$316,F174)+1)/2</f>
        <v>119.5</v>
      </c>
      <c r="O174" s="5" t="n">
        <f aca="false">COUNTIF($H$2:$H$316,"&lt;"&amp;H174)+(COUNTIF($H$2:$H$316,H174)+1)/2</f>
        <v>140</v>
      </c>
      <c r="P174" s="5" t="n">
        <f aca="false">IF(J174=FALSE(),COUNTIFS($J$2:$J$316,FALSE(),$F$2:$F$316,"&lt;"&amp;F174)+(COUNTIFS($J$2:$J$316,FALSE(),$F$2:$F$316,F174)+1)/2,"")</f>
        <v>115</v>
      </c>
      <c r="Q174" s="5" t="n">
        <f aca="false">IF(J174=FALSE(),COUNTIFS($J$2:$J$316,FALSE(),$H$2:$H$316,"&lt;"&amp;H174)+(COUNTIFS($J$2:$J$316,FALSE(),$H$2:$H$316,H174)+1)/2,"")</f>
        <v>98</v>
      </c>
      <c r="R174" s="5" t="n">
        <f aca="false">COUNTIF($L$2:$L$316,"&lt;"&amp;L174)+(COUNTIF($L$2:$L$316,L174)+1)/2</f>
        <v>166</v>
      </c>
      <c r="S174" s="5" t="n">
        <f aca="false">MATCH(F174,Codetabel!$G$2:$G$12,0)-1</f>
        <v>2</v>
      </c>
      <c r="T174" s="5" t="n">
        <f aca="false">H174-1</f>
        <v>3</v>
      </c>
    </row>
    <row r="175" customFormat="false" ht="15" hidden="false" customHeight="false" outlineLevel="0" collapsed="false">
      <c r="A175" s="9" t="s">
        <v>67</v>
      </c>
      <c r="B175" s="9" t="n">
        <v>258</v>
      </c>
      <c r="C175" s="9" t="s">
        <v>606</v>
      </c>
      <c r="D175" s="9" t="s">
        <v>607</v>
      </c>
      <c r="E175" s="9" t="s">
        <v>609</v>
      </c>
      <c r="F175" s="9" t="n">
        <v>30</v>
      </c>
      <c r="G175" s="9" t="s">
        <v>126</v>
      </c>
      <c r="H175" s="9" t="n">
        <v>3</v>
      </c>
      <c r="I175" s="9" t="n">
        <v>50</v>
      </c>
      <c r="J175" s="11" t="b">
        <f aca="false">FALSE()</f>
        <v>0</v>
      </c>
      <c r="K175" s="9" t="n">
        <v>50</v>
      </c>
      <c r="L175" s="9" t="n">
        <v>3</v>
      </c>
      <c r="M175" s="11" t="b">
        <f aca="false">TRUE()</f>
        <v>1</v>
      </c>
      <c r="N175" s="5" t="n">
        <f aca="false">COUNTIF($F$2:$F$316,"&lt;"&amp;F175)+(COUNTIF($F$2:$F$316,F175)+1)/2</f>
        <v>119.5</v>
      </c>
      <c r="O175" s="5" t="n">
        <f aca="false">COUNTIF($H$2:$H$316,"&lt;"&amp;H175)+(COUNTIF($H$2:$H$316,H175)+1)/2</f>
        <v>68</v>
      </c>
      <c r="P175" s="5" t="n">
        <f aca="false">IF(J175=FALSE(),COUNTIFS($J$2:$J$316,FALSE(),$F$2:$F$316,"&lt;"&amp;F175)+(COUNTIFS($J$2:$J$316,FALSE(),$F$2:$F$316,F175)+1)/2,"")</f>
        <v>115</v>
      </c>
      <c r="Q175" s="5" t="n">
        <f aca="false">IF(J175=FALSE(),COUNTIFS($J$2:$J$316,FALSE(),$H$2:$H$316,"&lt;"&amp;H175)+(COUNTIFS($J$2:$J$316,FALSE(),$H$2:$H$316,H175)+1)/2,"")</f>
        <v>48.5</v>
      </c>
      <c r="R175" s="5" t="n">
        <f aca="false">COUNTIF($L$2:$L$316,"&lt;"&amp;L175)+(COUNTIF($L$2:$L$316,L175)+1)/2</f>
        <v>84.5</v>
      </c>
      <c r="S175" s="5" t="n">
        <f aca="false">MATCH(F175,Codetabel!$G$2:$G$12,0)-1</f>
        <v>2</v>
      </c>
      <c r="T175" s="5" t="n">
        <f aca="false">H175-1</f>
        <v>2</v>
      </c>
    </row>
    <row r="176" customFormat="false" ht="15" hidden="false" customHeight="false" outlineLevel="0" collapsed="false">
      <c r="A176" s="9" t="s">
        <v>67</v>
      </c>
      <c r="B176" s="9" t="n">
        <v>262</v>
      </c>
      <c r="C176" s="9" t="s">
        <v>610</v>
      </c>
      <c r="D176" s="9" t="s">
        <v>611</v>
      </c>
      <c r="E176" s="9" t="s">
        <v>562</v>
      </c>
      <c r="F176" s="9" t="n">
        <v>30</v>
      </c>
      <c r="G176" s="9" t="s">
        <v>115</v>
      </c>
      <c r="H176" s="9" t="n">
        <v>4</v>
      </c>
      <c r="I176" s="9" t="n">
        <v>100</v>
      </c>
      <c r="J176" s="11" t="b">
        <f aca="false">FALSE()</f>
        <v>0</v>
      </c>
      <c r="K176" s="9" t="n">
        <v>100</v>
      </c>
      <c r="L176" s="9" t="n">
        <v>4</v>
      </c>
      <c r="M176" s="11" t="b">
        <f aca="false">TRUE()</f>
        <v>1</v>
      </c>
      <c r="N176" s="5" t="n">
        <f aca="false">COUNTIF($F$2:$F$316,"&lt;"&amp;F176)+(COUNTIF($F$2:$F$316,F176)+1)/2</f>
        <v>119.5</v>
      </c>
      <c r="O176" s="5" t="n">
        <f aca="false">COUNTIF($H$2:$H$316,"&lt;"&amp;H176)+(COUNTIF($H$2:$H$316,H176)+1)/2</f>
        <v>140</v>
      </c>
      <c r="P176" s="5" t="n">
        <f aca="false">IF(J176=FALSE(),COUNTIFS($J$2:$J$316,FALSE(),$F$2:$F$316,"&lt;"&amp;F176)+(COUNTIFS($J$2:$J$316,FALSE(),$F$2:$F$316,F176)+1)/2,"")</f>
        <v>115</v>
      </c>
      <c r="Q176" s="5" t="n">
        <f aca="false">IF(J176=FALSE(),COUNTIFS($J$2:$J$316,FALSE(),$H$2:$H$316,"&lt;"&amp;H176)+(COUNTIFS($J$2:$J$316,FALSE(),$H$2:$H$316,H176)+1)/2,"")</f>
        <v>98</v>
      </c>
      <c r="R176" s="5" t="n">
        <f aca="false">COUNTIF($L$2:$L$316,"&lt;"&amp;L176)+(COUNTIF($L$2:$L$316,L176)+1)/2</f>
        <v>166</v>
      </c>
      <c r="S176" s="5" t="n">
        <f aca="false">MATCH(F176,Codetabel!$G$2:$G$12,0)-1</f>
        <v>2</v>
      </c>
      <c r="T176" s="5" t="n">
        <f aca="false">H176-1</f>
        <v>3</v>
      </c>
    </row>
    <row r="177" customFormat="false" ht="15" hidden="false" customHeight="false" outlineLevel="0" collapsed="false">
      <c r="A177" s="9" t="s">
        <v>67</v>
      </c>
      <c r="B177" s="9" t="n">
        <v>263</v>
      </c>
      <c r="C177" s="9" t="s">
        <v>610</v>
      </c>
      <c r="D177" s="9" t="s">
        <v>611</v>
      </c>
      <c r="E177" s="9" t="s">
        <v>563</v>
      </c>
      <c r="F177" s="9" t="n">
        <v>50</v>
      </c>
      <c r="G177" s="9" t="s">
        <v>132</v>
      </c>
      <c r="H177" s="9" t="n">
        <v>5</v>
      </c>
      <c r="I177" s="9" t="n">
        <v>200</v>
      </c>
      <c r="J177" s="11" t="b">
        <f aca="false">FALSE()</f>
        <v>0</v>
      </c>
      <c r="K177" s="9" t="n">
        <v>200</v>
      </c>
      <c r="L177" s="9" t="n">
        <v>5</v>
      </c>
      <c r="M177" s="11" t="b">
        <f aca="false">TRUE()</f>
        <v>1</v>
      </c>
      <c r="N177" s="5" t="n">
        <f aca="false">COUNTIF($F$2:$F$316,"&lt;"&amp;F177)+(COUNTIF($F$2:$F$316,F177)+1)/2</f>
        <v>175.5</v>
      </c>
      <c r="O177" s="5" t="n">
        <f aca="false">COUNTIF($H$2:$H$316,"&lt;"&amp;H177)+(COUNTIF($H$2:$H$316,H177)+1)/2</f>
        <v>207</v>
      </c>
      <c r="P177" s="5" t="n">
        <f aca="false">IF(J177=FALSE(),COUNTIFS($J$2:$J$316,FALSE(),$F$2:$F$316,"&lt;"&amp;F177)+(COUNTIFS($J$2:$J$316,FALSE(),$F$2:$F$316,F177)+1)/2,"")</f>
        <v>156</v>
      </c>
      <c r="Q177" s="5" t="n">
        <f aca="false">IF(J177=FALSE(),COUNTIFS($J$2:$J$316,FALSE(),$H$2:$H$316,"&lt;"&amp;H177)+(COUNTIFS($J$2:$J$316,FALSE(),$H$2:$H$316,H177)+1)/2,"")</f>
        <v>141</v>
      </c>
      <c r="R177" s="5" t="n">
        <f aca="false">COUNTIF($L$2:$L$316,"&lt;"&amp;L177)+(COUNTIF($L$2:$L$316,L177)+1)/2</f>
        <v>234.5</v>
      </c>
      <c r="S177" s="5" t="n">
        <f aca="false">MATCH(F177,Codetabel!$G$2:$G$12,0)-1</f>
        <v>3</v>
      </c>
      <c r="T177" s="5" t="n">
        <f aca="false">H177-1</f>
        <v>4</v>
      </c>
    </row>
    <row r="178" customFormat="false" ht="15" hidden="false" customHeight="false" outlineLevel="0" collapsed="false">
      <c r="A178" s="9" t="s">
        <v>67</v>
      </c>
      <c r="B178" s="9" t="n">
        <v>264</v>
      </c>
      <c r="C178" s="9" t="s">
        <v>610</v>
      </c>
      <c r="D178" s="9" t="s">
        <v>612</v>
      </c>
      <c r="E178" s="9" t="s">
        <v>613</v>
      </c>
      <c r="F178" s="9" t="n">
        <v>50</v>
      </c>
      <c r="G178" s="9" t="s">
        <v>199</v>
      </c>
      <c r="H178" s="9" t="n">
        <v>6</v>
      </c>
      <c r="I178" s="9" t="n">
        <v>300</v>
      </c>
      <c r="J178" s="11" t="b">
        <f aca="false">FALSE()</f>
        <v>0</v>
      </c>
      <c r="K178" s="9" t="n">
        <v>300</v>
      </c>
      <c r="L178" s="9" t="n">
        <v>6</v>
      </c>
      <c r="M178" s="11" t="b">
        <f aca="false">TRUE()</f>
        <v>1</v>
      </c>
      <c r="N178" s="5" t="n">
        <f aca="false">COUNTIF($F$2:$F$316,"&lt;"&amp;F178)+(COUNTIF($F$2:$F$316,F178)+1)/2</f>
        <v>175.5</v>
      </c>
      <c r="O178" s="5" t="n">
        <f aca="false">COUNTIF($H$2:$H$316,"&lt;"&amp;H178)+(COUNTIF($H$2:$H$316,H178)+1)/2</f>
        <v>271</v>
      </c>
      <c r="P178" s="5" t="n">
        <f aca="false">IF(J178=FALSE(),COUNTIFS($J$2:$J$316,FALSE(),$F$2:$F$316,"&lt;"&amp;F178)+(COUNTIFS($J$2:$J$316,FALSE(),$F$2:$F$316,F178)+1)/2,"")</f>
        <v>156</v>
      </c>
      <c r="Q178" s="5" t="n">
        <f aca="false">IF(J178=FALSE(),COUNTIFS($J$2:$J$316,FALSE(),$H$2:$H$316,"&lt;"&amp;H178)+(COUNTIFS($J$2:$J$316,FALSE(),$H$2:$H$316,H178)+1)/2,"")</f>
        <v>175</v>
      </c>
      <c r="R178" s="5" t="n">
        <f aca="false">COUNTIF($L$2:$L$316,"&lt;"&amp;L178)+(COUNTIF($L$2:$L$316,L178)+1)/2</f>
        <v>283.5</v>
      </c>
      <c r="S178" s="5" t="n">
        <f aca="false">MATCH(F178,Codetabel!$G$2:$G$12,0)-1</f>
        <v>3</v>
      </c>
      <c r="T178" s="5" t="n">
        <f aca="false">H178-1</f>
        <v>5</v>
      </c>
    </row>
    <row r="179" customFormat="false" ht="15" hidden="false" customHeight="false" outlineLevel="0" collapsed="false">
      <c r="A179" s="9" t="s">
        <v>67</v>
      </c>
      <c r="B179" s="9" t="n">
        <v>267</v>
      </c>
      <c r="C179" s="9" t="s">
        <v>614</v>
      </c>
      <c r="D179" s="9" t="s">
        <v>615</v>
      </c>
      <c r="E179" s="9" t="s">
        <v>616</v>
      </c>
      <c r="F179" s="9" t="n">
        <v>30</v>
      </c>
      <c r="G179" s="9" t="s">
        <v>107</v>
      </c>
      <c r="H179" s="9" t="n">
        <v>2</v>
      </c>
      <c r="I179" s="9" t="n">
        <v>30</v>
      </c>
      <c r="J179" s="11" t="b">
        <f aca="false">TRUE()</f>
        <v>1</v>
      </c>
      <c r="K179" s="9" t="n">
        <v>30</v>
      </c>
      <c r="L179" s="9" t="n">
        <v>2</v>
      </c>
      <c r="M179" s="11" t="b">
        <f aca="false">TRUE()</f>
        <v>1</v>
      </c>
      <c r="N179" s="5" t="n">
        <f aca="false">COUNTIF($F$2:$F$316,"&lt;"&amp;F179)+(COUNTIF($F$2:$F$316,F179)+1)/2</f>
        <v>119.5</v>
      </c>
      <c r="O179" s="5" t="n">
        <f aca="false">COUNTIF($H$2:$H$316,"&lt;"&amp;H179)+(COUNTIF($H$2:$H$316,H179)+1)/2</f>
        <v>20</v>
      </c>
      <c r="P179" s="5" t="str">
        <f aca="false">IF(J179=FALSE(),COUNTIFS($J$2:$J$316,FALSE(),$F$2:$F$316,"&lt;"&amp;F179)+(COUNTIFS($J$2:$J$316,FALSE(),$F$2:$F$316,F179)+1)/2,"")</f>
        <v/>
      </c>
      <c r="Q179" s="5" t="str">
        <f aca="false">IF(J179=FALSE(),COUNTIFS($J$2:$J$316,FALSE(),$H$2:$H$316,"&lt;"&amp;H179)+(COUNTIFS($J$2:$J$316,FALSE(),$H$2:$H$316,H179)+1)/2,"")</f>
        <v/>
      </c>
      <c r="R179" s="5" t="n">
        <f aca="false">COUNTIF($L$2:$L$316,"&lt;"&amp;L179)+(COUNTIF($L$2:$L$316,L179)+1)/2</f>
        <v>27</v>
      </c>
      <c r="S179" s="5" t="n">
        <f aca="false">MATCH(F179,Codetabel!$G$2:$G$12,0)-1</f>
        <v>2</v>
      </c>
      <c r="T179" s="5" t="n">
        <f aca="false">H179-1</f>
        <v>1</v>
      </c>
    </row>
    <row r="180" customFormat="false" ht="15" hidden="false" customHeight="false" outlineLevel="0" collapsed="false">
      <c r="A180" s="9" t="s">
        <v>67</v>
      </c>
      <c r="B180" s="9" t="n">
        <v>270</v>
      </c>
      <c r="C180" s="9" t="s">
        <v>617</v>
      </c>
      <c r="D180" s="9" t="s">
        <v>618</v>
      </c>
      <c r="E180" s="9" t="s">
        <v>619</v>
      </c>
      <c r="F180" s="9" t="n">
        <v>200</v>
      </c>
      <c r="G180" s="9" t="s">
        <v>132</v>
      </c>
      <c r="H180" s="9" t="n">
        <v>5</v>
      </c>
      <c r="I180" s="9" t="n">
        <v>200</v>
      </c>
      <c r="J180" s="11" t="b">
        <f aca="false">TRUE()</f>
        <v>1</v>
      </c>
      <c r="K180" s="9" t="n">
        <v>50</v>
      </c>
      <c r="L180" s="9" t="n">
        <v>3</v>
      </c>
      <c r="M180" s="11" t="b">
        <f aca="false">TRUE()</f>
        <v>1</v>
      </c>
      <c r="N180" s="5" t="n">
        <f aca="false">COUNTIF($F$2:$F$316,"&lt;"&amp;F180)+(COUNTIF($F$2:$F$316,F180)+1)/2</f>
        <v>259.5</v>
      </c>
      <c r="O180" s="5" t="n">
        <f aca="false">COUNTIF($H$2:$H$316,"&lt;"&amp;H180)+(COUNTIF($H$2:$H$316,H180)+1)/2</f>
        <v>207</v>
      </c>
      <c r="P180" s="5" t="str">
        <f aca="false">IF(J180=FALSE(),COUNTIFS($J$2:$J$316,FALSE(),$F$2:$F$316,"&lt;"&amp;F180)+(COUNTIFS($J$2:$J$316,FALSE(),$F$2:$F$316,F180)+1)/2,"")</f>
        <v/>
      </c>
      <c r="Q180" s="5" t="str">
        <f aca="false">IF(J180=FALSE(),COUNTIFS($J$2:$J$316,FALSE(),$H$2:$H$316,"&lt;"&amp;H180)+(COUNTIFS($J$2:$J$316,FALSE(),$H$2:$H$316,H180)+1)/2,"")</f>
        <v/>
      </c>
      <c r="R180" s="5" t="n">
        <f aca="false">COUNTIF($L$2:$L$316,"&lt;"&amp;L180)+(COUNTIF($L$2:$L$316,L180)+1)/2</f>
        <v>84.5</v>
      </c>
      <c r="S180" s="5" t="n">
        <f aca="false">MATCH(F180,Codetabel!$G$2:$G$12,0)-1</f>
        <v>5</v>
      </c>
      <c r="T180" s="5" t="n">
        <f aca="false">H180-1</f>
        <v>4</v>
      </c>
    </row>
    <row r="181" customFormat="false" ht="15" hidden="false" customHeight="false" outlineLevel="0" collapsed="false">
      <c r="A181" s="9" t="s">
        <v>67</v>
      </c>
      <c r="B181" s="9" t="n">
        <v>271</v>
      </c>
      <c r="C181" s="9" t="s">
        <v>620</v>
      </c>
      <c r="D181" s="9" t="s">
        <v>621</v>
      </c>
      <c r="E181" s="9" t="s">
        <v>622</v>
      </c>
      <c r="F181" s="9" t="n">
        <v>200</v>
      </c>
      <c r="G181" s="9" t="s">
        <v>132</v>
      </c>
      <c r="H181" s="9" t="n">
        <v>5</v>
      </c>
      <c r="I181" s="9" t="n">
        <v>200</v>
      </c>
      <c r="J181" s="11" t="b">
        <f aca="false">TRUE()</f>
        <v>1</v>
      </c>
      <c r="K181" s="9" t="n">
        <v>50</v>
      </c>
      <c r="L181" s="9" t="n">
        <v>3</v>
      </c>
      <c r="M181" s="11" t="b">
        <f aca="false">TRUE()</f>
        <v>1</v>
      </c>
      <c r="N181" s="5" t="n">
        <f aca="false">COUNTIF($F$2:$F$316,"&lt;"&amp;F181)+(COUNTIF($F$2:$F$316,F181)+1)/2</f>
        <v>259.5</v>
      </c>
      <c r="O181" s="5" t="n">
        <f aca="false">COUNTIF($H$2:$H$316,"&lt;"&amp;H181)+(COUNTIF($H$2:$H$316,H181)+1)/2</f>
        <v>207</v>
      </c>
      <c r="P181" s="5" t="str">
        <f aca="false">IF(J181=FALSE(),COUNTIFS($J$2:$J$316,FALSE(),$F$2:$F$316,"&lt;"&amp;F181)+(COUNTIFS($J$2:$J$316,FALSE(),$F$2:$F$316,F181)+1)/2,"")</f>
        <v/>
      </c>
      <c r="Q181" s="5" t="str">
        <f aca="false">IF(J181=FALSE(),COUNTIFS($J$2:$J$316,FALSE(),$H$2:$H$316,"&lt;"&amp;H181)+(COUNTIFS($J$2:$J$316,FALSE(),$H$2:$H$316,H181)+1)/2,"")</f>
        <v/>
      </c>
      <c r="R181" s="5" t="n">
        <f aca="false">COUNTIF($L$2:$L$316,"&lt;"&amp;L181)+(COUNTIF($L$2:$L$316,L181)+1)/2</f>
        <v>84.5</v>
      </c>
      <c r="S181" s="5" t="n">
        <f aca="false">MATCH(F181,Codetabel!$G$2:$G$12,0)-1</f>
        <v>5</v>
      </c>
      <c r="T181" s="5" t="n">
        <f aca="false">H181-1</f>
        <v>4</v>
      </c>
    </row>
    <row r="182" customFormat="false" ht="15" hidden="false" customHeight="false" outlineLevel="0" collapsed="false">
      <c r="A182" s="9" t="s">
        <v>67</v>
      </c>
      <c r="B182" s="9" t="n">
        <v>272</v>
      </c>
      <c r="C182" s="9" t="s">
        <v>623</v>
      </c>
      <c r="D182" s="9" t="s">
        <v>564</v>
      </c>
      <c r="E182" s="9" t="s">
        <v>624</v>
      </c>
      <c r="F182" s="9" t="n">
        <v>100</v>
      </c>
      <c r="G182" s="9" t="s">
        <v>132</v>
      </c>
      <c r="H182" s="9" t="n">
        <v>5</v>
      </c>
      <c r="I182" s="9" t="n">
        <v>200</v>
      </c>
      <c r="J182" s="11" t="b">
        <f aca="false">FALSE()</f>
        <v>0</v>
      </c>
      <c r="K182" s="9" t="n">
        <v>200</v>
      </c>
      <c r="L182" s="9" t="n">
        <v>5</v>
      </c>
      <c r="M182" s="11" t="b">
        <f aca="false">TRUE()</f>
        <v>1</v>
      </c>
      <c r="N182" s="5" t="n">
        <f aca="false">COUNTIF($F$2:$F$316,"&lt;"&amp;F182)+(COUNTIF($F$2:$F$316,F182)+1)/2</f>
        <v>222.5</v>
      </c>
      <c r="O182" s="5" t="n">
        <f aca="false">COUNTIF($H$2:$H$316,"&lt;"&amp;H182)+(COUNTIF($H$2:$H$316,H182)+1)/2</f>
        <v>207</v>
      </c>
      <c r="P182" s="5" t="n">
        <f aca="false">IF(J182=FALSE(),COUNTIFS($J$2:$J$316,FALSE(),$F$2:$F$316,"&lt;"&amp;F182)+(COUNTIFS($J$2:$J$316,FALSE(),$F$2:$F$316,F182)+1)/2,"")</f>
        <v>180.5</v>
      </c>
      <c r="Q182" s="5" t="n">
        <f aca="false">IF(J182=FALSE(),COUNTIFS($J$2:$J$316,FALSE(),$H$2:$H$316,"&lt;"&amp;H182)+(COUNTIFS($J$2:$J$316,FALSE(),$H$2:$H$316,H182)+1)/2,"")</f>
        <v>141</v>
      </c>
      <c r="R182" s="5" t="n">
        <f aca="false">COUNTIF($L$2:$L$316,"&lt;"&amp;L182)+(COUNTIF($L$2:$L$316,L182)+1)/2</f>
        <v>234.5</v>
      </c>
      <c r="S182" s="5" t="n">
        <f aca="false">MATCH(F182,Codetabel!$G$2:$G$12,0)-1</f>
        <v>4</v>
      </c>
      <c r="T182" s="5" t="n">
        <f aca="false">H182-1</f>
        <v>4</v>
      </c>
    </row>
    <row r="183" customFormat="false" ht="15" hidden="false" customHeight="false" outlineLevel="0" collapsed="false">
      <c r="A183" s="9" t="s">
        <v>67</v>
      </c>
      <c r="B183" s="9" t="n">
        <v>273</v>
      </c>
      <c r="C183" s="9" t="s">
        <v>625</v>
      </c>
      <c r="D183" s="9" t="s">
        <v>560</v>
      </c>
      <c r="E183" s="9" t="s">
        <v>626</v>
      </c>
      <c r="F183" s="9" t="n">
        <v>100</v>
      </c>
      <c r="G183" s="9" t="s">
        <v>115</v>
      </c>
      <c r="H183" s="9" t="n">
        <v>4</v>
      </c>
      <c r="I183" s="9" t="n">
        <v>100</v>
      </c>
      <c r="J183" s="11" t="b">
        <f aca="false">TRUE()</f>
        <v>1</v>
      </c>
      <c r="K183" s="9" t="n">
        <v>100</v>
      </c>
      <c r="L183" s="9" t="n">
        <v>4</v>
      </c>
      <c r="M183" s="11" t="b">
        <f aca="false">TRUE()</f>
        <v>1</v>
      </c>
      <c r="N183" s="5" t="n">
        <f aca="false">COUNTIF($F$2:$F$316,"&lt;"&amp;F183)+(COUNTIF($F$2:$F$316,F183)+1)/2</f>
        <v>222.5</v>
      </c>
      <c r="O183" s="5" t="n">
        <f aca="false">COUNTIF($H$2:$H$316,"&lt;"&amp;H183)+(COUNTIF($H$2:$H$316,H183)+1)/2</f>
        <v>140</v>
      </c>
      <c r="P183" s="5" t="str">
        <f aca="false">IF(J183=FALSE(),COUNTIFS($J$2:$J$316,FALSE(),$F$2:$F$316,"&lt;"&amp;F183)+(COUNTIFS($J$2:$J$316,FALSE(),$F$2:$F$316,F183)+1)/2,"")</f>
        <v/>
      </c>
      <c r="Q183" s="5" t="str">
        <f aca="false">IF(J183=FALSE(),COUNTIFS($J$2:$J$316,FALSE(),$H$2:$H$316,"&lt;"&amp;H183)+(COUNTIFS($J$2:$J$316,FALSE(),$H$2:$H$316,H183)+1)/2,"")</f>
        <v/>
      </c>
      <c r="R183" s="5" t="n">
        <f aca="false">COUNTIF($L$2:$L$316,"&lt;"&amp;L183)+(COUNTIF($L$2:$L$316,L183)+1)/2</f>
        <v>166</v>
      </c>
      <c r="S183" s="5" t="n">
        <f aca="false">MATCH(F183,Codetabel!$G$2:$G$12,0)-1</f>
        <v>4</v>
      </c>
      <c r="T183" s="5" t="n">
        <f aca="false">H183-1</f>
        <v>3</v>
      </c>
    </row>
    <row r="184" customFormat="false" ht="15" hidden="false" customHeight="false" outlineLevel="0" collapsed="false">
      <c r="A184" s="9" t="s">
        <v>67</v>
      </c>
      <c r="B184" s="9" t="n">
        <v>274</v>
      </c>
      <c r="C184" s="9" t="s">
        <v>627</v>
      </c>
      <c r="D184" s="9" t="s">
        <v>565</v>
      </c>
      <c r="E184" s="9" t="s">
        <v>628</v>
      </c>
      <c r="F184" s="9" t="n">
        <v>200</v>
      </c>
      <c r="G184" s="9" t="s">
        <v>199</v>
      </c>
      <c r="H184" s="9" t="n">
        <v>6</v>
      </c>
      <c r="I184" s="9" t="n">
        <v>300</v>
      </c>
      <c r="J184" s="11" t="b">
        <f aca="false">FALSE()</f>
        <v>0</v>
      </c>
      <c r="K184" s="9" t="n">
        <v>300</v>
      </c>
      <c r="L184" s="9" t="n">
        <v>6</v>
      </c>
      <c r="M184" s="11" t="b">
        <f aca="false">TRUE()</f>
        <v>1</v>
      </c>
      <c r="N184" s="5" t="n">
        <f aca="false">COUNTIF($F$2:$F$316,"&lt;"&amp;F184)+(COUNTIF($F$2:$F$316,F184)+1)/2</f>
        <v>259.5</v>
      </c>
      <c r="O184" s="5" t="n">
        <f aca="false">COUNTIF($H$2:$H$316,"&lt;"&amp;H184)+(COUNTIF($H$2:$H$316,H184)+1)/2</f>
        <v>271</v>
      </c>
      <c r="P184" s="5" t="n">
        <f aca="false">IF(J184=FALSE(),COUNTIFS($J$2:$J$316,FALSE(),$F$2:$F$316,"&lt;"&amp;F184)+(COUNTIFS($J$2:$J$316,FALSE(),$F$2:$F$316,F184)+1)/2,"")</f>
        <v>193.5</v>
      </c>
      <c r="Q184" s="5" t="n">
        <f aca="false">IF(J184=FALSE(),COUNTIFS($J$2:$J$316,FALSE(),$H$2:$H$316,"&lt;"&amp;H184)+(COUNTIFS($J$2:$J$316,FALSE(),$H$2:$H$316,H184)+1)/2,"")</f>
        <v>175</v>
      </c>
      <c r="R184" s="5" t="n">
        <f aca="false">COUNTIF($L$2:$L$316,"&lt;"&amp;L184)+(COUNTIF($L$2:$L$316,L184)+1)/2</f>
        <v>283.5</v>
      </c>
      <c r="S184" s="5" t="n">
        <f aca="false">MATCH(F184,Codetabel!$G$2:$G$12,0)-1</f>
        <v>5</v>
      </c>
      <c r="T184" s="5" t="n">
        <f aca="false">H184-1</f>
        <v>5</v>
      </c>
    </row>
    <row r="185" customFormat="false" ht="15" hidden="false" customHeight="false" outlineLevel="0" collapsed="false">
      <c r="A185" s="9" t="s">
        <v>67</v>
      </c>
      <c r="B185" s="9" t="n">
        <v>275</v>
      </c>
      <c r="C185" s="9" t="s">
        <v>632</v>
      </c>
      <c r="D185" s="9" t="s">
        <v>633</v>
      </c>
      <c r="E185" s="9" t="s">
        <v>634</v>
      </c>
      <c r="F185" s="9" t="n">
        <v>1500</v>
      </c>
      <c r="G185" s="9" t="s">
        <v>418</v>
      </c>
      <c r="H185" s="9" t="n">
        <v>10</v>
      </c>
      <c r="I185" s="9" t="n">
        <v>1500</v>
      </c>
      <c r="J185" s="11" t="b">
        <f aca="false">TRUE()</f>
        <v>1</v>
      </c>
      <c r="K185" s="9" t="n">
        <v>1000</v>
      </c>
      <c r="L185" s="9" t="n">
        <v>9</v>
      </c>
      <c r="M185" s="11" t="b">
        <f aca="false">TRUE()</f>
        <v>1</v>
      </c>
      <c r="N185" s="5" t="n">
        <f aca="false">COUNTIF($F$2:$F$316,"&lt;"&amp;F185)+(COUNTIF($F$2:$F$316,F185)+1)/2</f>
        <v>314</v>
      </c>
      <c r="O185" s="5" t="n">
        <f aca="false">COUNTIF($H$2:$H$316,"&lt;"&amp;H185)+(COUNTIF($H$2:$H$316,H185)+1)/2</f>
        <v>312.5</v>
      </c>
      <c r="P185" s="5" t="str">
        <f aca="false">IF(J185=FALSE(),COUNTIFS($J$2:$J$316,FALSE(),$F$2:$F$316,"&lt;"&amp;F185)+(COUNTIFS($J$2:$J$316,FALSE(),$F$2:$F$316,F185)+1)/2,"")</f>
        <v/>
      </c>
      <c r="Q185" s="5" t="str">
        <f aca="false">IF(J185=FALSE(),COUNTIFS($J$2:$J$316,FALSE(),$H$2:$H$316,"&lt;"&amp;H185)+(COUNTIFS($J$2:$J$316,FALSE(),$H$2:$H$316,H185)+1)/2,"")</f>
        <v/>
      </c>
      <c r="R185" s="5" t="n">
        <f aca="false">COUNTIF($L$2:$L$316,"&lt;"&amp;L185)+(COUNTIF($L$2:$L$316,L185)+1)/2</f>
        <v>310</v>
      </c>
      <c r="S185" s="5" t="n">
        <f aca="false">MATCH(F185,Codetabel!$G$2:$G$12,0)-1</f>
        <v>10</v>
      </c>
      <c r="T185" s="5" t="n">
        <f aca="false">H185-1</f>
        <v>9</v>
      </c>
    </row>
    <row r="186" customFormat="false" ht="15" hidden="false" customHeight="false" outlineLevel="0" collapsed="false">
      <c r="A186" s="9" t="s">
        <v>67</v>
      </c>
      <c r="B186" s="9" t="n">
        <v>278</v>
      </c>
      <c r="C186" s="9" t="s">
        <v>635</v>
      </c>
      <c r="D186" s="9" t="s">
        <v>636</v>
      </c>
      <c r="E186" s="9" t="s">
        <v>1188</v>
      </c>
      <c r="F186" s="9" t="n">
        <v>30</v>
      </c>
      <c r="G186" s="9" t="s">
        <v>126</v>
      </c>
      <c r="H186" s="9" t="n">
        <v>3</v>
      </c>
      <c r="I186" s="9" t="n">
        <v>50</v>
      </c>
      <c r="J186" s="11" t="b">
        <f aca="false">FALSE()</f>
        <v>0</v>
      </c>
      <c r="K186" s="9" t="n">
        <v>50</v>
      </c>
      <c r="L186" s="9" t="n">
        <v>3</v>
      </c>
      <c r="M186" s="11" t="b">
        <f aca="false">FALSE()</f>
        <v>0</v>
      </c>
      <c r="N186" s="5" t="n">
        <f aca="false">COUNTIF($F$2:$F$316,"&lt;"&amp;F186)+(COUNTIF($F$2:$F$316,F186)+1)/2</f>
        <v>119.5</v>
      </c>
      <c r="O186" s="5" t="n">
        <f aca="false">COUNTIF($H$2:$H$316,"&lt;"&amp;H186)+(COUNTIF($H$2:$H$316,H186)+1)/2</f>
        <v>68</v>
      </c>
      <c r="P186" s="5" t="n">
        <f aca="false">IF(J186=FALSE(),COUNTIFS($J$2:$J$316,FALSE(),$F$2:$F$316,"&lt;"&amp;F186)+(COUNTIFS($J$2:$J$316,FALSE(),$F$2:$F$316,F186)+1)/2,"")</f>
        <v>115</v>
      </c>
      <c r="Q186" s="5" t="n">
        <f aca="false">IF(J186=FALSE(),COUNTIFS($J$2:$J$316,FALSE(),$H$2:$H$316,"&lt;"&amp;H186)+(COUNTIFS($J$2:$J$316,FALSE(),$H$2:$H$316,H186)+1)/2,"")</f>
        <v>48.5</v>
      </c>
      <c r="R186" s="5" t="n">
        <f aca="false">COUNTIF($L$2:$L$316,"&lt;"&amp;L186)+(COUNTIF($L$2:$L$316,L186)+1)/2</f>
        <v>84.5</v>
      </c>
      <c r="S186" s="5" t="n">
        <f aca="false">MATCH(F186,Codetabel!$G$2:$G$12,0)-1</f>
        <v>2</v>
      </c>
      <c r="T186" s="5" t="n">
        <f aca="false">H186-1</f>
        <v>2</v>
      </c>
    </row>
    <row r="187" customFormat="false" ht="15" hidden="false" customHeight="false" outlineLevel="0" collapsed="false">
      <c r="A187" s="9" t="s">
        <v>67</v>
      </c>
      <c r="B187" s="9" t="n">
        <v>279</v>
      </c>
      <c r="C187" s="9" t="s">
        <v>638</v>
      </c>
      <c r="D187" s="9" t="s">
        <v>639</v>
      </c>
      <c r="E187" s="9" t="s">
        <v>640</v>
      </c>
      <c r="F187" s="9" t="n">
        <v>50</v>
      </c>
      <c r="G187" s="9" t="s">
        <v>126</v>
      </c>
      <c r="H187" s="9" t="n">
        <v>3</v>
      </c>
      <c r="I187" s="9" t="n">
        <v>50</v>
      </c>
      <c r="J187" s="11" t="b">
        <f aca="false">TRUE()</f>
        <v>1</v>
      </c>
      <c r="K187" s="9" t="n">
        <v>50</v>
      </c>
      <c r="L187" s="9" t="n">
        <v>3</v>
      </c>
      <c r="M187" s="11" t="b">
        <f aca="false">TRUE()</f>
        <v>1</v>
      </c>
      <c r="N187" s="5" t="n">
        <f aca="false">COUNTIF($F$2:$F$316,"&lt;"&amp;F187)+(COUNTIF($F$2:$F$316,F187)+1)/2</f>
        <v>175.5</v>
      </c>
      <c r="O187" s="5" t="n">
        <f aca="false">COUNTIF($H$2:$H$316,"&lt;"&amp;H187)+(COUNTIF($H$2:$H$316,H187)+1)/2</f>
        <v>68</v>
      </c>
      <c r="P187" s="5" t="str">
        <f aca="false">IF(J187=FALSE(),COUNTIFS($J$2:$J$316,FALSE(),$F$2:$F$316,"&lt;"&amp;F187)+(COUNTIFS($J$2:$J$316,FALSE(),$F$2:$F$316,F187)+1)/2,"")</f>
        <v/>
      </c>
      <c r="Q187" s="5" t="str">
        <f aca="false">IF(J187=FALSE(),COUNTIFS($J$2:$J$316,FALSE(),$H$2:$H$316,"&lt;"&amp;H187)+(COUNTIFS($J$2:$J$316,FALSE(),$H$2:$H$316,H187)+1)/2,"")</f>
        <v/>
      </c>
      <c r="R187" s="5" t="n">
        <f aca="false">COUNTIF($L$2:$L$316,"&lt;"&amp;L187)+(COUNTIF($L$2:$L$316,L187)+1)/2</f>
        <v>84.5</v>
      </c>
      <c r="S187" s="5" t="n">
        <f aca="false">MATCH(F187,Codetabel!$G$2:$G$12,0)-1</f>
        <v>3</v>
      </c>
      <c r="T187" s="5" t="n">
        <f aca="false">H187-1</f>
        <v>2</v>
      </c>
    </row>
    <row r="188" customFormat="false" ht="15" hidden="false" customHeight="false" outlineLevel="0" collapsed="false">
      <c r="A188" s="9" t="s">
        <v>67</v>
      </c>
      <c r="B188" s="9" t="n">
        <v>282</v>
      </c>
      <c r="C188" s="9" t="s">
        <v>641</v>
      </c>
      <c r="D188" s="9" t="s">
        <v>642</v>
      </c>
      <c r="E188" s="9" t="s">
        <v>643</v>
      </c>
      <c r="F188" s="9" t="n">
        <v>30</v>
      </c>
      <c r="G188" s="9" t="s">
        <v>107</v>
      </c>
      <c r="H188" s="9" t="n">
        <v>2</v>
      </c>
      <c r="I188" s="9" t="n">
        <v>30</v>
      </c>
      <c r="J188" s="11" t="b">
        <f aca="false">TRUE()</f>
        <v>1</v>
      </c>
      <c r="K188" s="9" t="n">
        <v>30</v>
      </c>
      <c r="L188" s="9" t="n">
        <v>2</v>
      </c>
      <c r="M188" s="11" t="b">
        <f aca="false">TRUE()</f>
        <v>1</v>
      </c>
      <c r="N188" s="5" t="n">
        <f aca="false">COUNTIF($F$2:$F$316,"&lt;"&amp;F188)+(COUNTIF($F$2:$F$316,F188)+1)/2</f>
        <v>119.5</v>
      </c>
      <c r="O188" s="5" t="n">
        <f aca="false">COUNTIF($H$2:$H$316,"&lt;"&amp;H188)+(COUNTIF($H$2:$H$316,H188)+1)/2</f>
        <v>20</v>
      </c>
      <c r="P188" s="5" t="str">
        <f aca="false">IF(J188=FALSE(),COUNTIFS($J$2:$J$316,FALSE(),$F$2:$F$316,"&lt;"&amp;F188)+(COUNTIFS($J$2:$J$316,FALSE(),$F$2:$F$316,F188)+1)/2,"")</f>
        <v/>
      </c>
      <c r="Q188" s="5" t="str">
        <f aca="false">IF(J188=FALSE(),COUNTIFS($J$2:$J$316,FALSE(),$H$2:$H$316,"&lt;"&amp;H188)+(COUNTIFS($J$2:$J$316,FALSE(),$H$2:$H$316,H188)+1)/2,"")</f>
        <v/>
      </c>
      <c r="R188" s="5" t="n">
        <f aca="false">COUNTIF($L$2:$L$316,"&lt;"&amp;L188)+(COUNTIF($L$2:$L$316,L188)+1)/2</f>
        <v>27</v>
      </c>
      <c r="S188" s="5" t="n">
        <f aca="false">MATCH(F188,Codetabel!$G$2:$G$12,0)-1</f>
        <v>2</v>
      </c>
      <c r="T188" s="5" t="n">
        <f aca="false">H188-1</f>
        <v>1</v>
      </c>
    </row>
    <row r="189" customFormat="false" ht="15" hidden="false" customHeight="false" outlineLevel="0" collapsed="false">
      <c r="A189" s="9" t="s">
        <v>67</v>
      </c>
      <c r="B189" s="9" t="n">
        <v>286</v>
      </c>
      <c r="C189" s="9" t="s">
        <v>644</v>
      </c>
      <c r="D189" s="9" t="s">
        <v>645</v>
      </c>
      <c r="E189" s="9" t="s">
        <v>646</v>
      </c>
      <c r="F189" s="9" t="n">
        <v>100</v>
      </c>
      <c r="G189" s="9" t="s">
        <v>132</v>
      </c>
      <c r="H189" s="9" t="n">
        <v>5</v>
      </c>
      <c r="I189" s="9" t="n">
        <v>200</v>
      </c>
      <c r="J189" s="11" t="b">
        <f aca="false">FALSE()</f>
        <v>0</v>
      </c>
      <c r="K189" s="9" t="n">
        <v>200</v>
      </c>
      <c r="L189" s="9" t="n">
        <v>5</v>
      </c>
      <c r="M189" s="11" t="b">
        <f aca="false">TRUE()</f>
        <v>1</v>
      </c>
      <c r="N189" s="5" t="n">
        <f aca="false">COUNTIF($F$2:$F$316,"&lt;"&amp;F189)+(COUNTIF($F$2:$F$316,F189)+1)/2</f>
        <v>222.5</v>
      </c>
      <c r="O189" s="5" t="n">
        <f aca="false">COUNTIF($H$2:$H$316,"&lt;"&amp;H189)+(COUNTIF($H$2:$H$316,H189)+1)/2</f>
        <v>207</v>
      </c>
      <c r="P189" s="5" t="n">
        <f aca="false">IF(J189=FALSE(),COUNTIFS($J$2:$J$316,FALSE(),$F$2:$F$316,"&lt;"&amp;F189)+(COUNTIFS($J$2:$J$316,FALSE(),$F$2:$F$316,F189)+1)/2,"")</f>
        <v>180.5</v>
      </c>
      <c r="Q189" s="5" t="n">
        <f aca="false">IF(J189=FALSE(),COUNTIFS($J$2:$J$316,FALSE(),$H$2:$H$316,"&lt;"&amp;H189)+(COUNTIFS($J$2:$J$316,FALSE(),$H$2:$H$316,H189)+1)/2,"")</f>
        <v>141</v>
      </c>
      <c r="R189" s="5" t="n">
        <f aca="false">COUNTIF($L$2:$L$316,"&lt;"&amp;L189)+(COUNTIF($L$2:$L$316,L189)+1)/2</f>
        <v>234.5</v>
      </c>
      <c r="S189" s="5" t="n">
        <f aca="false">MATCH(F189,Codetabel!$G$2:$G$12,0)-1</f>
        <v>4</v>
      </c>
      <c r="T189" s="5" t="n">
        <f aca="false">H189-1</f>
        <v>4</v>
      </c>
    </row>
    <row r="190" customFormat="false" ht="15" hidden="false" customHeight="false" outlineLevel="0" collapsed="false">
      <c r="A190" s="9" t="s">
        <v>67</v>
      </c>
      <c r="B190" s="9" t="n">
        <v>287</v>
      </c>
      <c r="C190" s="9" t="s">
        <v>644</v>
      </c>
      <c r="D190" s="9" t="s">
        <v>645</v>
      </c>
      <c r="E190" s="9" t="s">
        <v>647</v>
      </c>
      <c r="F190" s="9" t="n">
        <v>200</v>
      </c>
      <c r="G190" s="9" t="s">
        <v>199</v>
      </c>
      <c r="H190" s="9" t="n">
        <v>6</v>
      </c>
      <c r="I190" s="9" t="n">
        <v>300</v>
      </c>
      <c r="J190" s="11" t="b">
        <f aca="false">FALSE()</f>
        <v>0</v>
      </c>
      <c r="K190" s="9" t="n">
        <v>300</v>
      </c>
      <c r="L190" s="9" t="n">
        <v>6</v>
      </c>
      <c r="M190" s="11" t="b">
        <f aca="false">TRUE()</f>
        <v>1</v>
      </c>
      <c r="N190" s="5" t="n">
        <f aca="false">COUNTIF($F$2:$F$316,"&lt;"&amp;F190)+(COUNTIF($F$2:$F$316,F190)+1)/2</f>
        <v>259.5</v>
      </c>
      <c r="O190" s="5" t="n">
        <f aca="false">COUNTIF($H$2:$H$316,"&lt;"&amp;H190)+(COUNTIF($H$2:$H$316,H190)+1)/2</f>
        <v>271</v>
      </c>
      <c r="P190" s="5" t="n">
        <f aca="false">IF(J190=FALSE(),COUNTIFS($J$2:$J$316,FALSE(),$F$2:$F$316,"&lt;"&amp;F190)+(COUNTIFS($J$2:$J$316,FALSE(),$F$2:$F$316,F190)+1)/2,"")</f>
        <v>193.5</v>
      </c>
      <c r="Q190" s="5" t="n">
        <f aca="false">IF(J190=FALSE(),COUNTIFS($J$2:$J$316,FALSE(),$H$2:$H$316,"&lt;"&amp;H190)+(COUNTIFS($J$2:$J$316,FALSE(),$H$2:$H$316,H190)+1)/2,"")</f>
        <v>175</v>
      </c>
      <c r="R190" s="5" t="n">
        <f aca="false">COUNTIF($L$2:$L$316,"&lt;"&amp;L190)+(COUNTIF($L$2:$L$316,L190)+1)/2</f>
        <v>283.5</v>
      </c>
      <c r="S190" s="5" t="n">
        <f aca="false">MATCH(F190,Codetabel!$G$2:$G$12,0)-1</f>
        <v>5</v>
      </c>
      <c r="T190" s="5" t="n">
        <f aca="false">H190-1</f>
        <v>5</v>
      </c>
    </row>
    <row r="191" customFormat="false" ht="15" hidden="false" customHeight="false" outlineLevel="0" collapsed="false">
      <c r="A191" s="9" t="s">
        <v>67</v>
      </c>
      <c r="B191" s="9" t="n">
        <v>288</v>
      </c>
      <c r="C191" s="9" t="s">
        <v>648</v>
      </c>
      <c r="D191" s="9" t="s">
        <v>649</v>
      </c>
      <c r="E191" s="9" t="s">
        <v>650</v>
      </c>
      <c r="F191" s="9" t="n">
        <v>100</v>
      </c>
      <c r="G191" s="9" t="s">
        <v>132</v>
      </c>
      <c r="H191" s="9" t="n">
        <v>5</v>
      </c>
      <c r="I191" s="9" t="n">
        <v>200</v>
      </c>
      <c r="J191" s="11" t="b">
        <f aca="false">FALSE()</f>
        <v>0</v>
      </c>
      <c r="K191" s="9" t="n">
        <v>200</v>
      </c>
      <c r="L191" s="9" t="n">
        <v>5</v>
      </c>
      <c r="M191" s="11" t="b">
        <f aca="false">TRUE()</f>
        <v>1</v>
      </c>
      <c r="N191" s="5" t="n">
        <f aca="false">COUNTIF($F$2:$F$316,"&lt;"&amp;F191)+(COUNTIF($F$2:$F$316,F191)+1)/2</f>
        <v>222.5</v>
      </c>
      <c r="O191" s="5" t="n">
        <f aca="false">COUNTIF($H$2:$H$316,"&lt;"&amp;H191)+(COUNTIF($H$2:$H$316,H191)+1)/2</f>
        <v>207</v>
      </c>
      <c r="P191" s="5" t="n">
        <f aca="false">IF(J191=FALSE(),COUNTIFS($J$2:$J$316,FALSE(),$F$2:$F$316,"&lt;"&amp;F191)+(COUNTIFS($J$2:$J$316,FALSE(),$F$2:$F$316,F191)+1)/2,"")</f>
        <v>180.5</v>
      </c>
      <c r="Q191" s="5" t="n">
        <f aca="false">IF(J191=FALSE(),COUNTIFS($J$2:$J$316,FALSE(),$H$2:$H$316,"&lt;"&amp;H191)+(COUNTIFS($J$2:$J$316,FALSE(),$H$2:$H$316,H191)+1)/2,"")</f>
        <v>141</v>
      </c>
      <c r="R191" s="5" t="n">
        <f aca="false">COUNTIF($L$2:$L$316,"&lt;"&amp;L191)+(COUNTIF($L$2:$L$316,L191)+1)/2</f>
        <v>234.5</v>
      </c>
      <c r="S191" s="5" t="n">
        <f aca="false">MATCH(F191,Codetabel!$G$2:$G$12,0)-1</f>
        <v>4</v>
      </c>
      <c r="T191" s="5" t="n">
        <f aca="false">H191-1</f>
        <v>4</v>
      </c>
    </row>
    <row r="192" customFormat="false" ht="15" hidden="false" customHeight="false" outlineLevel="0" collapsed="false">
      <c r="A192" s="9" t="s">
        <v>67</v>
      </c>
      <c r="B192" s="9" t="n">
        <v>289</v>
      </c>
      <c r="C192" s="9" t="s">
        <v>651</v>
      </c>
      <c r="D192" s="9" t="s">
        <v>652</v>
      </c>
      <c r="E192" s="9" t="s">
        <v>653</v>
      </c>
      <c r="F192" s="9" t="n">
        <v>30</v>
      </c>
      <c r="G192" s="9" t="s">
        <v>132</v>
      </c>
      <c r="H192" s="9" t="n">
        <v>5</v>
      </c>
      <c r="I192" s="9" t="n">
        <v>200</v>
      </c>
      <c r="J192" s="11" t="b">
        <f aca="false">FALSE()</f>
        <v>0</v>
      </c>
      <c r="K192" s="9" t="n">
        <v>200</v>
      </c>
      <c r="L192" s="9" t="n">
        <v>5</v>
      </c>
      <c r="M192" s="11" t="b">
        <f aca="false">TRUE()</f>
        <v>1</v>
      </c>
      <c r="N192" s="5" t="n">
        <f aca="false">COUNTIF($F$2:$F$316,"&lt;"&amp;F192)+(COUNTIF($F$2:$F$316,F192)+1)/2</f>
        <v>119.5</v>
      </c>
      <c r="O192" s="5" t="n">
        <f aca="false">COUNTIF($H$2:$H$316,"&lt;"&amp;H192)+(COUNTIF($H$2:$H$316,H192)+1)/2</f>
        <v>207</v>
      </c>
      <c r="P192" s="5" t="n">
        <f aca="false">IF(J192=FALSE(),COUNTIFS($J$2:$J$316,FALSE(),$F$2:$F$316,"&lt;"&amp;F192)+(COUNTIFS($J$2:$J$316,FALSE(),$F$2:$F$316,F192)+1)/2,"")</f>
        <v>115</v>
      </c>
      <c r="Q192" s="5" t="n">
        <f aca="false">IF(J192=FALSE(),COUNTIFS($J$2:$J$316,FALSE(),$H$2:$H$316,"&lt;"&amp;H192)+(COUNTIFS($J$2:$J$316,FALSE(),$H$2:$H$316,H192)+1)/2,"")</f>
        <v>141</v>
      </c>
      <c r="R192" s="5" t="n">
        <f aca="false">COUNTIF($L$2:$L$316,"&lt;"&amp;L192)+(COUNTIF($L$2:$L$316,L192)+1)/2</f>
        <v>234.5</v>
      </c>
      <c r="S192" s="5" t="n">
        <f aca="false">MATCH(F192,Codetabel!$G$2:$G$12,0)-1</f>
        <v>2</v>
      </c>
      <c r="T192" s="5" t="n">
        <f aca="false">H192-1</f>
        <v>4</v>
      </c>
    </row>
    <row r="193" customFormat="false" ht="15" hidden="false" customHeight="false" outlineLevel="0" collapsed="false">
      <c r="A193" s="9" t="s">
        <v>67</v>
      </c>
      <c r="B193" s="9" t="n">
        <v>290</v>
      </c>
      <c r="C193" s="9" t="s">
        <v>654</v>
      </c>
      <c r="D193" s="9" t="s">
        <v>630</v>
      </c>
      <c r="E193" s="9" t="s">
        <v>655</v>
      </c>
      <c r="F193" s="9" t="n">
        <v>30</v>
      </c>
      <c r="G193" s="9" t="s">
        <v>115</v>
      </c>
      <c r="H193" s="9" t="n">
        <v>4</v>
      </c>
      <c r="I193" s="9" t="n">
        <v>100</v>
      </c>
      <c r="J193" s="11" t="b">
        <f aca="false">FALSE()</f>
        <v>0</v>
      </c>
      <c r="K193" s="9" t="n">
        <v>100</v>
      </c>
      <c r="L193" s="9" t="n">
        <v>4</v>
      </c>
      <c r="M193" s="11" t="b">
        <f aca="false">TRUE()</f>
        <v>1</v>
      </c>
      <c r="N193" s="5" t="n">
        <f aca="false">COUNTIF($F$2:$F$316,"&lt;"&amp;F193)+(COUNTIF($F$2:$F$316,F193)+1)/2</f>
        <v>119.5</v>
      </c>
      <c r="O193" s="5" t="n">
        <f aca="false">COUNTIF($H$2:$H$316,"&lt;"&amp;H193)+(COUNTIF($H$2:$H$316,H193)+1)/2</f>
        <v>140</v>
      </c>
      <c r="P193" s="5" t="n">
        <f aca="false">IF(J193=FALSE(),COUNTIFS($J$2:$J$316,FALSE(),$F$2:$F$316,"&lt;"&amp;F193)+(COUNTIFS($J$2:$J$316,FALSE(),$F$2:$F$316,F193)+1)/2,"")</f>
        <v>115</v>
      </c>
      <c r="Q193" s="5" t="n">
        <f aca="false">IF(J193=FALSE(),COUNTIFS($J$2:$J$316,FALSE(),$H$2:$H$316,"&lt;"&amp;H193)+(COUNTIFS($J$2:$J$316,FALSE(),$H$2:$H$316,H193)+1)/2,"")</f>
        <v>98</v>
      </c>
      <c r="R193" s="5" t="n">
        <f aca="false">COUNTIF($L$2:$L$316,"&lt;"&amp;L193)+(COUNTIF($L$2:$L$316,L193)+1)/2</f>
        <v>166</v>
      </c>
      <c r="S193" s="5" t="n">
        <f aca="false">MATCH(F193,Codetabel!$G$2:$G$12,0)-1</f>
        <v>2</v>
      </c>
      <c r="T193" s="5" t="n">
        <f aca="false">H193-1</f>
        <v>3</v>
      </c>
    </row>
    <row r="194" customFormat="false" ht="15" hidden="false" customHeight="false" outlineLevel="0" collapsed="false">
      <c r="A194" s="9" t="s">
        <v>67</v>
      </c>
      <c r="B194" s="9" t="n">
        <v>294</v>
      </c>
      <c r="C194" s="9" t="s">
        <v>656</v>
      </c>
      <c r="D194" s="9" t="s">
        <v>657</v>
      </c>
      <c r="E194" s="9" t="s">
        <v>658</v>
      </c>
      <c r="F194" s="9" t="n">
        <v>30</v>
      </c>
      <c r="G194" s="9" t="s">
        <v>126</v>
      </c>
      <c r="H194" s="9" t="n">
        <v>3</v>
      </c>
      <c r="I194" s="9" t="n">
        <v>50</v>
      </c>
      <c r="J194" s="11" t="b">
        <f aca="false">FALSE()</f>
        <v>0</v>
      </c>
      <c r="K194" s="9" t="n">
        <v>50</v>
      </c>
      <c r="L194" s="9" t="n">
        <v>3</v>
      </c>
      <c r="M194" s="11" t="b">
        <f aca="false">TRUE()</f>
        <v>1</v>
      </c>
      <c r="N194" s="5" t="n">
        <f aca="false">COUNTIF($F$2:$F$316,"&lt;"&amp;F194)+(COUNTIF($F$2:$F$316,F194)+1)/2</f>
        <v>119.5</v>
      </c>
      <c r="O194" s="5" t="n">
        <f aca="false">COUNTIF($H$2:$H$316,"&lt;"&amp;H194)+(COUNTIF($H$2:$H$316,H194)+1)/2</f>
        <v>68</v>
      </c>
      <c r="P194" s="5" t="n">
        <f aca="false">IF(J194=FALSE(),COUNTIFS($J$2:$J$316,FALSE(),$F$2:$F$316,"&lt;"&amp;F194)+(COUNTIFS($J$2:$J$316,FALSE(),$F$2:$F$316,F194)+1)/2,"")</f>
        <v>115</v>
      </c>
      <c r="Q194" s="5" t="n">
        <f aca="false">IF(J194=FALSE(),COUNTIFS($J$2:$J$316,FALSE(),$H$2:$H$316,"&lt;"&amp;H194)+(COUNTIFS($J$2:$J$316,FALSE(),$H$2:$H$316,H194)+1)/2,"")</f>
        <v>48.5</v>
      </c>
      <c r="R194" s="5" t="n">
        <f aca="false">COUNTIF($L$2:$L$316,"&lt;"&amp;L194)+(COUNTIF($L$2:$L$316,L194)+1)/2</f>
        <v>84.5</v>
      </c>
      <c r="S194" s="5" t="n">
        <f aca="false">MATCH(F194,Codetabel!$G$2:$G$12,0)-1</f>
        <v>2</v>
      </c>
      <c r="T194" s="5" t="n">
        <f aca="false">H194-1</f>
        <v>2</v>
      </c>
    </row>
    <row r="195" customFormat="false" ht="15" hidden="false" customHeight="false" outlineLevel="0" collapsed="false">
      <c r="A195" s="9" t="s">
        <v>67</v>
      </c>
      <c r="B195" s="9" t="n">
        <v>295</v>
      </c>
      <c r="C195" s="9" t="s">
        <v>656</v>
      </c>
      <c r="D195" s="9" t="s">
        <v>657</v>
      </c>
      <c r="E195" s="9" t="s">
        <v>659</v>
      </c>
      <c r="F195" s="9" t="n">
        <v>100</v>
      </c>
      <c r="G195" s="9" t="s">
        <v>115</v>
      </c>
      <c r="H195" s="9" t="n">
        <v>4</v>
      </c>
      <c r="I195" s="9" t="n">
        <v>100</v>
      </c>
      <c r="J195" s="11" t="b">
        <f aca="false">TRUE()</f>
        <v>1</v>
      </c>
      <c r="K195" s="9" t="n">
        <v>100</v>
      </c>
      <c r="L195" s="9" t="n">
        <v>4</v>
      </c>
      <c r="M195" s="11" t="b">
        <f aca="false">TRUE()</f>
        <v>1</v>
      </c>
      <c r="N195" s="5" t="n">
        <f aca="false">COUNTIF($F$2:$F$316,"&lt;"&amp;F195)+(COUNTIF($F$2:$F$316,F195)+1)/2</f>
        <v>222.5</v>
      </c>
      <c r="O195" s="5" t="n">
        <f aca="false">COUNTIF($H$2:$H$316,"&lt;"&amp;H195)+(COUNTIF($H$2:$H$316,H195)+1)/2</f>
        <v>140</v>
      </c>
      <c r="P195" s="5" t="str">
        <f aca="false">IF(J195=FALSE(),COUNTIFS($J$2:$J$316,FALSE(),$F$2:$F$316,"&lt;"&amp;F195)+(COUNTIFS($J$2:$J$316,FALSE(),$F$2:$F$316,F195)+1)/2,"")</f>
        <v/>
      </c>
      <c r="Q195" s="5" t="str">
        <f aca="false">IF(J195=FALSE(),COUNTIFS($J$2:$J$316,FALSE(),$H$2:$H$316,"&lt;"&amp;H195)+(COUNTIFS($J$2:$J$316,FALSE(),$H$2:$H$316,H195)+1)/2,"")</f>
        <v/>
      </c>
      <c r="R195" s="5" t="n">
        <f aca="false">COUNTIF($L$2:$L$316,"&lt;"&amp;L195)+(COUNTIF($L$2:$L$316,L195)+1)/2</f>
        <v>166</v>
      </c>
      <c r="S195" s="5" t="n">
        <f aca="false">MATCH(F195,Codetabel!$G$2:$G$12,0)-1</f>
        <v>4</v>
      </c>
      <c r="T195" s="5" t="n">
        <f aca="false">H195-1</f>
        <v>3</v>
      </c>
    </row>
    <row r="196" customFormat="false" ht="15" hidden="false" customHeight="false" outlineLevel="0" collapsed="false">
      <c r="A196" s="9" t="s">
        <v>67</v>
      </c>
      <c r="B196" s="9" t="n">
        <v>296</v>
      </c>
      <c r="C196" s="9" t="s">
        <v>656</v>
      </c>
      <c r="D196" s="9" t="s">
        <v>657</v>
      </c>
      <c r="E196" s="9" t="s">
        <v>660</v>
      </c>
      <c r="F196" s="9" t="n">
        <v>50</v>
      </c>
      <c r="G196" s="9" t="s">
        <v>132</v>
      </c>
      <c r="H196" s="9" t="n">
        <v>5</v>
      </c>
      <c r="I196" s="9" t="n">
        <v>200</v>
      </c>
      <c r="J196" s="11" t="b">
        <f aca="false">FALSE()</f>
        <v>0</v>
      </c>
      <c r="K196" s="9" t="n">
        <v>200</v>
      </c>
      <c r="L196" s="9" t="n">
        <v>5</v>
      </c>
      <c r="M196" s="11" t="b">
        <f aca="false">TRUE()</f>
        <v>1</v>
      </c>
      <c r="N196" s="5" t="n">
        <f aca="false">COUNTIF($F$2:$F$316,"&lt;"&amp;F196)+(COUNTIF($F$2:$F$316,F196)+1)/2</f>
        <v>175.5</v>
      </c>
      <c r="O196" s="5" t="n">
        <f aca="false">COUNTIF($H$2:$H$316,"&lt;"&amp;H196)+(COUNTIF($H$2:$H$316,H196)+1)/2</f>
        <v>207</v>
      </c>
      <c r="P196" s="5" t="n">
        <f aca="false">IF(J196=FALSE(),COUNTIFS($J$2:$J$316,FALSE(),$F$2:$F$316,"&lt;"&amp;F196)+(COUNTIFS($J$2:$J$316,FALSE(),$F$2:$F$316,F196)+1)/2,"")</f>
        <v>156</v>
      </c>
      <c r="Q196" s="5" t="n">
        <f aca="false">IF(J196=FALSE(),COUNTIFS($J$2:$J$316,FALSE(),$H$2:$H$316,"&lt;"&amp;H196)+(COUNTIFS($J$2:$J$316,FALSE(),$H$2:$H$316,H196)+1)/2,"")</f>
        <v>141</v>
      </c>
      <c r="R196" s="5" t="n">
        <f aca="false">COUNTIF($L$2:$L$316,"&lt;"&amp;L196)+(COUNTIF($L$2:$L$316,L196)+1)/2</f>
        <v>234.5</v>
      </c>
      <c r="S196" s="5" t="n">
        <f aca="false">MATCH(F196,Codetabel!$G$2:$G$12,0)-1</f>
        <v>3</v>
      </c>
      <c r="T196" s="5" t="n">
        <f aca="false">H196-1</f>
        <v>4</v>
      </c>
    </row>
    <row r="197" customFormat="false" ht="15" hidden="false" customHeight="false" outlineLevel="0" collapsed="false">
      <c r="A197" s="9" t="s">
        <v>67</v>
      </c>
      <c r="B197" s="9" t="n">
        <v>298</v>
      </c>
      <c r="C197" s="9" t="s">
        <v>665</v>
      </c>
      <c r="D197" s="9" t="s">
        <v>666</v>
      </c>
      <c r="E197" s="9" t="s">
        <v>185</v>
      </c>
      <c r="F197" s="9" t="n">
        <v>50</v>
      </c>
      <c r="G197" s="9" t="s">
        <v>115</v>
      </c>
      <c r="H197" s="9" t="n">
        <v>4</v>
      </c>
      <c r="I197" s="9" t="n">
        <v>100</v>
      </c>
      <c r="J197" s="11" t="b">
        <f aca="false">FALSE()</f>
        <v>0</v>
      </c>
      <c r="K197" s="9" t="n">
        <v>100</v>
      </c>
      <c r="L197" s="9" t="n">
        <v>4</v>
      </c>
      <c r="M197" s="11" t="b">
        <f aca="false">TRUE()</f>
        <v>1</v>
      </c>
      <c r="N197" s="5" t="n">
        <f aca="false">COUNTIF($F$2:$F$316,"&lt;"&amp;F197)+(COUNTIF($F$2:$F$316,F197)+1)/2</f>
        <v>175.5</v>
      </c>
      <c r="O197" s="5" t="n">
        <f aca="false">COUNTIF($H$2:$H$316,"&lt;"&amp;H197)+(COUNTIF($H$2:$H$316,H197)+1)/2</f>
        <v>140</v>
      </c>
      <c r="P197" s="5" t="n">
        <f aca="false">IF(J197=FALSE(),COUNTIFS($J$2:$J$316,FALSE(),$F$2:$F$316,"&lt;"&amp;F197)+(COUNTIFS($J$2:$J$316,FALSE(),$F$2:$F$316,F197)+1)/2,"")</f>
        <v>156</v>
      </c>
      <c r="Q197" s="5" t="n">
        <f aca="false">IF(J197=FALSE(),COUNTIFS($J$2:$J$316,FALSE(),$H$2:$H$316,"&lt;"&amp;H197)+(COUNTIFS($J$2:$J$316,FALSE(),$H$2:$H$316,H197)+1)/2,"")</f>
        <v>98</v>
      </c>
      <c r="R197" s="5" t="n">
        <f aca="false">COUNTIF($L$2:$L$316,"&lt;"&amp;L197)+(COUNTIF($L$2:$L$316,L197)+1)/2</f>
        <v>166</v>
      </c>
      <c r="S197" s="5" t="n">
        <f aca="false">MATCH(F197,Codetabel!$G$2:$G$12,0)-1</f>
        <v>3</v>
      </c>
      <c r="T197" s="5" t="n">
        <f aca="false">H197-1</f>
        <v>3</v>
      </c>
    </row>
    <row r="198" customFormat="false" ht="15" hidden="false" customHeight="false" outlineLevel="0" collapsed="false">
      <c r="A198" s="9" t="s">
        <v>67</v>
      </c>
      <c r="B198" s="9" t="n">
        <v>299</v>
      </c>
      <c r="C198" s="9" t="s">
        <v>665</v>
      </c>
      <c r="D198" s="9" t="s">
        <v>666</v>
      </c>
      <c r="E198" s="9" t="s">
        <v>667</v>
      </c>
      <c r="F198" s="9" t="n">
        <v>50</v>
      </c>
      <c r="G198" s="9" t="s">
        <v>199</v>
      </c>
      <c r="H198" s="9" t="n">
        <v>6</v>
      </c>
      <c r="I198" s="9" t="n">
        <v>300</v>
      </c>
      <c r="J198" s="11" t="b">
        <f aca="false">FALSE()</f>
        <v>0</v>
      </c>
      <c r="K198" s="9" t="n">
        <v>300</v>
      </c>
      <c r="L198" s="9" t="n">
        <v>6</v>
      </c>
      <c r="M198" s="11" t="b">
        <f aca="false">TRUE()</f>
        <v>1</v>
      </c>
      <c r="N198" s="5" t="n">
        <f aca="false">COUNTIF($F$2:$F$316,"&lt;"&amp;F198)+(COUNTIF($F$2:$F$316,F198)+1)/2</f>
        <v>175.5</v>
      </c>
      <c r="O198" s="5" t="n">
        <f aca="false">COUNTIF($H$2:$H$316,"&lt;"&amp;H198)+(COUNTIF($H$2:$H$316,H198)+1)/2</f>
        <v>271</v>
      </c>
      <c r="P198" s="5" t="n">
        <f aca="false">IF(J198=FALSE(),COUNTIFS($J$2:$J$316,FALSE(),$F$2:$F$316,"&lt;"&amp;F198)+(COUNTIFS($J$2:$J$316,FALSE(),$F$2:$F$316,F198)+1)/2,"")</f>
        <v>156</v>
      </c>
      <c r="Q198" s="5" t="n">
        <f aca="false">IF(J198=FALSE(),COUNTIFS($J$2:$J$316,FALSE(),$H$2:$H$316,"&lt;"&amp;H198)+(COUNTIFS($J$2:$J$316,FALSE(),$H$2:$H$316,H198)+1)/2,"")</f>
        <v>175</v>
      </c>
      <c r="R198" s="5" t="n">
        <f aca="false">COUNTIF($L$2:$L$316,"&lt;"&amp;L198)+(COUNTIF($L$2:$L$316,L198)+1)/2</f>
        <v>283.5</v>
      </c>
      <c r="S198" s="5" t="n">
        <f aca="false">MATCH(F198,Codetabel!$G$2:$G$12,0)-1</f>
        <v>3</v>
      </c>
      <c r="T198" s="5" t="n">
        <f aca="false">H198-1</f>
        <v>5</v>
      </c>
    </row>
    <row r="199" customFormat="false" ht="15" hidden="false" customHeight="false" outlineLevel="0" collapsed="false">
      <c r="A199" s="9" t="s">
        <v>67</v>
      </c>
      <c r="B199" s="9" t="n">
        <v>301</v>
      </c>
      <c r="C199" s="9" t="s">
        <v>668</v>
      </c>
      <c r="D199" s="9" t="s">
        <v>669</v>
      </c>
      <c r="E199" s="9" t="s">
        <v>670</v>
      </c>
      <c r="F199" s="9" t="n">
        <v>50</v>
      </c>
      <c r="G199" s="9" t="s">
        <v>132</v>
      </c>
      <c r="H199" s="9" t="n">
        <v>5</v>
      </c>
      <c r="I199" s="9" t="n">
        <v>200</v>
      </c>
      <c r="J199" s="11" t="b">
        <f aca="false">FALSE()</f>
        <v>0</v>
      </c>
      <c r="K199" s="9" t="n">
        <v>200</v>
      </c>
      <c r="L199" s="9" t="n">
        <v>5</v>
      </c>
      <c r="M199" s="11" t="b">
        <f aca="false">TRUE()</f>
        <v>1</v>
      </c>
      <c r="N199" s="5" t="n">
        <f aca="false">COUNTIF($F$2:$F$316,"&lt;"&amp;F199)+(COUNTIF($F$2:$F$316,F199)+1)/2</f>
        <v>175.5</v>
      </c>
      <c r="O199" s="5" t="n">
        <f aca="false">COUNTIF($H$2:$H$316,"&lt;"&amp;H199)+(COUNTIF($H$2:$H$316,H199)+1)/2</f>
        <v>207</v>
      </c>
      <c r="P199" s="5" t="n">
        <f aca="false">IF(J199=FALSE(),COUNTIFS($J$2:$J$316,FALSE(),$F$2:$F$316,"&lt;"&amp;F199)+(COUNTIFS($J$2:$J$316,FALSE(),$F$2:$F$316,F199)+1)/2,"")</f>
        <v>156</v>
      </c>
      <c r="Q199" s="5" t="n">
        <f aca="false">IF(J199=FALSE(),COUNTIFS($J$2:$J$316,FALSE(),$H$2:$H$316,"&lt;"&amp;H199)+(COUNTIFS($J$2:$J$316,FALSE(),$H$2:$H$316,H199)+1)/2,"")</f>
        <v>141</v>
      </c>
      <c r="R199" s="5" t="n">
        <f aca="false">COUNTIF($L$2:$L$316,"&lt;"&amp;L199)+(COUNTIF($L$2:$L$316,L199)+1)/2</f>
        <v>234.5</v>
      </c>
      <c r="S199" s="5" t="n">
        <f aca="false">MATCH(F199,Codetabel!$G$2:$G$12,0)-1</f>
        <v>3</v>
      </c>
      <c r="T199" s="5" t="n">
        <f aca="false">H199-1</f>
        <v>4</v>
      </c>
    </row>
    <row r="200" customFormat="false" ht="15" hidden="false" customHeight="false" outlineLevel="0" collapsed="false">
      <c r="A200" s="9" t="s">
        <v>67</v>
      </c>
      <c r="B200" s="9" t="n">
        <v>302</v>
      </c>
      <c r="C200" s="9" t="s">
        <v>672</v>
      </c>
      <c r="D200" s="9" t="s">
        <v>673</v>
      </c>
      <c r="E200" s="9" t="s">
        <v>674</v>
      </c>
      <c r="F200" s="9" t="n">
        <v>30</v>
      </c>
      <c r="G200" s="9" t="s">
        <v>115</v>
      </c>
      <c r="H200" s="9" t="n">
        <v>4</v>
      </c>
      <c r="I200" s="9" t="n">
        <v>100</v>
      </c>
      <c r="J200" s="11" t="b">
        <f aca="false">FALSE()</f>
        <v>0</v>
      </c>
      <c r="K200" s="9" t="n">
        <v>100</v>
      </c>
      <c r="L200" s="9" t="n">
        <v>4</v>
      </c>
      <c r="M200" s="11" t="b">
        <f aca="false">TRUE()</f>
        <v>1</v>
      </c>
      <c r="N200" s="5" t="n">
        <f aca="false">COUNTIF($F$2:$F$316,"&lt;"&amp;F200)+(COUNTIF($F$2:$F$316,F200)+1)/2</f>
        <v>119.5</v>
      </c>
      <c r="O200" s="5" t="n">
        <f aca="false">COUNTIF($H$2:$H$316,"&lt;"&amp;H200)+(COUNTIF($H$2:$H$316,H200)+1)/2</f>
        <v>140</v>
      </c>
      <c r="P200" s="5" t="n">
        <f aca="false">IF(J200=FALSE(),COUNTIFS($J$2:$J$316,FALSE(),$F$2:$F$316,"&lt;"&amp;F200)+(COUNTIFS($J$2:$J$316,FALSE(),$F$2:$F$316,F200)+1)/2,"")</f>
        <v>115</v>
      </c>
      <c r="Q200" s="5" t="n">
        <f aca="false">IF(J200=FALSE(),COUNTIFS($J$2:$J$316,FALSE(),$H$2:$H$316,"&lt;"&amp;H200)+(COUNTIFS($J$2:$J$316,FALSE(),$H$2:$H$316,H200)+1)/2,"")</f>
        <v>98</v>
      </c>
      <c r="R200" s="5" t="n">
        <f aca="false">COUNTIF($L$2:$L$316,"&lt;"&amp;L200)+(COUNTIF($L$2:$L$316,L200)+1)/2</f>
        <v>166</v>
      </c>
      <c r="S200" s="5" t="n">
        <f aca="false">MATCH(F200,Codetabel!$G$2:$G$12,0)-1</f>
        <v>2</v>
      </c>
      <c r="T200" s="5" t="n">
        <f aca="false">H200-1</f>
        <v>3</v>
      </c>
    </row>
    <row r="201" customFormat="false" ht="15" hidden="false" customHeight="false" outlineLevel="0" collapsed="false">
      <c r="A201" s="9" t="s">
        <v>67</v>
      </c>
      <c r="B201" s="9" t="n">
        <v>303</v>
      </c>
      <c r="C201" s="9" t="s">
        <v>675</v>
      </c>
      <c r="D201" s="9" t="s">
        <v>676</v>
      </c>
      <c r="E201" s="9" t="s">
        <v>677</v>
      </c>
      <c r="F201" s="9" t="n">
        <v>30</v>
      </c>
      <c r="G201" s="9" t="s">
        <v>115</v>
      </c>
      <c r="H201" s="9" t="n">
        <v>4</v>
      </c>
      <c r="I201" s="9" t="n">
        <v>100</v>
      </c>
      <c r="J201" s="11" t="b">
        <f aca="false">FALSE()</f>
        <v>0</v>
      </c>
      <c r="K201" s="9" t="n">
        <v>100</v>
      </c>
      <c r="L201" s="9" t="n">
        <v>4</v>
      </c>
      <c r="M201" s="11" t="b">
        <f aca="false">TRUE()</f>
        <v>1</v>
      </c>
      <c r="N201" s="5" t="n">
        <f aca="false">COUNTIF($F$2:$F$316,"&lt;"&amp;F201)+(COUNTIF($F$2:$F$316,F201)+1)/2</f>
        <v>119.5</v>
      </c>
      <c r="O201" s="5" t="n">
        <f aca="false">COUNTIF($H$2:$H$316,"&lt;"&amp;H201)+(COUNTIF($H$2:$H$316,H201)+1)/2</f>
        <v>140</v>
      </c>
      <c r="P201" s="5" t="n">
        <f aca="false">IF(J201=FALSE(),COUNTIFS($J$2:$J$316,FALSE(),$F$2:$F$316,"&lt;"&amp;F201)+(COUNTIFS($J$2:$J$316,FALSE(),$F$2:$F$316,F201)+1)/2,"")</f>
        <v>115</v>
      </c>
      <c r="Q201" s="5" t="n">
        <f aca="false">IF(J201=FALSE(),COUNTIFS($J$2:$J$316,FALSE(),$H$2:$H$316,"&lt;"&amp;H201)+(COUNTIFS($J$2:$J$316,FALSE(),$H$2:$H$316,H201)+1)/2,"")</f>
        <v>98</v>
      </c>
      <c r="R201" s="5" t="n">
        <f aca="false">COUNTIF($L$2:$L$316,"&lt;"&amp;L201)+(COUNTIF($L$2:$L$316,L201)+1)/2</f>
        <v>166</v>
      </c>
      <c r="S201" s="5" t="n">
        <f aca="false">MATCH(F201,Codetabel!$G$2:$G$12,0)-1</f>
        <v>2</v>
      </c>
      <c r="T201" s="5" t="n">
        <f aca="false">H201-1</f>
        <v>3</v>
      </c>
    </row>
    <row r="202" customFormat="false" ht="15" hidden="false" customHeight="false" outlineLevel="0" collapsed="false">
      <c r="A202" s="9" t="s">
        <v>67</v>
      </c>
      <c r="B202" s="9" t="n">
        <v>306</v>
      </c>
      <c r="C202" s="9" t="s">
        <v>678</v>
      </c>
      <c r="D202" s="9" t="s">
        <v>679</v>
      </c>
      <c r="E202" s="9" t="s">
        <v>680</v>
      </c>
      <c r="F202" s="9" t="n">
        <v>50</v>
      </c>
      <c r="G202" s="9" t="s">
        <v>115</v>
      </c>
      <c r="H202" s="9" t="n">
        <v>4</v>
      </c>
      <c r="I202" s="9" t="n">
        <v>100</v>
      </c>
      <c r="J202" s="11" t="b">
        <f aca="false">FALSE()</f>
        <v>0</v>
      </c>
      <c r="K202" s="9" t="n">
        <v>100</v>
      </c>
      <c r="L202" s="9" t="n">
        <v>4</v>
      </c>
      <c r="M202" s="11" t="b">
        <f aca="false">TRUE()</f>
        <v>1</v>
      </c>
      <c r="N202" s="5" t="n">
        <f aca="false">COUNTIF($F$2:$F$316,"&lt;"&amp;F202)+(COUNTIF($F$2:$F$316,F202)+1)/2</f>
        <v>175.5</v>
      </c>
      <c r="O202" s="5" t="n">
        <f aca="false">COUNTIF($H$2:$H$316,"&lt;"&amp;H202)+(COUNTIF($H$2:$H$316,H202)+1)/2</f>
        <v>140</v>
      </c>
      <c r="P202" s="5" t="n">
        <f aca="false">IF(J202=FALSE(),COUNTIFS($J$2:$J$316,FALSE(),$F$2:$F$316,"&lt;"&amp;F202)+(COUNTIFS($J$2:$J$316,FALSE(),$F$2:$F$316,F202)+1)/2,"")</f>
        <v>156</v>
      </c>
      <c r="Q202" s="5" t="n">
        <f aca="false">IF(J202=FALSE(),COUNTIFS($J$2:$J$316,FALSE(),$H$2:$H$316,"&lt;"&amp;H202)+(COUNTIFS($J$2:$J$316,FALSE(),$H$2:$H$316,H202)+1)/2,"")</f>
        <v>98</v>
      </c>
      <c r="R202" s="5" t="n">
        <f aca="false">COUNTIF($L$2:$L$316,"&lt;"&amp;L202)+(COUNTIF($L$2:$L$316,L202)+1)/2</f>
        <v>166</v>
      </c>
      <c r="S202" s="5" t="n">
        <f aca="false">MATCH(F202,Codetabel!$G$2:$G$12,0)-1</f>
        <v>3</v>
      </c>
      <c r="T202" s="5" t="n">
        <f aca="false">H202-1</f>
        <v>3</v>
      </c>
    </row>
    <row r="203" customFormat="false" ht="15" hidden="false" customHeight="false" outlineLevel="0" collapsed="false">
      <c r="A203" s="9" t="s">
        <v>67</v>
      </c>
      <c r="B203" s="9" t="n">
        <v>307</v>
      </c>
      <c r="C203" s="9" t="s">
        <v>678</v>
      </c>
      <c r="D203" s="9" t="s">
        <v>681</v>
      </c>
      <c r="E203" s="9" t="s">
        <v>682</v>
      </c>
      <c r="F203" s="9" t="n">
        <v>0</v>
      </c>
      <c r="G203" s="9" t="s">
        <v>392</v>
      </c>
      <c r="H203" s="9" t="n">
        <v>1</v>
      </c>
      <c r="I203" s="9" t="n">
        <v>10</v>
      </c>
      <c r="J203" s="11" t="b">
        <f aca="false">FALSE()</f>
        <v>0</v>
      </c>
      <c r="K203" s="9" t="n">
        <v>10</v>
      </c>
      <c r="L203" s="9" t="n">
        <v>1</v>
      </c>
      <c r="M203" s="11" t="b">
        <f aca="false">TRUE()</f>
        <v>1</v>
      </c>
      <c r="N203" s="5" t="n">
        <f aca="false">COUNTIF($F$2:$F$316,"&lt;"&amp;F203)+(COUNTIF($F$2:$F$316,F203)+1)/2</f>
        <v>21</v>
      </c>
      <c r="O203" s="5" t="n">
        <f aca="false">COUNTIF($H$2:$H$316,"&lt;"&amp;H203)+(COUNTIF($H$2:$H$316,H203)+1)/2</f>
        <v>1.5</v>
      </c>
      <c r="P203" s="5" t="n">
        <f aca="false">IF(J203=FALSE(),COUNTIFS($J$2:$J$316,FALSE(),$F$2:$F$316,"&lt;"&amp;F203)+(COUNTIFS($J$2:$J$316,FALSE(),$F$2:$F$316,F203)+1)/2,"")</f>
        <v>21</v>
      </c>
      <c r="Q203" s="5" t="n">
        <f aca="false">IF(J203=FALSE(),COUNTIFS($J$2:$J$316,FALSE(),$H$2:$H$316,"&lt;"&amp;H203)+(COUNTIFS($J$2:$J$316,FALSE(),$H$2:$H$316,H203)+1)/2,"")</f>
        <v>1.5</v>
      </c>
      <c r="R203" s="5" t="n">
        <f aca="false">COUNTIF($L$2:$L$316,"&lt;"&amp;L203)+(COUNTIF($L$2:$L$316,L203)+1)/2</f>
        <v>3</v>
      </c>
      <c r="S203" s="5" t="n">
        <f aca="false">MATCH(F203,Codetabel!$G$2:$G$12,0)-1</f>
        <v>0</v>
      </c>
      <c r="T203" s="5" t="n">
        <f aca="false">H203-1</f>
        <v>0</v>
      </c>
    </row>
    <row r="204" customFormat="false" ht="15" hidden="false" customHeight="false" outlineLevel="0" collapsed="false">
      <c r="A204" s="9" t="s">
        <v>67</v>
      </c>
      <c r="B204" s="9" t="n">
        <v>308</v>
      </c>
      <c r="C204" s="9" t="s">
        <v>683</v>
      </c>
      <c r="D204" s="9" t="s">
        <v>684</v>
      </c>
      <c r="E204" s="9" t="s">
        <v>685</v>
      </c>
      <c r="F204" s="9" t="n">
        <v>30</v>
      </c>
      <c r="G204" s="9" t="s">
        <v>107</v>
      </c>
      <c r="H204" s="9" t="n">
        <v>2</v>
      </c>
      <c r="I204" s="9" t="n">
        <v>30</v>
      </c>
      <c r="J204" s="11" t="b">
        <f aca="false">TRUE()</f>
        <v>1</v>
      </c>
      <c r="K204" s="9" t="n">
        <v>10</v>
      </c>
      <c r="L204" s="9" t="n">
        <v>1</v>
      </c>
      <c r="M204" s="11" t="b">
        <f aca="false">TRUE()</f>
        <v>1</v>
      </c>
      <c r="N204" s="5" t="n">
        <f aca="false">COUNTIF($F$2:$F$316,"&lt;"&amp;F204)+(COUNTIF($F$2:$F$316,F204)+1)/2</f>
        <v>119.5</v>
      </c>
      <c r="O204" s="5" t="n">
        <f aca="false">COUNTIF($H$2:$H$316,"&lt;"&amp;H204)+(COUNTIF($H$2:$H$316,H204)+1)/2</f>
        <v>20</v>
      </c>
      <c r="P204" s="5" t="str">
        <f aca="false">IF(J204=FALSE(),COUNTIFS($J$2:$J$316,FALSE(),$F$2:$F$316,"&lt;"&amp;F204)+(COUNTIFS($J$2:$J$316,FALSE(),$F$2:$F$316,F204)+1)/2,"")</f>
        <v/>
      </c>
      <c r="Q204" s="5" t="str">
        <f aca="false">IF(J204=FALSE(),COUNTIFS($J$2:$J$316,FALSE(),$H$2:$H$316,"&lt;"&amp;H204)+(COUNTIFS($J$2:$J$316,FALSE(),$H$2:$H$316,H204)+1)/2,"")</f>
        <v/>
      </c>
      <c r="R204" s="5" t="n">
        <f aca="false">COUNTIF($L$2:$L$316,"&lt;"&amp;L204)+(COUNTIF($L$2:$L$316,L204)+1)/2</f>
        <v>3</v>
      </c>
      <c r="S204" s="5" t="n">
        <f aca="false">MATCH(F204,Codetabel!$G$2:$G$12,0)-1</f>
        <v>2</v>
      </c>
      <c r="T204" s="5" t="n">
        <f aca="false">H204-1</f>
        <v>1</v>
      </c>
    </row>
    <row r="205" customFormat="false" ht="15" hidden="false" customHeight="false" outlineLevel="0" collapsed="false">
      <c r="A205" s="9" t="s">
        <v>67</v>
      </c>
      <c r="B205" s="9" t="n">
        <v>309</v>
      </c>
      <c r="C205" s="9" t="s">
        <v>686</v>
      </c>
      <c r="D205" s="9" t="s">
        <v>687</v>
      </c>
      <c r="E205" s="9" t="s">
        <v>688</v>
      </c>
      <c r="F205" s="9" t="n">
        <v>30</v>
      </c>
      <c r="G205" s="9" t="s">
        <v>107</v>
      </c>
      <c r="H205" s="9" t="n">
        <v>2</v>
      </c>
      <c r="I205" s="9" t="n">
        <v>30</v>
      </c>
      <c r="J205" s="11" t="b">
        <f aca="false">TRUE()</f>
        <v>1</v>
      </c>
      <c r="K205" s="9" t="n">
        <v>30</v>
      </c>
      <c r="L205" s="9" t="n">
        <v>2</v>
      </c>
      <c r="M205" s="11" t="b">
        <f aca="false">TRUE()</f>
        <v>1</v>
      </c>
      <c r="N205" s="5" t="n">
        <f aca="false">COUNTIF($F$2:$F$316,"&lt;"&amp;F205)+(COUNTIF($F$2:$F$316,F205)+1)/2</f>
        <v>119.5</v>
      </c>
      <c r="O205" s="5" t="n">
        <f aca="false">COUNTIF($H$2:$H$316,"&lt;"&amp;H205)+(COUNTIF($H$2:$H$316,H205)+1)/2</f>
        <v>20</v>
      </c>
      <c r="P205" s="5" t="str">
        <f aca="false">IF(J205=FALSE(),COUNTIFS($J$2:$J$316,FALSE(),$F$2:$F$316,"&lt;"&amp;F205)+(COUNTIFS($J$2:$J$316,FALSE(),$F$2:$F$316,F205)+1)/2,"")</f>
        <v/>
      </c>
      <c r="Q205" s="5" t="str">
        <f aca="false">IF(J205=FALSE(),COUNTIFS($J$2:$J$316,FALSE(),$H$2:$H$316,"&lt;"&amp;H205)+(COUNTIFS($J$2:$J$316,FALSE(),$H$2:$H$316,H205)+1)/2,"")</f>
        <v/>
      </c>
      <c r="R205" s="5" t="n">
        <f aca="false">COUNTIF($L$2:$L$316,"&lt;"&amp;L205)+(COUNTIF($L$2:$L$316,L205)+1)/2</f>
        <v>27</v>
      </c>
      <c r="S205" s="5" t="n">
        <f aca="false">MATCH(F205,Codetabel!$G$2:$G$12,0)-1</f>
        <v>2</v>
      </c>
      <c r="T205" s="5" t="n">
        <f aca="false">H205-1</f>
        <v>1</v>
      </c>
    </row>
    <row r="206" customFormat="false" ht="15" hidden="false" customHeight="false" outlineLevel="0" collapsed="false">
      <c r="A206" s="9" t="s">
        <v>67</v>
      </c>
      <c r="B206" s="9" t="n">
        <v>310</v>
      </c>
      <c r="C206" s="9" t="s">
        <v>689</v>
      </c>
      <c r="D206" s="9" t="s">
        <v>690</v>
      </c>
      <c r="E206" s="9" t="s">
        <v>691</v>
      </c>
      <c r="F206" s="9" t="n">
        <v>30</v>
      </c>
      <c r="G206" s="9" t="s">
        <v>126</v>
      </c>
      <c r="H206" s="9" t="n">
        <v>3</v>
      </c>
      <c r="I206" s="9" t="n">
        <v>50</v>
      </c>
      <c r="J206" s="11" t="b">
        <f aca="false">FALSE()</f>
        <v>0</v>
      </c>
      <c r="K206" s="9" t="n">
        <v>50</v>
      </c>
      <c r="L206" s="9" t="n">
        <v>3</v>
      </c>
      <c r="M206" s="11" t="b">
        <f aca="false">TRUE()</f>
        <v>1</v>
      </c>
      <c r="N206" s="5" t="n">
        <f aca="false">COUNTIF($F$2:$F$316,"&lt;"&amp;F206)+(COUNTIF($F$2:$F$316,F206)+1)/2</f>
        <v>119.5</v>
      </c>
      <c r="O206" s="5" t="n">
        <f aca="false">COUNTIF($H$2:$H$316,"&lt;"&amp;H206)+(COUNTIF($H$2:$H$316,H206)+1)/2</f>
        <v>68</v>
      </c>
      <c r="P206" s="5" t="n">
        <f aca="false">IF(J206=FALSE(),COUNTIFS($J$2:$J$316,FALSE(),$F$2:$F$316,"&lt;"&amp;F206)+(COUNTIFS($J$2:$J$316,FALSE(),$F$2:$F$316,F206)+1)/2,"")</f>
        <v>115</v>
      </c>
      <c r="Q206" s="5" t="n">
        <f aca="false">IF(J206=FALSE(),COUNTIFS($J$2:$J$316,FALSE(),$H$2:$H$316,"&lt;"&amp;H206)+(COUNTIFS($J$2:$J$316,FALSE(),$H$2:$H$316,H206)+1)/2,"")</f>
        <v>48.5</v>
      </c>
      <c r="R206" s="5" t="n">
        <f aca="false">COUNTIF($L$2:$L$316,"&lt;"&amp;L206)+(COUNTIF($L$2:$L$316,L206)+1)/2</f>
        <v>84.5</v>
      </c>
      <c r="S206" s="5" t="n">
        <f aca="false">MATCH(F206,Codetabel!$G$2:$G$12,0)-1</f>
        <v>2</v>
      </c>
      <c r="T206" s="5" t="n">
        <f aca="false">H206-1</f>
        <v>2</v>
      </c>
    </row>
    <row r="207" customFormat="false" ht="15" hidden="false" customHeight="false" outlineLevel="0" collapsed="false">
      <c r="A207" s="9" t="s">
        <v>67</v>
      </c>
      <c r="B207" s="9" t="n">
        <v>311</v>
      </c>
      <c r="C207" s="9" t="s">
        <v>692</v>
      </c>
      <c r="D207" s="9" t="s">
        <v>693</v>
      </c>
      <c r="E207" s="9" t="s">
        <v>694</v>
      </c>
      <c r="F207" s="9" t="n">
        <v>30</v>
      </c>
      <c r="G207" s="9" t="s">
        <v>126</v>
      </c>
      <c r="H207" s="9" t="n">
        <v>3</v>
      </c>
      <c r="I207" s="9" t="n">
        <v>50</v>
      </c>
      <c r="J207" s="11" t="b">
        <f aca="false">FALSE()</f>
        <v>0</v>
      </c>
      <c r="K207" s="9" t="n">
        <v>50</v>
      </c>
      <c r="L207" s="9" t="n">
        <v>3</v>
      </c>
      <c r="M207" s="11" t="b">
        <f aca="false">TRUE()</f>
        <v>1</v>
      </c>
      <c r="N207" s="5" t="n">
        <f aca="false">COUNTIF($F$2:$F$316,"&lt;"&amp;F207)+(COUNTIF($F$2:$F$316,F207)+1)/2</f>
        <v>119.5</v>
      </c>
      <c r="O207" s="5" t="n">
        <f aca="false">COUNTIF($H$2:$H$316,"&lt;"&amp;H207)+(COUNTIF($H$2:$H$316,H207)+1)/2</f>
        <v>68</v>
      </c>
      <c r="P207" s="5" t="n">
        <f aca="false">IF(J207=FALSE(),COUNTIFS($J$2:$J$316,FALSE(),$F$2:$F$316,"&lt;"&amp;F207)+(COUNTIFS($J$2:$J$316,FALSE(),$F$2:$F$316,F207)+1)/2,"")</f>
        <v>115</v>
      </c>
      <c r="Q207" s="5" t="n">
        <f aca="false">IF(J207=FALSE(),COUNTIFS($J$2:$J$316,FALSE(),$H$2:$H$316,"&lt;"&amp;H207)+(COUNTIFS($J$2:$J$316,FALSE(),$H$2:$H$316,H207)+1)/2,"")</f>
        <v>48.5</v>
      </c>
      <c r="R207" s="5" t="n">
        <f aca="false">COUNTIF($L$2:$L$316,"&lt;"&amp;L207)+(COUNTIF($L$2:$L$316,L207)+1)/2</f>
        <v>84.5</v>
      </c>
      <c r="S207" s="5" t="n">
        <f aca="false">MATCH(F207,Codetabel!$G$2:$G$12,0)-1</f>
        <v>2</v>
      </c>
      <c r="T207" s="5" t="n">
        <f aca="false">H207-1</f>
        <v>2</v>
      </c>
    </row>
    <row r="208" customFormat="false" ht="15" hidden="false" customHeight="false" outlineLevel="0" collapsed="false">
      <c r="A208" s="9" t="s">
        <v>67</v>
      </c>
      <c r="B208" s="9" t="n">
        <v>312</v>
      </c>
      <c r="C208" s="9" t="s">
        <v>695</v>
      </c>
      <c r="D208" s="9" t="s">
        <v>696</v>
      </c>
      <c r="E208" s="9" t="s">
        <v>697</v>
      </c>
      <c r="F208" s="9" t="n">
        <v>0</v>
      </c>
      <c r="G208" s="9" t="s">
        <v>107</v>
      </c>
      <c r="H208" s="9" t="n">
        <v>2</v>
      </c>
      <c r="I208" s="9" t="n">
        <v>30</v>
      </c>
      <c r="J208" s="11" t="b">
        <f aca="false">FALSE()</f>
        <v>0</v>
      </c>
      <c r="K208" s="9" t="n">
        <v>30</v>
      </c>
      <c r="L208" s="9" t="n">
        <v>2</v>
      </c>
      <c r="M208" s="11" t="b">
        <f aca="false">TRUE()</f>
        <v>1</v>
      </c>
      <c r="N208" s="5" t="n">
        <f aca="false">COUNTIF($F$2:$F$316,"&lt;"&amp;F208)+(COUNTIF($F$2:$F$316,F208)+1)/2</f>
        <v>21</v>
      </c>
      <c r="O208" s="5" t="n">
        <f aca="false">COUNTIF($H$2:$H$316,"&lt;"&amp;H208)+(COUNTIF($H$2:$H$316,H208)+1)/2</f>
        <v>20</v>
      </c>
      <c r="P208" s="5" t="n">
        <f aca="false">IF(J208=FALSE(),COUNTIFS($J$2:$J$316,FALSE(),$F$2:$F$316,"&lt;"&amp;F208)+(COUNTIFS($J$2:$J$316,FALSE(),$F$2:$F$316,F208)+1)/2,"")</f>
        <v>21</v>
      </c>
      <c r="Q208" s="5" t="n">
        <f aca="false">IF(J208=FALSE(),COUNTIFS($J$2:$J$316,FALSE(),$H$2:$H$316,"&lt;"&amp;H208)+(COUNTIFS($J$2:$J$316,FALSE(),$H$2:$H$316,H208)+1)/2,"")</f>
        <v>15.5</v>
      </c>
      <c r="R208" s="5" t="n">
        <f aca="false">COUNTIF($L$2:$L$316,"&lt;"&amp;L208)+(COUNTIF($L$2:$L$316,L208)+1)/2</f>
        <v>27</v>
      </c>
      <c r="S208" s="5" t="n">
        <f aca="false">MATCH(F208,Codetabel!$G$2:$G$12,0)-1</f>
        <v>0</v>
      </c>
      <c r="T208" s="5" t="n">
        <f aca="false">H208-1</f>
        <v>1</v>
      </c>
    </row>
    <row r="209" customFormat="false" ht="15" hidden="false" customHeight="false" outlineLevel="0" collapsed="false">
      <c r="A209" s="9" t="s">
        <v>67</v>
      </c>
      <c r="B209" s="9" t="n">
        <v>313</v>
      </c>
      <c r="C209" s="9" t="s">
        <v>698</v>
      </c>
      <c r="D209" s="9" t="s">
        <v>699</v>
      </c>
      <c r="E209" s="9" t="s">
        <v>700</v>
      </c>
      <c r="F209" s="9" t="n">
        <v>30</v>
      </c>
      <c r="G209" s="9" t="s">
        <v>126</v>
      </c>
      <c r="H209" s="9" t="n">
        <v>3</v>
      </c>
      <c r="I209" s="9" t="n">
        <v>50</v>
      </c>
      <c r="J209" s="11" t="b">
        <f aca="false">FALSE()</f>
        <v>0</v>
      </c>
      <c r="K209" s="9" t="n">
        <v>50</v>
      </c>
      <c r="L209" s="9" t="n">
        <v>3</v>
      </c>
      <c r="M209" s="11" t="b">
        <f aca="false">TRUE()</f>
        <v>1</v>
      </c>
      <c r="N209" s="5" t="n">
        <f aca="false">COUNTIF($F$2:$F$316,"&lt;"&amp;F209)+(COUNTIF($F$2:$F$316,F209)+1)/2</f>
        <v>119.5</v>
      </c>
      <c r="O209" s="5" t="n">
        <f aca="false">COUNTIF($H$2:$H$316,"&lt;"&amp;H209)+(COUNTIF($H$2:$H$316,H209)+1)/2</f>
        <v>68</v>
      </c>
      <c r="P209" s="5" t="n">
        <f aca="false">IF(J209=FALSE(),COUNTIFS($J$2:$J$316,FALSE(),$F$2:$F$316,"&lt;"&amp;F209)+(COUNTIFS($J$2:$J$316,FALSE(),$F$2:$F$316,F209)+1)/2,"")</f>
        <v>115</v>
      </c>
      <c r="Q209" s="5" t="n">
        <f aca="false">IF(J209=FALSE(),COUNTIFS($J$2:$J$316,FALSE(),$H$2:$H$316,"&lt;"&amp;H209)+(COUNTIFS($J$2:$J$316,FALSE(),$H$2:$H$316,H209)+1)/2,"")</f>
        <v>48.5</v>
      </c>
      <c r="R209" s="5" t="n">
        <f aca="false">COUNTIF($L$2:$L$316,"&lt;"&amp;L209)+(COUNTIF($L$2:$L$316,L209)+1)/2</f>
        <v>84.5</v>
      </c>
      <c r="S209" s="5" t="n">
        <f aca="false">MATCH(F209,Codetabel!$G$2:$G$12,0)-1</f>
        <v>2</v>
      </c>
      <c r="T209" s="5" t="n">
        <f aca="false">H209-1</f>
        <v>2</v>
      </c>
    </row>
    <row r="210" customFormat="false" ht="15" hidden="false" customHeight="false" outlineLevel="0" collapsed="false">
      <c r="A210" s="9" t="s">
        <v>67</v>
      </c>
      <c r="B210" s="9" t="n">
        <v>317</v>
      </c>
      <c r="C210" s="9" t="s">
        <v>704</v>
      </c>
      <c r="D210" s="9" t="s">
        <v>705</v>
      </c>
      <c r="E210" s="9" t="s">
        <v>706</v>
      </c>
      <c r="F210" s="9" t="n">
        <v>30</v>
      </c>
      <c r="G210" s="9" t="s">
        <v>199</v>
      </c>
      <c r="H210" s="9" t="n">
        <v>6</v>
      </c>
      <c r="I210" s="9" t="n">
        <v>300</v>
      </c>
      <c r="J210" s="11" t="b">
        <f aca="false">FALSE()</f>
        <v>0</v>
      </c>
      <c r="K210" s="9" t="n">
        <v>300</v>
      </c>
      <c r="L210" s="9" t="n">
        <v>6</v>
      </c>
      <c r="M210" s="11" t="b">
        <f aca="false">TRUE()</f>
        <v>1</v>
      </c>
      <c r="N210" s="5" t="n">
        <f aca="false">COUNTIF($F$2:$F$316,"&lt;"&amp;F210)+(COUNTIF($F$2:$F$316,F210)+1)/2</f>
        <v>119.5</v>
      </c>
      <c r="O210" s="5" t="n">
        <f aca="false">COUNTIF($H$2:$H$316,"&lt;"&amp;H210)+(COUNTIF($H$2:$H$316,H210)+1)/2</f>
        <v>271</v>
      </c>
      <c r="P210" s="5" t="n">
        <f aca="false">IF(J210=FALSE(),COUNTIFS($J$2:$J$316,FALSE(),$F$2:$F$316,"&lt;"&amp;F210)+(COUNTIFS($J$2:$J$316,FALSE(),$F$2:$F$316,F210)+1)/2,"")</f>
        <v>115</v>
      </c>
      <c r="Q210" s="5" t="n">
        <f aca="false">IF(J210=FALSE(),COUNTIFS($J$2:$J$316,FALSE(),$H$2:$H$316,"&lt;"&amp;H210)+(COUNTIFS($J$2:$J$316,FALSE(),$H$2:$H$316,H210)+1)/2,"")</f>
        <v>175</v>
      </c>
      <c r="R210" s="5" t="n">
        <f aca="false">COUNTIF($L$2:$L$316,"&lt;"&amp;L210)+(COUNTIF($L$2:$L$316,L210)+1)/2</f>
        <v>283.5</v>
      </c>
      <c r="S210" s="5" t="n">
        <f aca="false">MATCH(F210,Codetabel!$G$2:$G$12,0)-1</f>
        <v>2</v>
      </c>
      <c r="T210" s="5" t="n">
        <f aca="false">H210-1</f>
        <v>5</v>
      </c>
    </row>
    <row r="211" customFormat="false" ht="15" hidden="false" customHeight="false" outlineLevel="0" collapsed="false">
      <c r="A211" s="9" t="s">
        <v>67</v>
      </c>
      <c r="B211" s="9" t="n">
        <v>318</v>
      </c>
      <c r="C211" s="9" t="s">
        <v>704</v>
      </c>
      <c r="D211" s="9" t="s">
        <v>705</v>
      </c>
      <c r="E211" s="9" t="s">
        <v>708</v>
      </c>
      <c r="F211" s="9" t="n">
        <v>300</v>
      </c>
      <c r="G211" s="9" t="s">
        <v>199</v>
      </c>
      <c r="H211" s="9" t="n">
        <v>6</v>
      </c>
      <c r="I211" s="9" t="n">
        <v>300</v>
      </c>
      <c r="J211" s="11" t="b">
        <f aca="false">TRUE()</f>
        <v>1</v>
      </c>
      <c r="K211" s="9" t="n">
        <v>100</v>
      </c>
      <c r="L211" s="9" t="n">
        <v>4</v>
      </c>
      <c r="M211" s="11" t="b">
        <f aca="false">TRUE()</f>
        <v>1</v>
      </c>
      <c r="N211" s="5" t="n">
        <f aca="false">COUNTIF($F$2:$F$316,"&lt;"&amp;F211)+(COUNTIF($F$2:$F$316,F211)+1)/2</f>
        <v>294.5</v>
      </c>
      <c r="O211" s="5" t="n">
        <f aca="false">COUNTIF($H$2:$H$316,"&lt;"&amp;H211)+(COUNTIF($H$2:$H$316,H211)+1)/2</f>
        <v>271</v>
      </c>
      <c r="P211" s="5" t="str">
        <f aca="false">IF(J211=FALSE(),COUNTIFS($J$2:$J$316,FALSE(),$F$2:$F$316,"&lt;"&amp;F211)+(COUNTIFS($J$2:$J$316,FALSE(),$F$2:$F$316,F211)+1)/2,"")</f>
        <v/>
      </c>
      <c r="Q211" s="5" t="str">
        <f aca="false">IF(J211=FALSE(),COUNTIFS($J$2:$J$316,FALSE(),$H$2:$H$316,"&lt;"&amp;H211)+(COUNTIFS($J$2:$J$316,FALSE(),$H$2:$H$316,H211)+1)/2,"")</f>
        <v/>
      </c>
      <c r="R211" s="5" t="n">
        <f aca="false">COUNTIF($L$2:$L$316,"&lt;"&amp;L211)+(COUNTIF($L$2:$L$316,L211)+1)/2</f>
        <v>166</v>
      </c>
      <c r="S211" s="5" t="n">
        <f aca="false">MATCH(F211,Codetabel!$G$2:$G$12,0)-1</f>
        <v>6</v>
      </c>
      <c r="T211" s="5" t="n">
        <f aca="false">H211-1</f>
        <v>5</v>
      </c>
    </row>
    <row r="212" customFormat="false" ht="15" hidden="false" customHeight="false" outlineLevel="0" collapsed="false">
      <c r="A212" s="9" t="s">
        <v>67</v>
      </c>
      <c r="B212" s="9" t="n">
        <v>319</v>
      </c>
      <c r="C212" s="9" t="s">
        <v>704</v>
      </c>
      <c r="D212" s="9" t="s">
        <v>705</v>
      </c>
      <c r="E212" s="9" t="s">
        <v>709</v>
      </c>
      <c r="F212" s="9" t="n">
        <v>200</v>
      </c>
      <c r="G212" s="9" t="s">
        <v>199</v>
      </c>
      <c r="H212" s="9" t="n">
        <v>6</v>
      </c>
      <c r="I212" s="9" t="n">
        <v>300</v>
      </c>
      <c r="J212" s="11" t="b">
        <f aca="false">FALSE()</f>
        <v>0</v>
      </c>
      <c r="K212" s="9" t="n">
        <v>300</v>
      </c>
      <c r="L212" s="9" t="n">
        <v>6</v>
      </c>
      <c r="M212" s="11" t="b">
        <f aca="false">TRUE()</f>
        <v>1</v>
      </c>
      <c r="N212" s="5" t="n">
        <f aca="false">COUNTIF($F$2:$F$316,"&lt;"&amp;F212)+(COUNTIF($F$2:$F$316,F212)+1)/2</f>
        <v>259.5</v>
      </c>
      <c r="O212" s="5" t="n">
        <f aca="false">COUNTIF($H$2:$H$316,"&lt;"&amp;H212)+(COUNTIF($H$2:$H$316,H212)+1)/2</f>
        <v>271</v>
      </c>
      <c r="P212" s="5" t="n">
        <f aca="false">IF(J212=FALSE(),COUNTIFS($J$2:$J$316,FALSE(),$F$2:$F$316,"&lt;"&amp;F212)+(COUNTIFS($J$2:$J$316,FALSE(),$F$2:$F$316,F212)+1)/2,"")</f>
        <v>193.5</v>
      </c>
      <c r="Q212" s="5" t="n">
        <f aca="false">IF(J212=FALSE(),COUNTIFS($J$2:$J$316,FALSE(),$H$2:$H$316,"&lt;"&amp;H212)+(COUNTIFS($J$2:$J$316,FALSE(),$H$2:$H$316,H212)+1)/2,"")</f>
        <v>175</v>
      </c>
      <c r="R212" s="5" t="n">
        <f aca="false">COUNTIF($L$2:$L$316,"&lt;"&amp;L212)+(COUNTIF($L$2:$L$316,L212)+1)/2</f>
        <v>283.5</v>
      </c>
      <c r="S212" s="5" t="n">
        <f aca="false">MATCH(F212,Codetabel!$G$2:$G$12,0)-1</f>
        <v>5</v>
      </c>
      <c r="T212" s="5" t="n">
        <f aca="false">H212-1</f>
        <v>5</v>
      </c>
    </row>
    <row r="213" customFormat="false" ht="15" hidden="false" customHeight="false" outlineLevel="0" collapsed="false">
      <c r="A213" s="9" t="s">
        <v>67</v>
      </c>
      <c r="B213" s="9" t="n">
        <v>323</v>
      </c>
      <c r="C213" s="9" t="s">
        <v>710</v>
      </c>
      <c r="D213" s="9" t="s">
        <v>711</v>
      </c>
      <c r="E213" s="9" t="s">
        <v>715</v>
      </c>
      <c r="F213" s="9" t="n">
        <v>10</v>
      </c>
      <c r="G213" s="9" t="s">
        <v>418</v>
      </c>
      <c r="H213" s="9" t="n">
        <v>10</v>
      </c>
      <c r="I213" s="9" t="n">
        <v>1500</v>
      </c>
      <c r="J213" s="11" t="b">
        <f aca="false">FALSE()</f>
        <v>0</v>
      </c>
      <c r="K213" s="9" t="n">
        <v>1500</v>
      </c>
      <c r="L213" s="9" t="n">
        <v>10</v>
      </c>
      <c r="M213" s="11" t="b">
        <f aca="false">TRUE()</f>
        <v>1</v>
      </c>
      <c r="N213" s="5" t="n">
        <f aca="false">COUNTIF($F$2:$F$316,"&lt;"&amp;F213)+(COUNTIF($F$2:$F$316,F213)+1)/2</f>
        <v>66</v>
      </c>
      <c r="O213" s="5" t="n">
        <f aca="false">COUNTIF($H$2:$H$316,"&lt;"&amp;H213)+(COUNTIF($H$2:$H$316,H213)+1)/2</f>
        <v>312.5</v>
      </c>
      <c r="P213" s="5" t="n">
        <f aca="false">IF(J213=FALSE(),COUNTIFS($J$2:$J$316,FALSE(),$F$2:$F$316,"&lt;"&amp;F213)+(COUNTIFS($J$2:$J$316,FALSE(),$F$2:$F$316,F213)+1)/2,"")</f>
        <v>66</v>
      </c>
      <c r="Q213" s="5" t="n">
        <f aca="false">IF(J213=FALSE(),COUNTIFS($J$2:$J$316,FALSE(),$H$2:$H$316,"&lt;"&amp;H213)+(COUNTIFS($J$2:$J$316,FALSE(),$H$2:$H$316,H213)+1)/2,"")</f>
        <v>197</v>
      </c>
      <c r="R213" s="5" t="n">
        <f aca="false">COUNTIF($L$2:$L$316,"&lt;"&amp;L213)+(COUNTIF($L$2:$L$316,L213)+1)/2</f>
        <v>313</v>
      </c>
      <c r="S213" s="5" t="n">
        <f aca="false">MATCH(F213,Codetabel!$G$2:$G$12,0)-1</f>
        <v>1</v>
      </c>
      <c r="T213" s="5" t="n">
        <f aca="false">H213-1</f>
        <v>9</v>
      </c>
    </row>
    <row r="214" customFormat="false" ht="15" hidden="false" customHeight="false" outlineLevel="0" collapsed="false">
      <c r="A214" s="9" t="s">
        <v>67</v>
      </c>
      <c r="B214" s="9" t="n">
        <v>325</v>
      </c>
      <c r="C214" s="9" t="s">
        <v>710</v>
      </c>
      <c r="D214" s="9" t="s">
        <v>711</v>
      </c>
      <c r="E214" s="9" t="s">
        <v>717</v>
      </c>
      <c r="F214" s="9" t="n">
        <v>100</v>
      </c>
      <c r="G214" s="9" t="s">
        <v>115</v>
      </c>
      <c r="H214" s="9" t="n">
        <v>4</v>
      </c>
      <c r="I214" s="9" t="n">
        <v>100</v>
      </c>
      <c r="J214" s="11" t="b">
        <f aca="false">TRUE()</f>
        <v>1</v>
      </c>
      <c r="K214" s="9" t="n">
        <v>100</v>
      </c>
      <c r="L214" s="9" t="n">
        <v>4</v>
      </c>
      <c r="M214" s="11" t="b">
        <f aca="false">TRUE()</f>
        <v>1</v>
      </c>
      <c r="N214" s="5" t="n">
        <f aca="false">COUNTIF($F$2:$F$316,"&lt;"&amp;F214)+(COUNTIF($F$2:$F$316,F214)+1)/2</f>
        <v>222.5</v>
      </c>
      <c r="O214" s="5" t="n">
        <f aca="false">COUNTIF($H$2:$H$316,"&lt;"&amp;H214)+(COUNTIF($H$2:$H$316,H214)+1)/2</f>
        <v>140</v>
      </c>
      <c r="P214" s="5" t="str">
        <f aca="false">IF(J214=FALSE(),COUNTIFS($J$2:$J$316,FALSE(),$F$2:$F$316,"&lt;"&amp;F214)+(COUNTIFS($J$2:$J$316,FALSE(),$F$2:$F$316,F214)+1)/2,"")</f>
        <v/>
      </c>
      <c r="Q214" s="5" t="str">
        <f aca="false">IF(J214=FALSE(),COUNTIFS($J$2:$J$316,FALSE(),$H$2:$H$316,"&lt;"&amp;H214)+(COUNTIFS($J$2:$J$316,FALSE(),$H$2:$H$316,H214)+1)/2,"")</f>
        <v/>
      </c>
      <c r="R214" s="5" t="n">
        <f aca="false">COUNTIF($L$2:$L$316,"&lt;"&amp;L214)+(COUNTIF($L$2:$L$316,L214)+1)/2</f>
        <v>166</v>
      </c>
      <c r="S214" s="5" t="n">
        <f aca="false">MATCH(F214,Codetabel!$G$2:$G$12,0)-1</f>
        <v>4</v>
      </c>
      <c r="T214" s="5" t="n">
        <f aca="false">H214-1</f>
        <v>3</v>
      </c>
    </row>
    <row r="215" customFormat="false" ht="15" hidden="false" customHeight="false" outlineLevel="0" collapsed="false">
      <c r="A215" s="9" t="s">
        <v>67</v>
      </c>
      <c r="B215" s="9" t="n">
        <v>326</v>
      </c>
      <c r="C215" s="9" t="s">
        <v>710</v>
      </c>
      <c r="D215" s="9" t="s">
        <v>711</v>
      </c>
      <c r="E215" s="9" t="s">
        <v>718</v>
      </c>
      <c r="F215" s="9" t="n">
        <v>50</v>
      </c>
      <c r="G215" s="9" t="s">
        <v>115</v>
      </c>
      <c r="H215" s="9" t="n">
        <v>4</v>
      </c>
      <c r="I215" s="9" t="n">
        <v>100</v>
      </c>
      <c r="J215" s="11" t="b">
        <f aca="false">FALSE()</f>
        <v>0</v>
      </c>
      <c r="K215" s="9" t="n">
        <v>100</v>
      </c>
      <c r="L215" s="9" t="n">
        <v>4</v>
      </c>
      <c r="M215" s="11" t="b">
        <f aca="false">TRUE()</f>
        <v>1</v>
      </c>
      <c r="N215" s="5" t="n">
        <f aca="false">COUNTIF($F$2:$F$316,"&lt;"&amp;F215)+(COUNTIF($F$2:$F$316,F215)+1)/2</f>
        <v>175.5</v>
      </c>
      <c r="O215" s="5" t="n">
        <f aca="false">COUNTIF($H$2:$H$316,"&lt;"&amp;H215)+(COUNTIF($H$2:$H$316,H215)+1)/2</f>
        <v>140</v>
      </c>
      <c r="P215" s="5" t="n">
        <f aca="false">IF(J215=FALSE(),COUNTIFS($J$2:$J$316,FALSE(),$F$2:$F$316,"&lt;"&amp;F215)+(COUNTIFS($J$2:$J$316,FALSE(),$F$2:$F$316,F215)+1)/2,"")</f>
        <v>156</v>
      </c>
      <c r="Q215" s="5" t="n">
        <f aca="false">IF(J215=FALSE(),COUNTIFS($J$2:$J$316,FALSE(),$H$2:$H$316,"&lt;"&amp;H215)+(COUNTIFS($J$2:$J$316,FALSE(),$H$2:$H$316,H215)+1)/2,"")</f>
        <v>98</v>
      </c>
      <c r="R215" s="5" t="n">
        <f aca="false">COUNTIF($L$2:$L$316,"&lt;"&amp;L215)+(COUNTIF($L$2:$L$316,L215)+1)/2</f>
        <v>166</v>
      </c>
      <c r="S215" s="5" t="n">
        <f aca="false">MATCH(F215,Codetabel!$G$2:$G$12,0)-1</f>
        <v>3</v>
      </c>
      <c r="T215" s="5" t="n">
        <f aca="false">H215-1</f>
        <v>3</v>
      </c>
    </row>
    <row r="216" customFormat="false" ht="15" hidden="false" customHeight="false" outlineLevel="0" collapsed="false">
      <c r="A216" s="9" t="s">
        <v>67</v>
      </c>
      <c r="B216" s="9" t="n">
        <v>328</v>
      </c>
      <c r="C216" s="9" t="s">
        <v>710</v>
      </c>
      <c r="D216" s="9" t="s">
        <v>711</v>
      </c>
      <c r="E216" s="9" t="s">
        <v>719</v>
      </c>
      <c r="F216" s="9" t="n">
        <v>0</v>
      </c>
      <c r="G216" s="9" t="s">
        <v>107</v>
      </c>
      <c r="H216" s="9" t="n">
        <v>2</v>
      </c>
      <c r="I216" s="9" t="n">
        <v>30</v>
      </c>
      <c r="J216" s="11" t="b">
        <f aca="false">FALSE()</f>
        <v>0</v>
      </c>
      <c r="K216" s="9" t="n">
        <v>30</v>
      </c>
      <c r="L216" s="9" t="n">
        <v>2</v>
      </c>
      <c r="M216" s="11" t="b">
        <f aca="false">TRUE()</f>
        <v>1</v>
      </c>
      <c r="N216" s="5" t="n">
        <f aca="false">COUNTIF($F$2:$F$316,"&lt;"&amp;F216)+(COUNTIF($F$2:$F$316,F216)+1)/2</f>
        <v>21</v>
      </c>
      <c r="O216" s="5" t="n">
        <f aca="false">COUNTIF($H$2:$H$316,"&lt;"&amp;H216)+(COUNTIF($H$2:$H$316,H216)+1)/2</f>
        <v>20</v>
      </c>
      <c r="P216" s="5" t="n">
        <f aca="false">IF(J216=FALSE(),COUNTIFS($J$2:$J$316,FALSE(),$F$2:$F$316,"&lt;"&amp;F216)+(COUNTIFS($J$2:$J$316,FALSE(),$F$2:$F$316,F216)+1)/2,"")</f>
        <v>21</v>
      </c>
      <c r="Q216" s="5" t="n">
        <f aca="false">IF(J216=FALSE(),COUNTIFS($J$2:$J$316,FALSE(),$H$2:$H$316,"&lt;"&amp;H216)+(COUNTIFS($J$2:$J$316,FALSE(),$H$2:$H$316,H216)+1)/2,"")</f>
        <v>15.5</v>
      </c>
      <c r="R216" s="5" t="n">
        <f aca="false">COUNTIF($L$2:$L$316,"&lt;"&amp;L216)+(COUNTIF($L$2:$L$316,L216)+1)/2</f>
        <v>27</v>
      </c>
      <c r="S216" s="5" t="n">
        <f aca="false">MATCH(F216,Codetabel!$G$2:$G$12,0)-1</f>
        <v>0</v>
      </c>
      <c r="T216" s="5" t="n">
        <f aca="false">H216-1</f>
        <v>1</v>
      </c>
    </row>
    <row r="217" customFormat="false" ht="15" hidden="false" customHeight="false" outlineLevel="0" collapsed="false">
      <c r="A217" s="9" t="s">
        <v>67</v>
      </c>
      <c r="B217" s="9" t="n">
        <v>329</v>
      </c>
      <c r="C217" s="9" t="s">
        <v>710</v>
      </c>
      <c r="D217" s="9" t="s">
        <v>711</v>
      </c>
      <c r="E217" s="9" t="s">
        <v>720</v>
      </c>
      <c r="F217" s="9" t="n">
        <v>0</v>
      </c>
      <c r="G217" s="9" t="s">
        <v>126</v>
      </c>
      <c r="H217" s="9" t="n">
        <v>3</v>
      </c>
      <c r="I217" s="9" t="n">
        <v>50</v>
      </c>
      <c r="J217" s="11" t="b">
        <f aca="false">FALSE()</f>
        <v>0</v>
      </c>
      <c r="K217" s="9" t="n">
        <v>50</v>
      </c>
      <c r="L217" s="9" t="n">
        <v>3</v>
      </c>
      <c r="M217" s="11" t="b">
        <f aca="false">TRUE()</f>
        <v>1</v>
      </c>
      <c r="N217" s="5" t="n">
        <f aca="false">COUNTIF($F$2:$F$316,"&lt;"&amp;F217)+(COUNTIF($F$2:$F$316,F217)+1)/2</f>
        <v>21</v>
      </c>
      <c r="O217" s="5" t="n">
        <f aca="false">COUNTIF($H$2:$H$316,"&lt;"&amp;H217)+(COUNTIF($H$2:$H$316,H217)+1)/2</f>
        <v>68</v>
      </c>
      <c r="P217" s="5" t="n">
        <f aca="false">IF(J217=FALSE(),COUNTIFS($J$2:$J$316,FALSE(),$F$2:$F$316,"&lt;"&amp;F217)+(COUNTIFS($J$2:$J$316,FALSE(),$F$2:$F$316,F217)+1)/2,"")</f>
        <v>21</v>
      </c>
      <c r="Q217" s="5" t="n">
        <f aca="false">IF(J217=FALSE(),COUNTIFS($J$2:$J$316,FALSE(),$H$2:$H$316,"&lt;"&amp;H217)+(COUNTIFS($J$2:$J$316,FALSE(),$H$2:$H$316,H217)+1)/2,"")</f>
        <v>48.5</v>
      </c>
      <c r="R217" s="5" t="n">
        <f aca="false">COUNTIF($L$2:$L$316,"&lt;"&amp;L217)+(COUNTIF($L$2:$L$316,L217)+1)/2</f>
        <v>84.5</v>
      </c>
      <c r="S217" s="5" t="n">
        <f aca="false">MATCH(F217,Codetabel!$G$2:$G$12,0)-1</f>
        <v>0</v>
      </c>
      <c r="T217" s="5" t="n">
        <f aca="false">H217-1</f>
        <v>2</v>
      </c>
    </row>
    <row r="218" customFormat="false" ht="15" hidden="false" customHeight="false" outlineLevel="0" collapsed="false">
      <c r="A218" s="9" t="s">
        <v>67</v>
      </c>
      <c r="B218" s="9" t="n">
        <v>330</v>
      </c>
      <c r="C218" s="9" t="s">
        <v>710</v>
      </c>
      <c r="D218" s="9" t="s">
        <v>711</v>
      </c>
      <c r="E218" s="9" t="s">
        <v>721</v>
      </c>
      <c r="F218" s="9" t="n">
        <v>0</v>
      </c>
      <c r="G218" s="9" t="s">
        <v>115</v>
      </c>
      <c r="H218" s="9" t="n">
        <v>4</v>
      </c>
      <c r="I218" s="9" t="n">
        <v>100</v>
      </c>
      <c r="J218" s="11" t="b">
        <f aca="false">FALSE()</f>
        <v>0</v>
      </c>
      <c r="K218" s="9" t="n">
        <v>100</v>
      </c>
      <c r="L218" s="9" t="n">
        <v>4</v>
      </c>
      <c r="M218" s="11" t="b">
        <f aca="false">TRUE()</f>
        <v>1</v>
      </c>
      <c r="N218" s="5" t="n">
        <f aca="false">COUNTIF($F$2:$F$316,"&lt;"&amp;F218)+(COUNTIF($F$2:$F$316,F218)+1)/2</f>
        <v>21</v>
      </c>
      <c r="O218" s="5" t="n">
        <f aca="false">COUNTIF($H$2:$H$316,"&lt;"&amp;H218)+(COUNTIF($H$2:$H$316,H218)+1)/2</f>
        <v>140</v>
      </c>
      <c r="P218" s="5" t="n">
        <f aca="false">IF(J218=FALSE(),COUNTIFS($J$2:$J$316,FALSE(),$F$2:$F$316,"&lt;"&amp;F218)+(COUNTIFS($J$2:$J$316,FALSE(),$F$2:$F$316,F218)+1)/2,"")</f>
        <v>21</v>
      </c>
      <c r="Q218" s="5" t="n">
        <f aca="false">IF(J218=FALSE(),COUNTIFS($J$2:$J$316,FALSE(),$H$2:$H$316,"&lt;"&amp;H218)+(COUNTIFS($J$2:$J$316,FALSE(),$H$2:$H$316,H218)+1)/2,"")</f>
        <v>98</v>
      </c>
      <c r="R218" s="5" t="n">
        <f aca="false">COUNTIF($L$2:$L$316,"&lt;"&amp;L218)+(COUNTIF($L$2:$L$316,L218)+1)/2</f>
        <v>166</v>
      </c>
      <c r="S218" s="5" t="n">
        <f aca="false">MATCH(F218,Codetabel!$G$2:$G$12,0)-1</f>
        <v>0</v>
      </c>
      <c r="T218" s="5" t="n">
        <f aca="false">H218-1</f>
        <v>3</v>
      </c>
    </row>
    <row r="219" customFormat="false" ht="15" hidden="false" customHeight="false" outlineLevel="0" collapsed="false">
      <c r="A219" s="9" t="s">
        <v>67</v>
      </c>
      <c r="B219" s="9" t="n">
        <v>331</v>
      </c>
      <c r="C219" s="9" t="s">
        <v>710</v>
      </c>
      <c r="D219" s="9" t="s">
        <v>711</v>
      </c>
      <c r="E219" s="9" t="s">
        <v>722</v>
      </c>
      <c r="F219" s="9" t="n">
        <v>0</v>
      </c>
      <c r="G219" s="9" t="s">
        <v>199</v>
      </c>
      <c r="H219" s="9" t="n">
        <v>6</v>
      </c>
      <c r="I219" s="9" t="n">
        <v>300</v>
      </c>
      <c r="J219" s="11" t="b">
        <f aca="false">FALSE()</f>
        <v>0</v>
      </c>
      <c r="K219" s="9" t="n">
        <v>300</v>
      </c>
      <c r="L219" s="9" t="n">
        <v>6</v>
      </c>
      <c r="M219" s="11" t="b">
        <f aca="false">TRUE()</f>
        <v>1</v>
      </c>
      <c r="N219" s="5" t="n">
        <f aca="false">COUNTIF($F$2:$F$316,"&lt;"&amp;F219)+(COUNTIF($F$2:$F$316,F219)+1)/2</f>
        <v>21</v>
      </c>
      <c r="O219" s="5" t="n">
        <f aca="false">COUNTIF($H$2:$H$316,"&lt;"&amp;H219)+(COUNTIF($H$2:$H$316,H219)+1)/2</f>
        <v>271</v>
      </c>
      <c r="P219" s="5" t="n">
        <f aca="false">IF(J219=FALSE(),COUNTIFS($J$2:$J$316,FALSE(),$F$2:$F$316,"&lt;"&amp;F219)+(COUNTIFS($J$2:$J$316,FALSE(),$F$2:$F$316,F219)+1)/2,"")</f>
        <v>21</v>
      </c>
      <c r="Q219" s="5" t="n">
        <f aca="false">IF(J219=FALSE(),COUNTIFS($J$2:$J$316,FALSE(),$H$2:$H$316,"&lt;"&amp;H219)+(COUNTIFS($J$2:$J$316,FALSE(),$H$2:$H$316,H219)+1)/2,"")</f>
        <v>175</v>
      </c>
      <c r="R219" s="5" t="n">
        <f aca="false">COUNTIF($L$2:$L$316,"&lt;"&amp;L219)+(COUNTIF($L$2:$L$316,L219)+1)/2</f>
        <v>283.5</v>
      </c>
      <c r="S219" s="5" t="n">
        <f aca="false">MATCH(F219,Codetabel!$G$2:$G$12,0)-1</f>
        <v>0</v>
      </c>
      <c r="T219" s="5" t="n">
        <f aca="false">H219-1</f>
        <v>5</v>
      </c>
    </row>
    <row r="220" customFormat="false" ht="15" hidden="false" customHeight="false" outlineLevel="0" collapsed="false">
      <c r="A220" s="9" t="s">
        <v>67</v>
      </c>
      <c r="B220" s="9" t="n">
        <v>333</v>
      </c>
      <c r="C220" s="9" t="s">
        <v>710</v>
      </c>
      <c r="D220" s="9" t="s">
        <v>711</v>
      </c>
      <c r="E220" s="9" t="s">
        <v>724</v>
      </c>
      <c r="F220" s="9" t="n">
        <v>0</v>
      </c>
      <c r="G220" s="9" t="s">
        <v>199</v>
      </c>
      <c r="H220" s="9" t="n">
        <v>6</v>
      </c>
      <c r="I220" s="9" t="n">
        <v>300</v>
      </c>
      <c r="J220" s="11" t="b">
        <f aca="false">FALSE()</f>
        <v>0</v>
      </c>
      <c r="K220" s="9" t="n">
        <v>300</v>
      </c>
      <c r="L220" s="9" t="n">
        <v>6</v>
      </c>
      <c r="M220" s="11" t="b">
        <f aca="false">TRUE()</f>
        <v>1</v>
      </c>
      <c r="N220" s="5" t="n">
        <f aca="false">COUNTIF($F$2:$F$316,"&lt;"&amp;F220)+(COUNTIF($F$2:$F$316,F220)+1)/2</f>
        <v>21</v>
      </c>
      <c r="O220" s="5" t="n">
        <f aca="false">COUNTIF($H$2:$H$316,"&lt;"&amp;H220)+(COUNTIF($H$2:$H$316,H220)+1)/2</f>
        <v>271</v>
      </c>
      <c r="P220" s="5" t="n">
        <f aca="false">IF(J220=FALSE(),COUNTIFS($J$2:$J$316,FALSE(),$F$2:$F$316,"&lt;"&amp;F220)+(COUNTIFS($J$2:$J$316,FALSE(),$F$2:$F$316,F220)+1)/2,"")</f>
        <v>21</v>
      </c>
      <c r="Q220" s="5" t="n">
        <f aca="false">IF(J220=FALSE(),COUNTIFS($J$2:$J$316,FALSE(),$H$2:$H$316,"&lt;"&amp;H220)+(COUNTIFS($J$2:$J$316,FALSE(),$H$2:$H$316,H220)+1)/2,"")</f>
        <v>175</v>
      </c>
      <c r="R220" s="5" t="n">
        <f aca="false">COUNTIF($L$2:$L$316,"&lt;"&amp;L220)+(COUNTIF($L$2:$L$316,L220)+1)/2</f>
        <v>283.5</v>
      </c>
      <c r="S220" s="5" t="n">
        <f aca="false">MATCH(F220,Codetabel!$G$2:$G$12,0)-1</f>
        <v>0</v>
      </c>
      <c r="T220" s="5" t="n">
        <f aca="false">H220-1</f>
        <v>5</v>
      </c>
    </row>
    <row r="221" customFormat="false" ht="15" hidden="false" customHeight="false" outlineLevel="0" collapsed="false">
      <c r="A221" s="9" t="s">
        <v>67</v>
      </c>
      <c r="B221" s="9" t="n">
        <v>334</v>
      </c>
      <c r="C221" s="9" t="s">
        <v>710</v>
      </c>
      <c r="D221" s="9" t="s">
        <v>711</v>
      </c>
      <c r="E221" s="9" t="s">
        <v>728</v>
      </c>
      <c r="F221" s="9" t="n">
        <v>0</v>
      </c>
      <c r="G221" s="9" t="s">
        <v>126</v>
      </c>
      <c r="H221" s="9" t="n">
        <v>3</v>
      </c>
      <c r="I221" s="9" t="n">
        <v>50</v>
      </c>
      <c r="J221" s="11" t="b">
        <f aca="false">FALSE()</f>
        <v>0</v>
      </c>
      <c r="K221" s="9" t="n">
        <v>50</v>
      </c>
      <c r="L221" s="9" t="n">
        <v>3</v>
      </c>
      <c r="M221" s="11" t="b">
        <f aca="false">TRUE()</f>
        <v>1</v>
      </c>
      <c r="N221" s="5" t="n">
        <f aca="false">COUNTIF($F$2:$F$316,"&lt;"&amp;F221)+(COUNTIF($F$2:$F$316,F221)+1)/2</f>
        <v>21</v>
      </c>
      <c r="O221" s="5" t="n">
        <f aca="false">COUNTIF($H$2:$H$316,"&lt;"&amp;H221)+(COUNTIF($H$2:$H$316,H221)+1)/2</f>
        <v>68</v>
      </c>
      <c r="P221" s="5" t="n">
        <f aca="false">IF(J221=FALSE(),COUNTIFS($J$2:$J$316,FALSE(),$F$2:$F$316,"&lt;"&amp;F221)+(COUNTIFS($J$2:$J$316,FALSE(),$F$2:$F$316,F221)+1)/2,"")</f>
        <v>21</v>
      </c>
      <c r="Q221" s="5" t="n">
        <f aca="false">IF(J221=FALSE(),COUNTIFS($J$2:$J$316,FALSE(),$H$2:$H$316,"&lt;"&amp;H221)+(COUNTIFS($J$2:$J$316,FALSE(),$H$2:$H$316,H221)+1)/2,"")</f>
        <v>48.5</v>
      </c>
      <c r="R221" s="5" t="n">
        <f aca="false">COUNTIF($L$2:$L$316,"&lt;"&amp;L221)+(COUNTIF($L$2:$L$316,L221)+1)/2</f>
        <v>84.5</v>
      </c>
      <c r="S221" s="5" t="n">
        <f aca="false">MATCH(F221,Codetabel!$G$2:$G$12,0)-1</f>
        <v>0</v>
      </c>
      <c r="T221" s="5" t="n">
        <f aca="false">H221-1</f>
        <v>2</v>
      </c>
    </row>
    <row r="222" customFormat="false" ht="15" hidden="false" customHeight="false" outlineLevel="0" collapsed="false">
      <c r="A222" s="9" t="s">
        <v>67</v>
      </c>
      <c r="B222" s="9" t="n">
        <v>336</v>
      </c>
      <c r="C222" s="9" t="s">
        <v>710</v>
      </c>
      <c r="D222" s="9" t="s">
        <v>711</v>
      </c>
      <c r="E222" s="9" t="s">
        <v>729</v>
      </c>
      <c r="F222" s="9" t="n">
        <v>30</v>
      </c>
      <c r="G222" s="9" t="s">
        <v>115</v>
      </c>
      <c r="H222" s="9" t="n">
        <v>4</v>
      </c>
      <c r="I222" s="9" t="n">
        <v>100</v>
      </c>
      <c r="J222" s="11" t="b">
        <f aca="false">FALSE()</f>
        <v>0</v>
      </c>
      <c r="K222" s="9" t="n">
        <v>100</v>
      </c>
      <c r="L222" s="9" t="n">
        <v>4</v>
      </c>
      <c r="M222" s="11" t="b">
        <f aca="false">TRUE()</f>
        <v>1</v>
      </c>
      <c r="N222" s="5" t="n">
        <f aca="false">COUNTIF($F$2:$F$316,"&lt;"&amp;F222)+(COUNTIF($F$2:$F$316,F222)+1)/2</f>
        <v>119.5</v>
      </c>
      <c r="O222" s="5" t="n">
        <f aca="false">COUNTIF($H$2:$H$316,"&lt;"&amp;H222)+(COUNTIF($H$2:$H$316,H222)+1)/2</f>
        <v>140</v>
      </c>
      <c r="P222" s="5" t="n">
        <f aca="false">IF(J222=FALSE(),COUNTIFS($J$2:$J$316,FALSE(),$F$2:$F$316,"&lt;"&amp;F222)+(COUNTIFS($J$2:$J$316,FALSE(),$F$2:$F$316,F222)+1)/2,"")</f>
        <v>115</v>
      </c>
      <c r="Q222" s="5" t="n">
        <f aca="false">IF(J222=FALSE(),COUNTIFS($J$2:$J$316,FALSE(),$H$2:$H$316,"&lt;"&amp;H222)+(COUNTIFS($J$2:$J$316,FALSE(),$H$2:$H$316,H222)+1)/2,"")</f>
        <v>98</v>
      </c>
      <c r="R222" s="5" t="n">
        <f aca="false">COUNTIF($L$2:$L$316,"&lt;"&amp;L222)+(COUNTIF($L$2:$L$316,L222)+1)/2</f>
        <v>166</v>
      </c>
      <c r="S222" s="5" t="n">
        <f aca="false">MATCH(F222,Codetabel!$G$2:$G$12,0)-1</f>
        <v>2</v>
      </c>
      <c r="T222" s="5" t="n">
        <f aca="false">H222-1</f>
        <v>3</v>
      </c>
    </row>
    <row r="223" customFormat="false" ht="15" hidden="false" customHeight="false" outlineLevel="0" collapsed="false">
      <c r="A223" s="9" t="s">
        <v>67</v>
      </c>
      <c r="B223" s="9" t="n">
        <v>340</v>
      </c>
      <c r="C223" s="9" t="s">
        <v>734</v>
      </c>
      <c r="D223" s="9" t="s">
        <v>735</v>
      </c>
      <c r="E223" s="9" t="s">
        <v>737</v>
      </c>
      <c r="F223" s="9" t="n">
        <v>10</v>
      </c>
      <c r="G223" s="9" t="s">
        <v>126</v>
      </c>
      <c r="H223" s="9" t="n">
        <v>3</v>
      </c>
      <c r="I223" s="9" t="n">
        <v>50</v>
      </c>
      <c r="J223" s="11" t="b">
        <f aca="false">FALSE()</f>
        <v>0</v>
      </c>
      <c r="K223" s="9" t="n">
        <v>50</v>
      </c>
      <c r="L223" s="9" t="n">
        <v>3</v>
      </c>
      <c r="M223" s="11" t="b">
        <f aca="false">TRUE()</f>
        <v>1</v>
      </c>
      <c r="N223" s="5" t="n">
        <f aca="false">COUNTIF($F$2:$F$316,"&lt;"&amp;F223)+(COUNTIF($F$2:$F$316,F223)+1)/2</f>
        <v>66</v>
      </c>
      <c r="O223" s="5" t="n">
        <f aca="false">COUNTIF($H$2:$H$316,"&lt;"&amp;H223)+(COUNTIF($H$2:$H$316,H223)+1)/2</f>
        <v>68</v>
      </c>
      <c r="P223" s="5" t="n">
        <f aca="false">IF(J223=FALSE(),COUNTIFS($J$2:$J$316,FALSE(),$F$2:$F$316,"&lt;"&amp;F223)+(COUNTIFS($J$2:$J$316,FALSE(),$F$2:$F$316,F223)+1)/2,"")</f>
        <v>66</v>
      </c>
      <c r="Q223" s="5" t="n">
        <f aca="false">IF(J223=FALSE(),COUNTIFS($J$2:$J$316,FALSE(),$H$2:$H$316,"&lt;"&amp;H223)+(COUNTIFS($J$2:$J$316,FALSE(),$H$2:$H$316,H223)+1)/2,"")</f>
        <v>48.5</v>
      </c>
      <c r="R223" s="5" t="n">
        <f aca="false">COUNTIF($L$2:$L$316,"&lt;"&amp;L223)+(COUNTIF($L$2:$L$316,L223)+1)/2</f>
        <v>84.5</v>
      </c>
      <c r="S223" s="5" t="n">
        <f aca="false">MATCH(F223,Codetabel!$G$2:$G$12,0)-1</f>
        <v>1</v>
      </c>
      <c r="T223" s="5" t="n">
        <f aca="false">H223-1</f>
        <v>2</v>
      </c>
    </row>
    <row r="224" customFormat="false" ht="15" hidden="false" customHeight="false" outlineLevel="0" collapsed="false">
      <c r="A224" s="9" t="s">
        <v>67</v>
      </c>
      <c r="B224" s="9" t="n">
        <v>342</v>
      </c>
      <c r="C224" s="9" t="s">
        <v>734</v>
      </c>
      <c r="D224" s="9" t="s">
        <v>735</v>
      </c>
      <c r="E224" s="9" t="s">
        <v>738</v>
      </c>
      <c r="F224" s="9" t="n">
        <v>0</v>
      </c>
      <c r="G224" s="9" t="s">
        <v>107</v>
      </c>
      <c r="H224" s="9" t="n">
        <v>2</v>
      </c>
      <c r="I224" s="9" t="n">
        <v>30</v>
      </c>
      <c r="J224" s="11" t="b">
        <f aca="false">FALSE()</f>
        <v>0</v>
      </c>
      <c r="K224" s="9" t="n">
        <v>30</v>
      </c>
      <c r="L224" s="9" t="n">
        <v>2</v>
      </c>
      <c r="M224" s="11" t="b">
        <f aca="false">TRUE()</f>
        <v>1</v>
      </c>
      <c r="N224" s="5" t="n">
        <f aca="false">COUNTIF($F$2:$F$316,"&lt;"&amp;F224)+(COUNTIF($F$2:$F$316,F224)+1)/2</f>
        <v>21</v>
      </c>
      <c r="O224" s="5" t="n">
        <f aca="false">COUNTIF($H$2:$H$316,"&lt;"&amp;H224)+(COUNTIF($H$2:$H$316,H224)+1)/2</f>
        <v>20</v>
      </c>
      <c r="P224" s="5" t="n">
        <f aca="false">IF(J224=FALSE(),COUNTIFS($J$2:$J$316,FALSE(),$F$2:$F$316,"&lt;"&amp;F224)+(COUNTIFS($J$2:$J$316,FALSE(),$F$2:$F$316,F224)+1)/2,"")</f>
        <v>21</v>
      </c>
      <c r="Q224" s="5" t="n">
        <f aca="false">IF(J224=FALSE(),COUNTIFS($J$2:$J$316,FALSE(),$H$2:$H$316,"&lt;"&amp;H224)+(COUNTIFS($J$2:$J$316,FALSE(),$H$2:$H$316,H224)+1)/2,"")</f>
        <v>15.5</v>
      </c>
      <c r="R224" s="5" t="n">
        <f aca="false">COUNTIF($L$2:$L$316,"&lt;"&amp;L224)+(COUNTIF($L$2:$L$316,L224)+1)/2</f>
        <v>27</v>
      </c>
      <c r="S224" s="5" t="n">
        <f aca="false">MATCH(F224,Codetabel!$G$2:$G$12,0)-1</f>
        <v>0</v>
      </c>
      <c r="T224" s="5" t="n">
        <f aca="false">H224-1</f>
        <v>1</v>
      </c>
    </row>
    <row r="225" customFormat="false" ht="15" hidden="false" customHeight="false" outlineLevel="0" collapsed="false">
      <c r="A225" s="9" t="s">
        <v>67</v>
      </c>
      <c r="B225" s="9" t="n">
        <v>343</v>
      </c>
      <c r="C225" s="9" t="s">
        <v>734</v>
      </c>
      <c r="D225" s="9" t="s">
        <v>735</v>
      </c>
      <c r="E225" s="9" t="s">
        <v>739</v>
      </c>
      <c r="F225" s="9" t="n">
        <v>0</v>
      </c>
      <c r="G225" s="9" t="s">
        <v>115</v>
      </c>
      <c r="H225" s="9" t="n">
        <v>4</v>
      </c>
      <c r="I225" s="9" t="n">
        <v>100</v>
      </c>
      <c r="J225" s="11" t="b">
        <f aca="false">FALSE()</f>
        <v>0</v>
      </c>
      <c r="K225" s="9" t="n">
        <v>100</v>
      </c>
      <c r="L225" s="9" t="n">
        <v>4</v>
      </c>
      <c r="M225" s="11" t="b">
        <f aca="false">TRUE()</f>
        <v>1</v>
      </c>
      <c r="N225" s="5" t="n">
        <f aca="false">COUNTIF($F$2:$F$316,"&lt;"&amp;F225)+(COUNTIF($F$2:$F$316,F225)+1)/2</f>
        <v>21</v>
      </c>
      <c r="O225" s="5" t="n">
        <f aca="false">COUNTIF($H$2:$H$316,"&lt;"&amp;H225)+(COUNTIF($H$2:$H$316,H225)+1)/2</f>
        <v>140</v>
      </c>
      <c r="P225" s="5" t="n">
        <f aca="false">IF(J225=FALSE(),COUNTIFS($J$2:$J$316,FALSE(),$F$2:$F$316,"&lt;"&amp;F225)+(COUNTIFS($J$2:$J$316,FALSE(),$F$2:$F$316,F225)+1)/2,"")</f>
        <v>21</v>
      </c>
      <c r="Q225" s="5" t="n">
        <f aca="false">IF(J225=FALSE(),COUNTIFS($J$2:$J$316,FALSE(),$H$2:$H$316,"&lt;"&amp;H225)+(COUNTIFS($J$2:$J$316,FALSE(),$H$2:$H$316,H225)+1)/2,"")</f>
        <v>98</v>
      </c>
      <c r="R225" s="5" t="n">
        <f aca="false">COUNTIF($L$2:$L$316,"&lt;"&amp;L225)+(COUNTIF($L$2:$L$316,L225)+1)/2</f>
        <v>166</v>
      </c>
      <c r="S225" s="5" t="n">
        <f aca="false">MATCH(F225,Codetabel!$G$2:$G$12,0)-1</f>
        <v>0</v>
      </c>
      <c r="T225" s="5" t="n">
        <f aca="false">H225-1</f>
        <v>3</v>
      </c>
    </row>
    <row r="226" customFormat="false" ht="15" hidden="false" customHeight="false" outlineLevel="0" collapsed="false">
      <c r="A226" s="9" t="s">
        <v>67</v>
      </c>
      <c r="B226" s="9" t="n">
        <v>344</v>
      </c>
      <c r="C226" s="9" t="s">
        <v>734</v>
      </c>
      <c r="D226" s="9" t="s">
        <v>735</v>
      </c>
      <c r="E226" s="9" t="s">
        <v>740</v>
      </c>
      <c r="F226" s="9" t="n">
        <v>0</v>
      </c>
      <c r="G226" s="9" t="s">
        <v>199</v>
      </c>
      <c r="H226" s="9" t="n">
        <v>6</v>
      </c>
      <c r="I226" s="9" t="n">
        <v>300</v>
      </c>
      <c r="J226" s="11" t="b">
        <f aca="false">FALSE()</f>
        <v>0</v>
      </c>
      <c r="K226" s="9" t="n">
        <v>300</v>
      </c>
      <c r="L226" s="9" t="n">
        <v>6</v>
      </c>
      <c r="M226" s="11" t="b">
        <f aca="false">TRUE()</f>
        <v>1</v>
      </c>
      <c r="N226" s="5" t="n">
        <f aca="false">COUNTIF($F$2:$F$316,"&lt;"&amp;F226)+(COUNTIF($F$2:$F$316,F226)+1)/2</f>
        <v>21</v>
      </c>
      <c r="O226" s="5" t="n">
        <f aca="false">COUNTIF($H$2:$H$316,"&lt;"&amp;H226)+(COUNTIF($H$2:$H$316,H226)+1)/2</f>
        <v>271</v>
      </c>
      <c r="P226" s="5" t="n">
        <f aca="false">IF(J226=FALSE(),COUNTIFS($J$2:$J$316,FALSE(),$F$2:$F$316,"&lt;"&amp;F226)+(COUNTIFS($J$2:$J$316,FALSE(),$F$2:$F$316,F226)+1)/2,"")</f>
        <v>21</v>
      </c>
      <c r="Q226" s="5" t="n">
        <f aca="false">IF(J226=FALSE(),COUNTIFS($J$2:$J$316,FALSE(),$H$2:$H$316,"&lt;"&amp;H226)+(COUNTIFS($J$2:$J$316,FALSE(),$H$2:$H$316,H226)+1)/2,"")</f>
        <v>175</v>
      </c>
      <c r="R226" s="5" t="n">
        <f aca="false">COUNTIF($L$2:$L$316,"&lt;"&amp;L226)+(COUNTIF($L$2:$L$316,L226)+1)/2</f>
        <v>283.5</v>
      </c>
      <c r="S226" s="5" t="n">
        <f aca="false">MATCH(F226,Codetabel!$G$2:$G$12,0)-1</f>
        <v>0</v>
      </c>
      <c r="T226" s="5" t="n">
        <f aca="false">H226-1</f>
        <v>5</v>
      </c>
    </row>
    <row r="227" customFormat="false" ht="15" hidden="false" customHeight="false" outlineLevel="0" collapsed="false">
      <c r="A227" s="9" t="s">
        <v>67</v>
      </c>
      <c r="B227" s="9" t="n">
        <v>347</v>
      </c>
      <c r="C227" s="9" t="s">
        <v>741</v>
      </c>
      <c r="D227" s="9" t="s">
        <v>742</v>
      </c>
      <c r="E227" s="9" t="s">
        <v>743</v>
      </c>
      <c r="F227" s="9" t="n">
        <v>10</v>
      </c>
      <c r="G227" s="9" t="s">
        <v>115</v>
      </c>
      <c r="H227" s="9" t="n">
        <v>4</v>
      </c>
      <c r="I227" s="9" t="n">
        <v>100</v>
      </c>
      <c r="J227" s="11" t="b">
        <f aca="false">FALSE()</f>
        <v>0</v>
      </c>
      <c r="K227" s="9" t="n">
        <v>100</v>
      </c>
      <c r="L227" s="9" t="n">
        <v>4</v>
      </c>
      <c r="M227" s="11" t="b">
        <f aca="false">TRUE()</f>
        <v>1</v>
      </c>
      <c r="N227" s="5" t="n">
        <f aca="false">COUNTIF($F$2:$F$316,"&lt;"&amp;F227)+(COUNTIF($F$2:$F$316,F227)+1)/2</f>
        <v>66</v>
      </c>
      <c r="O227" s="5" t="n">
        <f aca="false">COUNTIF($H$2:$H$316,"&lt;"&amp;H227)+(COUNTIF($H$2:$H$316,H227)+1)/2</f>
        <v>140</v>
      </c>
      <c r="P227" s="5" t="n">
        <f aca="false">IF(J227=FALSE(),COUNTIFS($J$2:$J$316,FALSE(),$F$2:$F$316,"&lt;"&amp;F227)+(COUNTIFS($J$2:$J$316,FALSE(),$F$2:$F$316,F227)+1)/2,"")</f>
        <v>66</v>
      </c>
      <c r="Q227" s="5" t="n">
        <f aca="false">IF(J227=FALSE(),COUNTIFS($J$2:$J$316,FALSE(),$H$2:$H$316,"&lt;"&amp;H227)+(COUNTIFS($J$2:$J$316,FALSE(),$H$2:$H$316,H227)+1)/2,"")</f>
        <v>98</v>
      </c>
      <c r="R227" s="5" t="n">
        <f aca="false">COUNTIF($L$2:$L$316,"&lt;"&amp;L227)+(COUNTIF($L$2:$L$316,L227)+1)/2</f>
        <v>166</v>
      </c>
      <c r="S227" s="5" t="n">
        <f aca="false">MATCH(F227,Codetabel!$G$2:$G$12,0)-1</f>
        <v>1</v>
      </c>
      <c r="T227" s="5" t="n">
        <f aca="false">H227-1</f>
        <v>3</v>
      </c>
    </row>
    <row r="228" customFormat="false" ht="15" hidden="false" customHeight="false" outlineLevel="0" collapsed="false">
      <c r="A228" s="9" t="s">
        <v>67</v>
      </c>
      <c r="B228" s="9" t="n">
        <v>348</v>
      </c>
      <c r="C228" s="9" t="s">
        <v>741</v>
      </c>
      <c r="D228" s="9" t="s">
        <v>742</v>
      </c>
      <c r="E228" s="9" t="s">
        <v>744</v>
      </c>
      <c r="F228" s="9" t="n">
        <v>10</v>
      </c>
      <c r="G228" s="9" t="s">
        <v>126</v>
      </c>
      <c r="H228" s="9" t="n">
        <v>3</v>
      </c>
      <c r="I228" s="9" t="n">
        <v>50</v>
      </c>
      <c r="J228" s="11" t="b">
        <f aca="false">FALSE()</f>
        <v>0</v>
      </c>
      <c r="K228" s="9" t="n">
        <v>50</v>
      </c>
      <c r="L228" s="9" t="n">
        <v>3</v>
      </c>
      <c r="M228" s="11" t="b">
        <f aca="false">TRUE()</f>
        <v>1</v>
      </c>
      <c r="N228" s="5" t="n">
        <f aca="false">COUNTIF($F$2:$F$316,"&lt;"&amp;F228)+(COUNTIF($F$2:$F$316,F228)+1)/2</f>
        <v>66</v>
      </c>
      <c r="O228" s="5" t="n">
        <f aca="false">COUNTIF($H$2:$H$316,"&lt;"&amp;H228)+(COUNTIF($H$2:$H$316,H228)+1)/2</f>
        <v>68</v>
      </c>
      <c r="P228" s="5" t="n">
        <f aca="false">IF(J228=FALSE(),COUNTIFS($J$2:$J$316,FALSE(),$F$2:$F$316,"&lt;"&amp;F228)+(COUNTIFS($J$2:$J$316,FALSE(),$F$2:$F$316,F228)+1)/2,"")</f>
        <v>66</v>
      </c>
      <c r="Q228" s="5" t="n">
        <f aca="false">IF(J228=FALSE(),COUNTIFS($J$2:$J$316,FALSE(),$H$2:$H$316,"&lt;"&amp;H228)+(COUNTIFS($J$2:$J$316,FALSE(),$H$2:$H$316,H228)+1)/2,"")</f>
        <v>48.5</v>
      </c>
      <c r="R228" s="5" t="n">
        <f aca="false">COUNTIF($L$2:$L$316,"&lt;"&amp;L228)+(COUNTIF($L$2:$L$316,L228)+1)/2</f>
        <v>84.5</v>
      </c>
      <c r="S228" s="5" t="n">
        <f aca="false">MATCH(F228,Codetabel!$G$2:$G$12,0)-1</f>
        <v>1</v>
      </c>
      <c r="T228" s="5" t="n">
        <f aca="false">H228-1</f>
        <v>2</v>
      </c>
    </row>
    <row r="229" customFormat="false" ht="15" hidden="false" customHeight="false" outlineLevel="0" collapsed="false">
      <c r="A229" s="9" t="s">
        <v>67</v>
      </c>
      <c r="B229" s="9" t="n">
        <v>349</v>
      </c>
      <c r="C229" s="9" t="s">
        <v>741</v>
      </c>
      <c r="D229" s="9" t="s">
        <v>742</v>
      </c>
      <c r="E229" s="9" t="s">
        <v>745</v>
      </c>
      <c r="F229" s="9" t="n">
        <v>10</v>
      </c>
      <c r="G229" s="9" t="s">
        <v>126</v>
      </c>
      <c r="H229" s="9" t="n">
        <v>3</v>
      </c>
      <c r="I229" s="9" t="n">
        <v>50</v>
      </c>
      <c r="J229" s="11" t="b">
        <f aca="false">FALSE()</f>
        <v>0</v>
      </c>
      <c r="K229" s="9" t="n">
        <v>50</v>
      </c>
      <c r="L229" s="9" t="n">
        <v>3</v>
      </c>
      <c r="M229" s="11" t="b">
        <f aca="false">TRUE()</f>
        <v>1</v>
      </c>
      <c r="N229" s="5" t="n">
        <f aca="false">COUNTIF($F$2:$F$316,"&lt;"&amp;F229)+(COUNTIF($F$2:$F$316,F229)+1)/2</f>
        <v>66</v>
      </c>
      <c r="O229" s="5" t="n">
        <f aca="false">COUNTIF($H$2:$H$316,"&lt;"&amp;H229)+(COUNTIF($H$2:$H$316,H229)+1)/2</f>
        <v>68</v>
      </c>
      <c r="P229" s="5" t="n">
        <f aca="false">IF(J229=FALSE(),COUNTIFS($J$2:$J$316,FALSE(),$F$2:$F$316,"&lt;"&amp;F229)+(COUNTIFS($J$2:$J$316,FALSE(),$F$2:$F$316,F229)+1)/2,"")</f>
        <v>66</v>
      </c>
      <c r="Q229" s="5" t="n">
        <f aca="false">IF(J229=FALSE(),COUNTIFS($J$2:$J$316,FALSE(),$H$2:$H$316,"&lt;"&amp;H229)+(COUNTIFS($J$2:$J$316,FALSE(),$H$2:$H$316,H229)+1)/2,"")</f>
        <v>48.5</v>
      </c>
      <c r="R229" s="5" t="n">
        <f aca="false">COUNTIF($L$2:$L$316,"&lt;"&amp;L229)+(COUNTIF($L$2:$L$316,L229)+1)/2</f>
        <v>84.5</v>
      </c>
      <c r="S229" s="5" t="n">
        <f aca="false">MATCH(F229,Codetabel!$G$2:$G$12,0)-1</f>
        <v>1</v>
      </c>
      <c r="T229" s="5" t="n">
        <f aca="false">H229-1</f>
        <v>2</v>
      </c>
    </row>
    <row r="230" customFormat="false" ht="15" hidden="false" customHeight="false" outlineLevel="0" collapsed="false">
      <c r="A230" s="9" t="s">
        <v>67</v>
      </c>
      <c r="B230" s="9" t="n">
        <v>350</v>
      </c>
      <c r="C230" s="9" t="s">
        <v>741</v>
      </c>
      <c r="D230" s="9" t="s">
        <v>742</v>
      </c>
      <c r="E230" s="9" t="s">
        <v>746</v>
      </c>
      <c r="F230" s="9" t="n">
        <v>0</v>
      </c>
      <c r="G230" s="9" t="s">
        <v>107</v>
      </c>
      <c r="H230" s="9" t="n">
        <v>2</v>
      </c>
      <c r="I230" s="9" t="n">
        <v>30</v>
      </c>
      <c r="J230" s="11" t="b">
        <f aca="false">FALSE()</f>
        <v>0</v>
      </c>
      <c r="K230" s="9" t="n">
        <v>30</v>
      </c>
      <c r="L230" s="9" t="n">
        <v>2</v>
      </c>
      <c r="M230" s="11" t="b">
        <f aca="false">TRUE()</f>
        <v>1</v>
      </c>
      <c r="N230" s="5" t="n">
        <f aca="false">COUNTIF($F$2:$F$316,"&lt;"&amp;F230)+(COUNTIF($F$2:$F$316,F230)+1)/2</f>
        <v>21</v>
      </c>
      <c r="O230" s="5" t="n">
        <f aca="false">COUNTIF($H$2:$H$316,"&lt;"&amp;H230)+(COUNTIF($H$2:$H$316,H230)+1)/2</f>
        <v>20</v>
      </c>
      <c r="P230" s="5" t="n">
        <f aca="false">IF(J230=FALSE(),COUNTIFS($J$2:$J$316,FALSE(),$F$2:$F$316,"&lt;"&amp;F230)+(COUNTIFS($J$2:$J$316,FALSE(),$F$2:$F$316,F230)+1)/2,"")</f>
        <v>21</v>
      </c>
      <c r="Q230" s="5" t="n">
        <f aca="false">IF(J230=FALSE(),COUNTIFS($J$2:$J$316,FALSE(),$H$2:$H$316,"&lt;"&amp;H230)+(COUNTIFS($J$2:$J$316,FALSE(),$H$2:$H$316,H230)+1)/2,"")</f>
        <v>15.5</v>
      </c>
      <c r="R230" s="5" t="n">
        <f aca="false">COUNTIF($L$2:$L$316,"&lt;"&amp;L230)+(COUNTIF($L$2:$L$316,L230)+1)/2</f>
        <v>27</v>
      </c>
      <c r="S230" s="5" t="n">
        <f aca="false">MATCH(F230,Codetabel!$G$2:$G$12,0)-1</f>
        <v>0</v>
      </c>
      <c r="T230" s="5" t="n">
        <f aca="false">H230-1</f>
        <v>1</v>
      </c>
    </row>
    <row r="231" customFormat="false" ht="15" hidden="false" customHeight="false" outlineLevel="0" collapsed="false">
      <c r="A231" s="9" t="s">
        <v>67</v>
      </c>
      <c r="B231" s="9" t="n">
        <v>353</v>
      </c>
      <c r="C231" s="9" t="s">
        <v>750</v>
      </c>
      <c r="D231" s="9" t="s">
        <v>751</v>
      </c>
      <c r="E231" s="9" t="s">
        <v>1189</v>
      </c>
      <c r="F231" s="9" t="n">
        <v>10</v>
      </c>
      <c r="G231" s="9" t="s">
        <v>115</v>
      </c>
      <c r="H231" s="9" t="n">
        <v>4</v>
      </c>
      <c r="I231" s="9" t="n">
        <v>100</v>
      </c>
      <c r="J231" s="11" t="b">
        <f aca="false">FALSE()</f>
        <v>0</v>
      </c>
      <c r="K231" s="9" t="n">
        <v>100</v>
      </c>
      <c r="L231" s="9" t="n">
        <v>4</v>
      </c>
      <c r="M231" s="11" t="b">
        <f aca="false">FALSE()</f>
        <v>0</v>
      </c>
      <c r="N231" s="5" t="n">
        <f aca="false">COUNTIF($F$2:$F$316,"&lt;"&amp;F231)+(COUNTIF($F$2:$F$316,F231)+1)/2</f>
        <v>66</v>
      </c>
      <c r="O231" s="5" t="n">
        <f aca="false">COUNTIF($H$2:$H$316,"&lt;"&amp;H231)+(COUNTIF($H$2:$H$316,H231)+1)/2</f>
        <v>140</v>
      </c>
      <c r="P231" s="5" t="n">
        <f aca="false">IF(J231=FALSE(),COUNTIFS($J$2:$J$316,FALSE(),$F$2:$F$316,"&lt;"&amp;F231)+(COUNTIFS($J$2:$J$316,FALSE(),$F$2:$F$316,F231)+1)/2,"")</f>
        <v>66</v>
      </c>
      <c r="Q231" s="5" t="n">
        <f aca="false">IF(J231=FALSE(),COUNTIFS($J$2:$J$316,FALSE(),$H$2:$H$316,"&lt;"&amp;H231)+(COUNTIFS($J$2:$J$316,FALSE(),$H$2:$H$316,H231)+1)/2,"")</f>
        <v>98</v>
      </c>
      <c r="R231" s="5" t="n">
        <f aca="false">COUNTIF($L$2:$L$316,"&lt;"&amp;L231)+(COUNTIF($L$2:$L$316,L231)+1)/2</f>
        <v>166</v>
      </c>
      <c r="S231" s="5" t="n">
        <f aca="false">MATCH(F231,Codetabel!$G$2:$G$12,0)-1</f>
        <v>1</v>
      </c>
      <c r="T231" s="5" t="n">
        <f aca="false">H231-1</f>
        <v>3</v>
      </c>
    </row>
    <row r="232" customFormat="false" ht="15" hidden="false" customHeight="false" outlineLevel="0" collapsed="false">
      <c r="A232" s="9" t="s">
        <v>67</v>
      </c>
      <c r="B232" s="9" t="n">
        <v>354</v>
      </c>
      <c r="C232" s="9" t="s">
        <v>753</v>
      </c>
      <c r="D232" s="9" t="s">
        <v>754</v>
      </c>
      <c r="E232" s="9" t="s">
        <v>755</v>
      </c>
      <c r="F232" s="9" t="n">
        <v>10</v>
      </c>
      <c r="G232" s="9" t="s">
        <v>115</v>
      </c>
      <c r="H232" s="9" t="n">
        <v>4</v>
      </c>
      <c r="I232" s="9" t="n">
        <v>100</v>
      </c>
      <c r="J232" s="11" t="b">
        <f aca="false">FALSE()</f>
        <v>0</v>
      </c>
      <c r="K232" s="9" t="n">
        <v>100</v>
      </c>
      <c r="L232" s="9" t="n">
        <v>4</v>
      </c>
      <c r="M232" s="11" t="b">
        <f aca="false">TRUE()</f>
        <v>1</v>
      </c>
      <c r="N232" s="5" t="n">
        <f aca="false">COUNTIF($F$2:$F$316,"&lt;"&amp;F232)+(COUNTIF($F$2:$F$316,F232)+1)/2</f>
        <v>66</v>
      </c>
      <c r="O232" s="5" t="n">
        <f aca="false">COUNTIF($H$2:$H$316,"&lt;"&amp;H232)+(COUNTIF($H$2:$H$316,H232)+1)/2</f>
        <v>140</v>
      </c>
      <c r="P232" s="5" t="n">
        <f aca="false">IF(J232=FALSE(),COUNTIFS($J$2:$J$316,FALSE(),$F$2:$F$316,"&lt;"&amp;F232)+(COUNTIFS($J$2:$J$316,FALSE(),$F$2:$F$316,F232)+1)/2,"")</f>
        <v>66</v>
      </c>
      <c r="Q232" s="5" t="n">
        <f aca="false">IF(J232=FALSE(),COUNTIFS($J$2:$J$316,FALSE(),$H$2:$H$316,"&lt;"&amp;H232)+(COUNTIFS($J$2:$J$316,FALSE(),$H$2:$H$316,H232)+1)/2,"")</f>
        <v>98</v>
      </c>
      <c r="R232" s="5" t="n">
        <f aca="false">COUNTIF($L$2:$L$316,"&lt;"&amp;L232)+(COUNTIF($L$2:$L$316,L232)+1)/2</f>
        <v>166</v>
      </c>
      <c r="S232" s="5" t="n">
        <f aca="false">MATCH(F232,Codetabel!$G$2:$G$12,0)-1</f>
        <v>1</v>
      </c>
      <c r="T232" s="5" t="n">
        <f aca="false">H232-1</f>
        <v>3</v>
      </c>
    </row>
    <row r="233" customFormat="false" ht="15" hidden="false" customHeight="false" outlineLevel="0" collapsed="false">
      <c r="A233" s="9" t="s">
        <v>67</v>
      </c>
      <c r="B233" s="9" t="n">
        <v>355</v>
      </c>
      <c r="C233" s="9" t="s">
        <v>753</v>
      </c>
      <c r="D233" s="9" t="s">
        <v>754</v>
      </c>
      <c r="E233" s="9" t="s">
        <v>757</v>
      </c>
      <c r="F233" s="9" t="n">
        <v>50</v>
      </c>
      <c r="G233" s="9" t="s">
        <v>126</v>
      </c>
      <c r="H233" s="9" t="n">
        <v>3</v>
      </c>
      <c r="I233" s="9" t="n">
        <v>50</v>
      </c>
      <c r="J233" s="11" t="b">
        <f aca="false">TRUE()</f>
        <v>1</v>
      </c>
      <c r="K233" s="9" t="n">
        <v>30</v>
      </c>
      <c r="L233" s="9" t="n">
        <v>2</v>
      </c>
      <c r="M233" s="11" t="b">
        <f aca="false">TRUE()</f>
        <v>1</v>
      </c>
      <c r="N233" s="5" t="n">
        <f aca="false">COUNTIF($F$2:$F$316,"&lt;"&amp;F233)+(COUNTIF($F$2:$F$316,F233)+1)/2</f>
        <v>175.5</v>
      </c>
      <c r="O233" s="5" t="n">
        <f aca="false">COUNTIF($H$2:$H$316,"&lt;"&amp;H233)+(COUNTIF($H$2:$H$316,H233)+1)/2</f>
        <v>68</v>
      </c>
      <c r="P233" s="5" t="str">
        <f aca="false">IF(J233=FALSE(),COUNTIFS($J$2:$J$316,FALSE(),$F$2:$F$316,"&lt;"&amp;F233)+(COUNTIFS($J$2:$J$316,FALSE(),$F$2:$F$316,F233)+1)/2,"")</f>
        <v/>
      </c>
      <c r="Q233" s="5" t="str">
        <f aca="false">IF(J233=FALSE(),COUNTIFS($J$2:$J$316,FALSE(),$H$2:$H$316,"&lt;"&amp;H233)+(COUNTIFS($J$2:$J$316,FALSE(),$H$2:$H$316,H233)+1)/2,"")</f>
        <v/>
      </c>
      <c r="R233" s="5" t="n">
        <f aca="false">COUNTIF($L$2:$L$316,"&lt;"&amp;L233)+(COUNTIF($L$2:$L$316,L233)+1)/2</f>
        <v>27</v>
      </c>
      <c r="S233" s="5" t="n">
        <f aca="false">MATCH(F233,Codetabel!$G$2:$G$12,0)-1</f>
        <v>3</v>
      </c>
      <c r="T233" s="5" t="n">
        <f aca="false">H233-1</f>
        <v>2</v>
      </c>
    </row>
    <row r="234" customFormat="false" ht="15" hidden="false" customHeight="false" outlineLevel="0" collapsed="false">
      <c r="A234" s="9" t="s">
        <v>67</v>
      </c>
      <c r="B234" s="9" t="n">
        <v>358</v>
      </c>
      <c r="C234" s="9" t="s">
        <v>772</v>
      </c>
      <c r="D234" s="9" t="s">
        <v>773</v>
      </c>
      <c r="E234" s="9" t="s">
        <v>774</v>
      </c>
      <c r="F234" s="9" t="n">
        <v>30</v>
      </c>
      <c r="G234" s="9" t="s">
        <v>126</v>
      </c>
      <c r="H234" s="9" t="n">
        <v>3</v>
      </c>
      <c r="I234" s="9" t="n">
        <v>50</v>
      </c>
      <c r="J234" s="11" t="b">
        <f aca="false">FALSE()</f>
        <v>0</v>
      </c>
      <c r="K234" s="9" t="n">
        <v>50</v>
      </c>
      <c r="L234" s="9" t="n">
        <v>3</v>
      </c>
      <c r="M234" s="11" t="b">
        <f aca="false">TRUE()</f>
        <v>1</v>
      </c>
      <c r="N234" s="5" t="n">
        <f aca="false">COUNTIF($F$2:$F$316,"&lt;"&amp;F234)+(COUNTIF($F$2:$F$316,F234)+1)/2</f>
        <v>119.5</v>
      </c>
      <c r="O234" s="5" t="n">
        <f aca="false">COUNTIF($H$2:$H$316,"&lt;"&amp;H234)+(COUNTIF($H$2:$H$316,H234)+1)/2</f>
        <v>68</v>
      </c>
      <c r="P234" s="5" t="n">
        <f aca="false">IF(J234=FALSE(),COUNTIFS($J$2:$J$316,FALSE(),$F$2:$F$316,"&lt;"&amp;F234)+(COUNTIFS($J$2:$J$316,FALSE(),$F$2:$F$316,F234)+1)/2,"")</f>
        <v>115</v>
      </c>
      <c r="Q234" s="5" t="n">
        <f aca="false">IF(J234=FALSE(),COUNTIFS($J$2:$J$316,FALSE(),$H$2:$H$316,"&lt;"&amp;H234)+(COUNTIFS($J$2:$J$316,FALSE(),$H$2:$H$316,H234)+1)/2,"")</f>
        <v>48.5</v>
      </c>
      <c r="R234" s="5" t="n">
        <f aca="false">COUNTIF($L$2:$L$316,"&lt;"&amp;L234)+(COUNTIF($L$2:$L$316,L234)+1)/2</f>
        <v>84.5</v>
      </c>
      <c r="S234" s="5" t="n">
        <f aca="false">MATCH(F234,Codetabel!$G$2:$G$12,0)-1</f>
        <v>2</v>
      </c>
      <c r="T234" s="5" t="n">
        <f aca="false">H234-1</f>
        <v>2</v>
      </c>
    </row>
    <row r="235" customFormat="false" ht="15" hidden="false" customHeight="false" outlineLevel="0" collapsed="false">
      <c r="A235" s="9" t="s">
        <v>67</v>
      </c>
      <c r="B235" s="9" t="n">
        <v>359</v>
      </c>
      <c r="C235" s="9" t="s">
        <v>772</v>
      </c>
      <c r="D235" s="9" t="s">
        <v>773</v>
      </c>
      <c r="E235" s="9" t="s">
        <v>775</v>
      </c>
      <c r="F235" s="9" t="n">
        <v>100</v>
      </c>
      <c r="G235" s="9" t="s">
        <v>199</v>
      </c>
      <c r="H235" s="9" t="n">
        <v>6</v>
      </c>
      <c r="I235" s="9" t="n">
        <v>300</v>
      </c>
      <c r="J235" s="11" t="b">
        <f aca="false">FALSE()</f>
        <v>0</v>
      </c>
      <c r="K235" s="9" t="n">
        <v>300</v>
      </c>
      <c r="L235" s="9" t="n">
        <v>6</v>
      </c>
      <c r="M235" s="11" t="b">
        <f aca="false">TRUE()</f>
        <v>1</v>
      </c>
      <c r="N235" s="5" t="n">
        <f aca="false">COUNTIF($F$2:$F$316,"&lt;"&amp;F235)+(COUNTIF($F$2:$F$316,F235)+1)/2</f>
        <v>222.5</v>
      </c>
      <c r="O235" s="5" t="n">
        <f aca="false">COUNTIF($H$2:$H$316,"&lt;"&amp;H235)+(COUNTIF($H$2:$H$316,H235)+1)/2</f>
        <v>271</v>
      </c>
      <c r="P235" s="5" t="n">
        <f aca="false">IF(J235=FALSE(),COUNTIFS($J$2:$J$316,FALSE(),$F$2:$F$316,"&lt;"&amp;F235)+(COUNTIFS($J$2:$J$316,FALSE(),$F$2:$F$316,F235)+1)/2,"")</f>
        <v>180.5</v>
      </c>
      <c r="Q235" s="5" t="n">
        <f aca="false">IF(J235=FALSE(),COUNTIFS($J$2:$J$316,FALSE(),$H$2:$H$316,"&lt;"&amp;H235)+(COUNTIFS($J$2:$J$316,FALSE(),$H$2:$H$316,H235)+1)/2,"")</f>
        <v>175</v>
      </c>
      <c r="R235" s="5" t="n">
        <f aca="false">COUNTIF($L$2:$L$316,"&lt;"&amp;L235)+(COUNTIF($L$2:$L$316,L235)+1)/2</f>
        <v>283.5</v>
      </c>
      <c r="S235" s="5" t="n">
        <f aca="false">MATCH(F235,Codetabel!$G$2:$G$12,0)-1</f>
        <v>4</v>
      </c>
      <c r="T235" s="5" t="n">
        <f aca="false">H235-1</f>
        <v>5</v>
      </c>
    </row>
    <row r="236" customFormat="false" ht="15" hidden="false" customHeight="false" outlineLevel="0" collapsed="false">
      <c r="A236" s="9" t="s">
        <v>67</v>
      </c>
      <c r="B236" s="9" t="n">
        <v>360</v>
      </c>
      <c r="C236" s="9" t="s">
        <v>776</v>
      </c>
      <c r="D236" s="9" t="s">
        <v>777</v>
      </c>
      <c r="E236" s="9" t="s">
        <v>778</v>
      </c>
      <c r="F236" s="9" t="n">
        <v>10</v>
      </c>
      <c r="G236" s="9" t="s">
        <v>107</v>
      </c>
      <c r="H236" s="9" t="n">
        <v>2</v>
      </c>
      <c r="I236" s="9" t="n">
        <v>30</v>
      </c>
      <c r="J236" s="11" t="b">
        <f aca="false">FALSE()</f>
        <v>0</v>
      </c>
      <c r="K236" s="9" t="n">
        <v>30</v>
      </c>
      <c r="L236" s="9" t="n">
        <v>2</v>
      </c>
      <c r="M236" s="11" t="b">
        <f aca="false">TRUE()</f>
        <v>1</v>
      </c>
      <c r="N236" s="5" t="n">
        <f aca="false">COUNTIF($F$2:$F$316,"&lt;"&amp;F236)+(COUNTIF($F$2:$F$316,F236)+1)/2</f>
        <v>66</v>
      </c>
      <c r="O236" s="5" t="n">
        <f aca="false">COUNTIF($H$2:$H$316,"&lt;"&amp;H236)+(COUNTIF($H$2:$H$316,H236)+1)/2</f>
        <v>20</v>
      </c>
      <c r="P236" s="5" t="n">
        <f aca="false">IF(J236=FALSE(),COUNTIFS($J$2:$J$316,FALSE(),$F$2:$F$316,"&lt;"&amp;F236)+(COUNTIFS($J$2:$J$316,FALSE(),$F$2:$F$316,F236)+1)/2,"")</f>
        <v>66</v>
      </c>
      <c r="Q236" s="5" t="n">
        <f aca="false">IF(J236=FALSE(),COUNTIFS($J$2:$J$316,FALSE(),$H$2:$H$316,"&lt;"&amp;H236)+(COUNTIFS($J$2:$J$316,FALSE(),$H$2:$H$316,H236)+1)/2,"")</f>
        <v>15.5</v>
      </c>
      <c r="R236" s="5" t="n">
        <f aca="false">COUNTIF($L$2:$L$316,"&lt;"&amp;L236)+(COUNTIF($L$2:$L$316,L236)+1)/2</f>
        <v>27</v>
      </c>
      <c r="S236" s="5" t="n">
        <f aca="false">MATCH(F236,Codetabel!$G$2:$G$12,0)-1</f>
        <v>1</v>
      </c>
      <c r="T236" s="5" t="n">
        <f aca="false">H236-1</f>
        <v>1</v>
      </c>
    </row>
    <row r="237" customFormat="false" ht="15" hidden="false" customHeight="false" outlineLevel="0" collapsed="false">
      <c r="A237" s="9" t="s">
        <v>67</v>
      </c>
      <c r="B237" s="9" t="n">
        <v>361</v>
      </c>
      <c r="C237" s="9" t="s">
        <v>779</v>
      </c>
      <c r="D237" s="9" t="s">
        <v>780</v>
      </c>
      <c r="E237" s="9" t="s">
        <v>781</v>
      </c>
      <c r="F237" s="9" t="n">
        <v>50</v>
      </c>
      <c r="G237" s="9" t="s">
        <v>115</v>
      </c>
      <c r="H237" s="9" t="n">
        <v>4</v>
      </c>
      <c r="I237" s="9" t="n">
        <v>100</v>
      </c>
      <c r="J237" s="11" t="b">
        <f aca="false">FALSE()</f>
        <v>0</v>
      </c>
      <c r="K237" s="9" t="n">
        <v>100</v>
      </c>
      <c r="L237" s="9" t="n">
        <v>4</v>
      </c>
      <c r="M237" s="11" t="b">
        <f aca="false">TRUE()</f>
        <v>1</v>
      </c>
      <c r="N237" s="5" t="n">
        <f aca="false">COUNTIF($F$2:$F$316,"&lt;"&amp;F237)+(COUNTIF($F$2:$F$316,F237)+1)/2</f>
        <v>175.5</v>
      </c>
      <c r="O237" s="5" t="n">
        <f aca="false">COUNTIF($H$2:$H$316,"&lt;"&amp;H237)+(COUNTIF($H$2:$H$316,H237)+1)/2</f>
        <v>140</v>
      </c>
      <c r="P237" s="5" t="n">
        <f aca="false">IF(J237=FALSE(),COUNTIFS($J$2:$J$316,FALSE(),$F$2:$F$316,"&lt;"&amp;F237)+(COUNTIFS($J$2:$J$316,FALSE(),$F$2:$F$316,F237)+1)/2,"")</f>
        <v>156</v>
      </c>
      <c r="Q237" s="5" t="n">
        <f aca="false">IF(J237=FALSE(),COUNTIFS($J$2:$J$316,FALSE(),$H$2:$H$316,"&lt;"&amp;H237)+(COUNTIFS($J$2:$J$316,FALSE(),$H$2:$H$316,H237)+1)/2,"")</f>
        <v>98</v>
      </c>
      <c r="R237" s="5" t="n">
        <f aca="false">COUNTIF($L$2:$L$316,"&lt;"&amp;L237)+(COUNTIF($L$2:$L$316,L237)+1)/2</f>
        <v>166</v>
      </c>
      <c r="S237" s="5" t="n">
        <f aca="false">MATCH(F237,Codetabel!$G$2:$G$12,0)-1</f>
        <v>3</v>
      </c>
      <c r="T237" s="5" t="n">
        <f aca="false">H237-1</f>
        <v>3</v>
      </c>
    </row>
    <row r="238" customFormat="false" ht="15" hidden="false" customHeight="false" outlineLevel="0" collapsed="false">
      <c r="A238" s="9" t="s">
        <v>67</v>
      </c>
      <c r="B238" s="9" t="n">
        <v>362</v>
      </c>
      <c r="C238" s="9" t="s">
        <v>782</v>
      </c>
      <c r="D238" s="9" t="s">
        <v>783</v>
      </c>
      <c r="E238" s="9" t="s">
        <v>784</v>
      </c>
      <c r="F238" s="9" t="n">
        <v>50</v>
      </c>
      <c r="G238" s="9" t="s">
        <v>126</v>
      </c>
      <c r="H238" s="9" t="n">
        <v>3</v>
      </c>
      <c r="I238" s="9" t="n">
        <v>50</v>
      </c>
      <c r="J238" s="11" t="b">
        <f aca="false">TRUE()</f>
        <v>1</v>
      </c>
      <c r="K238" s="9" t="n">
        <v>30</v>
      </c>
      <c r="L238" s="9" t="n">
        <v>2</v>
      </c>
      <c r="M238" s="11" t="b">
        <f aca="false">TRUE()</f>
        <v>1</v>
      </c>
      <c r="N238" s="5" t="n">
        <f aca="false">COUNTIF($F$2:$F$316,"&lt;"&amp;F238)+(COUNTIF($F$2:$F$316,F238)+1)/2</f>
        <v>175.5</v>
      </c>
      <c r="O238" s="5" t="n">
        <f aca="false">COUNTIF($H$2:$H$316,"&lt;"&amp;H238)+(COUNTIF($H$2:$H$316,H238)+1)/2</f>
        <v>68</v>
      </c>
      <c r="P238" s="5" t="str">
        <f aca="false">IF(J238=FALSE(),COUNTIFS($J$2:$J$316,FALSE(),$F$2:$F$316,"&lt;"&amp;F238)+(COUNTIFS($J$2:$J$316,FALSE(),$F$2:$F$316,F238)+1)/2,"")</f>
        <v/>
      </c>
      <c r="Q238" s="5" t="str">
        <f aca="false">IF(J238=FALSE(),COUNTIFS($J$2:$J$316,FALSE(),$H$2:$H$316,"&lt;"&amp;H238)+(COUNTIFS($J$2:$J$316,FALSE(),$H$2:$H$316,H238)+1)/2,"")</f>
        <v/>
      </c>
      <c r="R238" s="5" t="n">
        <f aca="false">COUNTIF($L$2:$L$316,"&lt;"&amp;L238)+(COUNTIF($L$2:$L$316,L238)+1)/2</f>
        <v>27</v>
      </c>
      <c r="S238" s="5" t="n">
        <f aca="false">MATCH(F238,Codetabel!$G$2:$G$12,0)-1</f>
        <v>3</v>
      </c>
      <c r="T238" s="5" t="n">
        <f aca="false">H238-1</f>
        <v>2</v>
      </c>
    </row>
    <row r="239" customFormat="false" ht="15" hidden="false" customHeight="false" outlineLevel="0" collapsed="false">
      <c r="A239" s="9" t="s">
        <v>67</v>
      </c>
      <c r="B239" s="9" t="n">
        <v>363</v>
      </c>
      <c r="C239" s="9" t="s">
        <v>785</v>
      </c>
      <c r="D239" s="9" t="s">
        <v>786</v>
      </c>
      <c r="E239" s="9" t="s">
        <v>787</v>
      </c>
      <c r="F239" s="9" t="n">
        <v>30</v>
      </c>
      <c r="G239" s="9" t="s">
        <v>126</v>
      </c>
      <c r="H239" s="9" t="n">
        <v>3</v>
      </c>
      <c r="I239" s="9" t="n">
        <v>50</v>
      </c>
      <c r="J239" s="11" t="b">
        <f aca="false">FALSE()</f>
        <v>0</v>
      </c>
      <c r="K239" s="9" t="n">
        <v>50</v>
      </c>
      <c r="L239" s="9" t="n">
        <v>3</v>
      </c>
      <c r="M239" s="11" t="b">
        <f aca="false">TRUE()</f>
        <v>1</v>
      </c>
      <c r="N239" s="5" t="n">
        <f aca="false">COUNTIF($F$2:$F$316,"&lt;"&amp;F239)+(COUNTIF($F$2:$F$316,F239)+1)/2</f>
        <v>119.5</v>
      </c>
      <c r="O239" s="5" t="n">
        <f aca="false">COUNTIF($H$2:$H$316,"&lt;"&amp;H239)+(COUNTIF($H$2:$H$316,H239)+1)/2</f>
        <v>68</v>
      </c>
      <c r="P239" s="5" t="n">
        <f aca="false">IF(J239=FALSE(),COUNTIFS($J$2:$J$316,FALSE(),$F$2:$F$316,"&lt;"&amp;F239)+(COUNTIFS($J$2:$J$316,FALSE(),$F$2:$F$316,F239)+1)/2,"")</f>
        <v>115</v>
      </c>
      <c r="Q239" s="5" t="n">
        <f aca="false">IF(J239=FALSE(),COUNTIFS($J$2:$J$316,FALSE(),$H$2:$H$316,"&lt;"&amp;H239)+(COUNTIFS($J$2:$J$316,FALSE(),$H$2:$H$316,H239)+1)/2,"")</f>
        <v>48.5</v>
      </c>
      <c r="R239" s="5" t="n">
        <f aca="false">COUNTIF($L$2:$L$316,"&lt;"&amp;L239)+(COUNTIF($L$2:$L$316,L239)+1)/2</f>
        <v>84.5</v>
      </c>
      <c r="S239" s="5" t="n">
        <f aca="false">MATCH(F239,Codetabel!$G$2:$G$12,0)-1</f>
        <v>2</v>
      </c>
      <c r="T239" s="5" t="n">
        <f aca="false">H239-1</f>
        <v>2</v>
      </c>
    </row>
    <row r="240" customFormat="false" ht="15" hidden="false" customHeight="false" outlineLevel="0" collapsed="false">
      <c r="A240" s="9" t="s">
        <v>67</v>
      </c>
      <c r="B240" s="9" t="n">
        <v>364</v>
      </c>
      <c r="C240" s="9" t="s">
        <v>788</v>
      </c>
      <c r="D240" s="9" t="s">
        <v>789</v>
      </c>
      <c r="E240" s="9" t="s">
        <v>790</v>
      </c>
      <c r="F240" s="9" t="n">
        <v>10</v>
      </c>
      <c r="G240" s="9" t="s">
        <v>126</v>
      </c>
      <c r="H240" s="9" t="n">
        <v>3</v>
      </c>
      <c r="I240" s="9" t="n">
        <v>50</v>
      </c>
      <c r="J240" s="11" t="b">
        <f aca="false">FALSE()</f>
        <v>0</v>
      </c>
      <c r="K240" s="9" t="n">
        <v>50</v>
      </c>
      <c r="L240" s="9" t="n">
        <v>3</v>
      </c>
      <c r="M240" s="11" t="b">
        <f aca="false">TRUE()</f>
        <v>1</v>
      </c>
      <c r="N240" s="5" t="n">
        <f aca="false">COUNTIF($F$2:$F$316,"&lt;"&amp;F240)+(COUNTIF($F$2:$F$316,F240)+1)/2</f>
        <v>66</v>
      </c>
      <c r="O240" s="5" t="n">
        <f aca="false">COUNTIF($H$2:$H$316,"&lt;"&amp;H240)+(COUNTIF($H$2:$H$316,H240)+1)/2</f>
        <v>68</v>
      </c>
      <c r="P240" s="5" t="n">
        <f aca="false">IF(J240=FALSE(),COUNTIFS($J$2:$J$316,FALSE(),$F$2:$F$316,"&lt;"&amp;F240)+(COUNTIFS($J$2:$J$316,FALSE(),$F$2:$F$316,F240)+1)/2,"")</f>
        <v>66</v>
      </c>
      <c r="Q240" s="5" t="n">
        <f aca="false">IF(J240=FALSE(),COUNTIFS($J$2:$J$316,FALSE(),$H$2:$H$316,"&lt;"&amp;H240)+(COUNTIFS($J$2:$J$316,FALSE(),$H$2:$H$316,H240)+1)/2,"")</f>
        <v>48.5</v>
      </c>
      <c r="R240" s="5" t="n">
        <f aca="false">COUNTIF($L$2:$L$316,"&lt;"&amp;L240)+(COUNTIF($L$2:$L$316,L240)+1)/2</f>
        <v>84.5</v>
      </c>
      <c r="S240" s="5" t="n">
        <f aca="false">MATCH(F240,Codetabel!$G$2:$G$12,0)-1</f>
        <v>1</v>
      </c>
      <c r="T240" s="5" t="n">
        <f aca="false">H240-1</f>
        <v>2</v>
      </c>
    </row>
    <row r="241" customFormat="false" ht="15" hidden="false" customHeight="false" outlineLevel="0" collapsed="false">
      <c r="A241" s="9" t="s">
        <v>67</v>
      </c>
      <c r="B241" s="9" t="n">
        <v>365</v>
      </c>
      <c r="C241" s="9" t="s">
        <v>791</v>
      </c>
      <c r="D241" s="9" t="s">
        <v>792</v>
      </c>
      <c r="E241" s="9" t="s">
        <v>793</v>
      </c>
      <c r="F241" s="9" t="n">
        <v>0</v>
      </c>
      <c r="G241" s="9" t="s">
        <v>107</v>
      </c>
      <c r="H241" s="9" t="n">
        <v>2</v>
      </c>
      <c r="I241" s="9" t="n">
        <v>30</v>
      </c>
      <c r="J241" s="11" t="b">
        <f aca="false">FALSE()</f>
        <v>0</v>
      </c>
      <c r="K241" s="9" t="n">
        <v>30</v>
      </c>
      <c r="L241" s="9" t="n">
        <v>2</v>
      </c>
      <c r="M241" s="11" t="b">
        <f aca="false">TRUE()</f>
        <v>1</v>
      </c>
      <c r="N241" s="5" t="n">
        <f aca="false">COUNTIF($F$2:$F$316,"&lt;"&amp;F241)+(COUNTIF($F$2:$F$316,F241)+1)/2</f>
        <v>21</v>
      </c>
      <c r="O241" s="5" t="n">
        <f aca="false">COUNTIF($H$2:$H$316,"&lt;"&amp;H241)+(COUNTIF($H$2:$H$316,H241)+1)/2</f>
        <v>20</v>
      </c>
      <c r="P241" s="5" t="n">
        <f aca="false">IF(J241=FALSE(),COUNTIFS($J$2:$J$316,FALSE(),$F$2:$F$316,"&lt;"&amp;F241)+(COUNTIFS($J$2:$J$316,FALSE(),$F$2:$F$316,F241)+1)/2,"")</f>
        <v>21</v>
      </c>
      <c r="Q241" s="5" t="n">
        <f aca="false">IF(J241=FALSE(),COUNTIFS($J$2:$J$316,FALSE(),$H$2:$H$316,"&lt;"&amp;H241)+(COUNTIFS($J$2:$J$316,FALSE(),$H$2:$H$316,H241)+1)/2,"")</f>
        <v>15.5</v>
      </c>
      <c r="R241" s="5" t="n">
        <f aca="false">COUNTIF($L$2:$L$316,"&lt;"&amp;L241)+(COUNTIF($L$2:$L$316,L241)+1)/2</f>
        <v>27</v>
      </c>
      <c r="S241" s="5" t="n">
        <f aca="false">MATCH(F241,Codetabel!$G$2:$G$12,0)-1</f>
        <v>0</v>
      </c>
      <c r="T241" s="5" t="n">
        <f aca="false">H241-1</f>
        <v>1</v>
      </c>
    </row>
    <row r="242" customFormat="false" ht="15" hidden="false" customHeight="false" outlineLevel="0" collapsed="false">
      <c r="A242" s="9" t="s">
        <v>67</v>
      </c>
      <c r="B242" s="9" t="n">
        <v>366</v>
      </c>
      <c r="C242" s="9" t="s">
        <v>794</v>
      </c>
      <c r="D242" s="9" t="s">
        <v>795</v>
      </c>
      <c r="E242" s="9" t="s">
        <v>796</v>
      </c>
      <c r="F242" s="9" t="n">
        <v>10</v>
      </c>
      <c r="G242" s="9" t="s">
        <v>107</v>
      </c>
      <c r="H242" s="9" t="n">
        <v>2</v>
      </c>
      <c r="I242" s="9" t="n">
        <v>30</v>
      </c>
      <c r="J242" s="11" t="b">
        <f aca="false">FALSE()</f>
        <v>0</v>
      </c>
      <c r="K242" s="9" t="n">
        <v>30</v>
      </c>
      <c r="L242" s="9" t="n">
        <v>2</v>
      </c>
      <c r="M242" s="11" t="b">
        <f aca="false">TRUE()</f>
        <v>1</v>
      </c>
      <c r="N242" s="5" t="n">
        <f aca="false">COUNTIF($F$2:$F$316,"&lt;"&amp;F242)+(COUNTIF($F$2:$F$316,F242)+1)/2</f>
        <v>66</v>
      </c>
      <c r="O242" s="5" t="n">
        <f aca="false">COUNTIF($H$2:$H$316,"&lt;"&amp;H242)+(COUNTIF($H$2:$H$316,H242)+1)/2</f>
        <v>20</v>
      </c>
      <c r="P242" s="5" t="n">
        <f aca="false">IF(J242=FALSE(),COUNTIFS($J$2:$J$316,FALSE(),$F$2:$F$316,"&lt;"&amp;F242)+(COUNTIFS($J$2:$J$316,FALSE(),$F$2:$F$316,F242)+1)/2,"")</f>
        <v>66</v>
      </c>
      <c r="Q242" s="5" t="n">
        <f aca="false">IF(J242=FALSE(),COUNTIFS($J$2:$J$316,FALSE(),$H$2:$H$316,"&lt;"&amp;H242)+(COUNTIFS($J$2:$J$316,FALSE(),$H$2:$H$316,H242)+1)/2,"")</f>
        <v>15.5</v>
      </c>
      <c r="R242" s="5" t="n">
        <f aca="false">COUNTIF($L$2:$L$316,"&lt;"&amp;L242)+(COUNTIF($L$2:$L$316,L242)+1)/2</f>
        <v>27</v>
      </c>
      <c r="S242" s="5" t="n">
        <f aca="false">MATCH(F242,Codetabel!$G$2:$G$12,0)-1</f>
        <v>1</v>
      </c>
      <c r="T242" s="5" t="n">
        <f aca="false">H242-1</f>
        <v>1</v>
      </c>
    </row>
    <row r="243" customFormat="false" ht="15" hidden="false" customHeight="false" outlineLevel="0" collapsed="false">
      <c r="A243" s="9" t="s">
        <v>67</v>
      </c>
      <c r="B243" s="9" t="n">
        <v>367</v>
      </c>
      <c r="C243" s="9" t="s">
        <v>797</v>
      </c>
      <c r="D243" s="9" t="s">
        <v>798</v>
      </c>
      <c r="E243" s="9" t="s">
        <v>799</v>
      </c>
      <c r="F243" s="9" t="n">
        <v>10</v>
      </c>
      <c r="G243" s="9" t="s">
        <v>107</v>
      </c>
      <c r="H243" s="9" t="n">
        <v>2</v>
      </c>
      <c r="I243" s="9" t="n">
        <v>30</v>
      </c>
      <c r="J243" s="11" t="b">
        <f aca="false">FALSE()</f>
        <v>0</v>
      </c>
      <c r="K243" s="9" t="n">
        <v>30</v>
      </c>
      <c r="L243" s="9" t="n">
        <v>2</v>
      </c>
      <c r="M243" s="11" t="b">
        <f aca="false">TRUE()</f>
        <v>1</v>
      </c>
      <c r="N243" s="5" t="n">
        <f aca="false">COUNTIF($F$2:$F$316,"&lt;"&amp;F243)+(COUNTIF($F$2:$F$316,F243)+1)/2</f>
        <v>66</v>
      </c>
      <c r="O243" s="5" t="n">
        <f aca="false">COUNTIF($H$2:$H$316,"&lt;"&amp;H243)+(COUNTIF($H$2:$H$316,H243)+1)/2</f>
        <v>20</v>
      </c>
      <c r="P243" s="5" t="n">
        <f aca="false">IF(J243=FALSE(),COUNTIFS($J$2:$J$316,FALSE(),$F$2:$F$316,"&lt;"&amp;F243)+(COUNTIFS($J$2:$J$316,FALSE(),$F$2:$F$316,F243)+1)/2,"")</f>
        <v>66</v>
      </c>
      <c r="Q243" s="5" t="n">
        <f aca="false">IF(J243=FALSE(),COUNTIFS($J$2:$J$316,FALSE(),$H$2:$H$316,"&lt;"&amp;H243)+(COUNTIFS($J$2:$J$316,FALSE(),$H$2:$H$316,H243)+1)/2,"")</f>
        <v>15.5</v>
      </c>
      <c r="R243" s="5" t="n">
        <f aca="false">COUNTIF($L$2:$L$316,"&lt;"&amp;L243)+(COUNTIF($L$2:$L$316,L243)+1)/2</f>
        <v>27</v>
      </c>
      <c r="S243" s="5" t="n">
        <f aca="false">MATCH(F243,Codetabel!$G$2:$G$12,0)-1</f>
        <v>1</v>
      </c>
      <c r="T243" s="5" t="n">
        <f aca="false">H243-1</f>
        <v>1</v>
      </c>
    </row>
    <row r="244" customFormat="false" ht="15" hidden="false" customHeight="false" outlineLevel="0" collapsed="false">
      <c r="A244" s="9" t="s">
        <v>67</v>
      </c>
      <c r="B244" s="9" t="n">
        <v>368</v>
      </c>
      <c r="C244" s="9" t="s">
        <v>800</v>
      </c>
      <c r="D244" s="9" t="s">
        <v>801</v>
      </c>
      <c r="E244" s="9" t="s">
        <v>802</v>
      </c>
      <c r="F244" s="9" t="n">
        <v>30</v>
      </c>
      <c r="G244" s="9" t="s">
        <v>107</v>
      </c>
      <c r="H244" s="9" t="n">
        <v>2</v>
      </c>
      <c r="I244" s="9" t="n">
        <v>30</v>
      </c>
      <c r="J244" s="11" t="b">
        <f aca="false">TRUE()</f>
        <v>1</v>
      </c>
      <c r="K244" s="9" t="n">
        <v>30</v>
      </c>
      <c r="L244" s="9" t="n">
        <v>2</v>
      </c>
      <c r="M244" s="11" t="b">
        <f aca="false">TRUE()</f>
        <v>1</v>
      </c>
      <c r="N244" s="5" t="n">
        <f aca="false">COUNTIF($F$2:$F$316,"&lt;"&amp;F244)+(COUNTIF($F$2:$F$316,F244)+1)/2</f>
        <v>119.5</v>
      </c>
      <c r="O244" s="5" t="n">
        <f aca="false">COUNTIF($H$2:$H$316,"&lt;"&amp;H244)+(COUNTIF($H$2:$H$316,H244)+1)/2</f>
        <v>20</v>
      </c>
      <c r="P244" s="5" t="str">
        <f aca="false">IF(J244=FALSE(),COUNTIFS($J$2:$J$316,FALSE(),$F$2:$F$316,"&lt;"&amp;F244)+(COUNTIFS($J$2:$J$316,FALSE(),$F$2:$F$316,F244)+1)/2,"")</f>
        <v/>
      </c>
      <c r="Q244" s="5" t="str">
        <f aca="false">IF(J244=FALSE(),COUNTIFS($J$2:$J$316,FALSE(),$H$2:$H$316,"&lt;"&amp;H244)+(COUNTIFS($J$2:$J$316,FALSE(),$H$2:$H$316,H244)+1)/2,"")</f>
        <v/>
      </c>
      <c r="R244" s="5" t="n">
        <f aca="false">COUNTIF($L$2:$L$316,"&lt;"&amp;L244)+(COUNTIF($L$2:$L$316,L244)+1)/2</f>
        <v>27</v>
      </c>
      <c r="S244" s="5" t="n">
        <f aca="false">MATCH(F244,Codetabel!$G$2:$G$12,0)-1</f>
        <v>2</v>
      </c>
      <c r="T244" s="5" t="n">
        <f aca="false">H244-1</f>
        <v>1</v>
      </c>
    </row>
    <row r="245" customFormat="false" ht="15" hidden="false" customHeight="false" outlineLevel="0" collapsed="false">
      <c r="A245" s="9" t="s">
        <v>67</v>
      </c>
      <c r="B245" s="9" t="n">
        <v>369</v>
      </c>
      <c r="C245" s="9" t="s">
        <v>803</v>
      </c>
      <c r="D245" s="9" t="s">
        <v>804</v>
      </c>
      <c r="E245" s="9" t="s">
        <v>805</v>
      </c>
      <c r="F245" s="9" t="n">
        <v>10</v>
      </c>
      <c r="G245" s="9" t="s">
        <v>107</v>
      </c>
      <c r="H245" s="9" t="n">
        <v>2</v>
      </c>
      <c r="I245" s="9" t="n">
        <v>30</v>
      </c>
      <c r="J245" s="11" t="b">
        <f aca="false">FALSE()</f>
        <v>0</v>
      </c>
      <c r="K245" s="9" t="n">
        <v>30</v>
      </c>
      <c r="L245" s="9" t="n">
        <v>2</v>
      </c>
      <c r="M245" s="11" t="b">
        <f aca="false">TRUE()</f>
        <v>1</v>
      </c>
      <c r="N245" s="5" t="n">
        <f aca="false">COUNTIF($F$2:$F$316,"&lt;"&amp;F245)+(COUNTIF($F$2:$F$316,F245)+1)/2</f>
        <v>66</v>
      </c>
      <c r="O245" s="5" t="n">
        <f aca="false">COUNTIF($H$2:$H$316,"&lt;"&amp;H245)+(COUNTIF($H$2:$H$316,H245)+1)/2</f>
        <v>20</v>
      </c>
      <c r="P245" s="5" t="n">
        <f aca="false">IF(J245=FALSE(),COUNTIFS($J$2:$J$316,FALSE(),$F$2:$F$316,"&lt;"&amp;F245)+(COUNTIFS($J$2:$J$316,FALSE(),$F$2:$F$316,F245)+1)/2,"")</f>
        <v>66</v>
      </c>
      <c r="Q245" s="5" t="n">
        <f aca="false">IF(J245=FALSE(),COUNTIFS($J$2:$J$316,FALSE(),$H$2:$H$316,"&lt;"&amp;H245)+(COUNTIFS($J$2:$J$316,FALSE(),$H$2:$H$316,H245)+1)/2,"")</f>
        <v>15.5</v>
      </c>
      <c r="R245" s="5" t="n">
        <f aca="false">COUNTIF($L$2:$L$316,"&lt;"&amp;L245)+(COUNTIF($L$2:$L$316,L245)+1)/2</f>
        <v>27</v>
      </c>
      <c r="S245" s="5" t="n">
        <f aca="false">MATCH(F245,Codetabel!$G$2:$G$12,0)-1</f>
        <v>1</v>
      </c>
      <c r="T245" s="5" t="n">
        <f aca="false">H245-1</f>
        <v>1</v>
      </c>
    </row>
    <row r="246" customFormat="false" ht="15" hidden="false" customHeight="false" outlineLevel="0" collapsed="false">
      <c r="A246" s="9" t="s">
        <v>67</v>
      </c>
      <c r="B246" s="9" t="n">
        <v>370</v>
      </c>
      <c r="C246" s="9" t="s">
        <v>806</v>
      </c>
      <c r="D246" s="9" t="s">
        <v>807</v>
      </c>
      <c r="E246" s="9" t="s">
        <v>808</v>
      </c>
      <c r="F246" s="9" t="n">
        <v>10</v>
      </c>
      <c r="G246" s="9" t="s">
        <v>107</v>
      </c>
      <c r="H246" s="9" t="n">
        <v>2</v>
      </c>
      <c r="I246" s="9" t="n">
        <v>30</v>
      </c>
      <c r="J246" s="11" t="b">
        <f aca="false">FALSE()</f>
        <v>0</v>
      </c>
      <c r="K246" s="9" t="n">
        <v>30</v>
      </c>
      <c r="L246" s="9" t="n">
        <v>2</v>
      </c>
      <c r="M246" s="11" t="b">
        <f aca="false">TRUE()</f>
        <v>1</v>
      </c>
      <c r="N246" s="5" t="n">
        <f aca="false">COUNTIF($F$2:$F$316,"&lt;"&amp;F246)+(COUNTIF($F$2:$F$316,F246)+1)/2</f>
        <v>66</v>
      </c>
      <c r="O246" s="5" t="n">
        <f aca="false">COUNTIF($H$2:$H$316,"&lt;"&amp;H246)+(COUNTIF($H$2:$H$316,H246)+1)/2</f>
        <v>20</v>
      </c>
      <c r="P246" s="5" t="n">
        <f aca="false">IF(J246=FALSE(),COUNTIFS($J$2:$J$316,FALSE(),$F$2:$F$316,"&lt;"&amp;F246)+(COUNTIFS($J$2:$J$316,FALSE(),$F$2:$F$316,F246)+1)/2,"")</f>
        <v>66</v>
      </c>
      <c r="Q246" s="5" t="n">
        <f aca="false">IF(J246=FALSE(),COUNTIFS($J$2:$J$316,FALSE(),$H$2:$H$316,"&lt;"&amp;H246)+(COUNTIFS($J$2:$J$316,FALSE(),$H$2:$H$316,H246)+1)/2,"")</f>
        <v>15.5</v>
      </c>
      <c r="R246" s="5" t="n">
        <f aca="false">COUNTIF($L$2:$L$316,"&lt;"&amp;L246)+(COUNTIF($L$2:$L$316,L246)+1)/2</f>
        <v>27</v>
      </c>
      <c r="S246" s="5" t="n">
        <f aca="false">MATCH(F246,Codetabel!$G$2:$G$12,0)-1</f>
        <v>1</v>
      </c>
      <c r="T246" s="5" t="n">
        <f aca="false">H246-1</f>
        <v>1</v>
      </c>
    </row>
    <row r="247" customFormat="false" ht="15" hidden="false" customHeight="false" outlineLevel="0" collapsed="false">
      <c r="A247" s="9" t="s">
        <v>67</v>
      </c>
      <c r="B247" s="9" t="n">
        <v>372</v>
      </c>
      <c r="C247" s="9" t="s">
        <v>809</v>
      </c>
      <c r="D247" s="9" t="s">
        <v>810</v>
      </c>
      <c r="E247" s="9" t="s">
        <v>811</v>
      </c>
      <c r="F247" s="9" t="n">
        <v>10</v>
      </c>
      <c r="G247" s="9" t="s">
        <v>107</v>
      </c>
      <c r="H247" s="9" t="n">
        <v>2</v>
      </c>
      <c r="I247" s="9" t="n">
        <v>30</v>
      </c>
      <c r="J247" s="11" t="b">
        <f aca="false">FALSE()</f>
        <v>0</v>
      </c>
      <c r="K247" s="9" t="n">
        <v>30</v>
      </c>
      <c r="L247" s="9" t="n">
        <v>2</v>
      </c>
      <c r="M247" s="11" t="b">
        <f aca="false">TRUE()</f>
        <v>1</v>
      </c>
      <c r="N247" s="5" t="n">
        <f aca="false">COUNTIF($F$2:$F$316,"&lt;"&amp;F247)+(COUNTIF($F$2:$F$316,F247)+1)/2</f>
        <v>66</v>
      </c>
      <c r="O247" s="5" t="n">
        <f aca="false">COUNTIF($H$2:$H$316,"&lt;"&amp;H247)+(COUNTIF($H$2:$H$316,H247)+1)/2</f>
        <v>20</v>
      </c>
      <c r="P247" s="5" t="n">
        <f aca="false">IF(J247=FALSE(),COUNTIFS($J$2:$J$316,FALSE(),$F$2:$F$316,"&lt;"&amp;F247)+(COUNTIFS($J$2:$J$316,FALSE(),$F$2:$F$316,F247)+1)/2,"")</f>
        <v>66</v>
      </c>
      <c r="Q247" s="5" t="n">
        <f aca="false">IF(J247=FALSE(),COUNTIFS($J$2:$J$316,FALSE(),$H$2:$H$316,"&lt;"&amp;H247)+(COUNTIFS($J$2:$J$316,FALSE(),$H$2:$H$316,H247)+1)/2,"")</f>
        <v>15.5</v>
      </c>
      <c r="R247" s="5" t="n">
        <f aca="false">COUNTIF($L$2:$L$316,"&lt;"&amp;L247)+(COUNTIF($L$2:$L$316,L247)+1)/2</f>
        <v>27</v>
      </c>
      <c r="S247" s="5" t="n">
        <f aca="false">MATCH(F247,Codetabel!$G$2:$G$12,0)-1</f>
        <v>1</v>
      </c>
      <c r="T247" s="5" t="n">
        <f aca="false">H247-1</f>
        <v>1</v>
      </c>
    </row>
    <row r="248" customFormat="false" ht="15" hidden="false" customHeight="false" outlineLevel="0" collapsed="false">
      <c r="A248" s="9" t="s">
        <v>67</v>
      </c>
      <c r="B248" s="9" t="n">
        <v>373</v>
      </c>
      <c r="C248" s="9" t="s">
        <v>809</v>
      </c>
      <c r="D248" s="9" t="s">
        <v>810</v>
      </c>
      <c r="E248" s="9" t="s">
        <v>812</v>
      </c>
      <c r="F248" s="9" t="n">
        <v>10</v>
      </c>
      <c r="G248" s="9" t="s">
        <v>126</v>
      </c>
      <c r="H248" s="9" t="n">
        <v>3</v>
      </c>
      <c r="I248" s="9" t="n">
        <v>50</v>
      </c>
      <c r="J248" s="11" t="b">
        <f aca="false">FALSE()</f>
        <v>0</v>
      </c>
      <c r="K248" s="9" t="n">
        <v>50</v>
      </c>
      <c r="L248" s="9" t="n">
        <v>3</v>
      </c>
      <c r="M248" s="11" t="b">
        <f aca="false">TRUE()</f>
        <v>1</v>
      </c>
      <c r="N248" s="5" t="n">
        <f aca="false">COUNTIF($F$2:$F$316,"&lt;"&amp;F248)+(COUNTIF($F$2:$F$316,F248)+1)/2</f>
        <v>66</v>
      </c>
      <c r="O248" s="5" t="n">
        <f aca="false">COUNTIF($H$2:$H$316,"&lt;"&amp;H248)+(COUNTIF($H$2:$H$316,H248)+1)/2</f>
        <v>68</v>
      </c>
      <c r="P248" s="5" t="n">
        <f aca="false">IF(J248=FALSE(),COUNTIFS($J$2:$J$316,FALSE(),$F$2:$F$316,"&lt;"&amp;F248)+(COUNTIFS($J$2:$J$316,FALSE(),$F$2:$F$316,F248)+1)/2,"")</f>
        <v>66</v>
      </c>
      <c r="Q248" s="5" t="n">
        <f aca="false">IF(J248=FALSE(),COUNTIFS($J$2:$J$316,FALSE(),$H$2:$H$316,"&lt;"&amp;H248)+(COUNTIFS($J$2:$J$316,FALSE(),$H$2:$H$316,H248)+1)/2,"")</f>
        <v>48.5</v>
      </c>
      <c r="R248" s="5" t="n">
        <f aca="false">COUNTIF($L$2:$L$316,"&lt;"&amp;L248)+(COUNTIF($L$2:$L$316,L248)+1)/2</f>
        <v>84.5</v>
      </c>
      <c r="S248" s="5" t="n">
        <f aca="false">MATCH(F248,Codetabel!$G$2:$G$12,0)-1</f>
        <v>1</v>
      </c>
      <c r="T248" s="5" t="n">
        <f aca="false">H248-1</f>
        <v>2</v>
      </c>
    </row>
    <row r="249" customFormat="false" ht="15" hidden="false" customHeight="false" outlineLevel="0" collapsed="false">
      <c r="A249" s="9" t="s">
        <v>67</v>
      </c>
      <c r="B249" s="9" t="n">
        <v>374</v>
      </c>
      <c r="C249" s="9" t="s">
        <v>809</v>
      </c>
      <c r="D249" s="9" t="s">
        <v>810</v>
      </c>
      <c r="E249" s="9" t="s">
        <v>815</v>
      </c>
      <c r="F249" s="9" t="n">
        <v>0</v>
      </c>
      <c r="G249" s="9" t="s">
        <v>107</v>
      </c>
      <c r="H249" s="9" t="n">
        <v>2</v>
      </c>
      <c r="I249" s="9" t="n">
        <v>30</v>
      </c>
      <c r="J249" s="11" t="b">
        <f aca="false">FALSE()</f>
        <v>0</v>
      </c>
      <c r="K249" s="9" t="n">
        <v>30</v>
      </c>
      <c r="L249" s="9" t="n">
        <v>2</v>
      </c>
      <c r="M249" s="11" t="b">
        <f aca="false">TRUE()</f>
        <v>1</v>
      </c>
      <c r="N249" s="5" t="n">
        <f aca="false">COUNTIF($F$2:$F$316,"&lt;"&amp;F249)+(COUNTIF($F$2:$F$316,F249)+1)/2</f>
        <v>21</v>
      </c>
      <c r="O249" s="5" t="n">
        <f aca="false">COUNTIF($H$2:$H$316,"&lt;"&amp;H249)+(COUNTIF($H$2:$H$316,H249)+1)/2</f>
        <v>20</v>
      </c>
      <c r="P249" s="5" t="n">
        <f aca="false">IF(J249=FALSE(),COUNTIFS($J$2:$J$316,FALSE(),$F$2:$F$316,"&lt;"&amp;F249)+(COUNTIFS($J$2:$J$316,FALSE(),$F$2:$F$316,F249)+1)/2,"")</f>
        <v>21</v>
      </c>
      <c r="Q249" s="5" t="n">
        <f aca="false">IF(J249=FALSE(),COUNTIFS($J$2:$J$316,FALSE(),$H$2:$H$316,"&lt;"&amp;H249)+(COUNTIFS($J$2:$J$316,FALSE(),$H$2:$H$316,H249)+1)/2,"")</f>
        <v>15.5</v>
      </c>
      <c r="R249" s="5" t="n">
        <f aca="false">COUNTIF($L$2:$L$316,"&lt;"&amp;L249)+(COUNTIF($L$2:$L$316,L249)+1)/2</f>
        <v>27</v>
      </c>
      <c r="S249" s="5" t="n">
        <f aca="false">MATCH(F249,Codetabel!$G$2:$G$12,0)-1</f>
        <v>0</v>
      </c>
      <c r="T249" s="5" t="n">
        <f aca="false">H249-1</f>
        <v>1</v>
      </c>
    </row>
    <row r="250" customFormat="false" ht="15" hidden="false" customHeight="false" outlineLevel="0" collapsed="false">
      <c r="A250" s="9" t="s">
        <v>67</v>
      </c>
      <c r="B250" s="9" t="n">
        <v>376</v>
      </c>
      <c r="C250" s="9" t="s">
        <v>816</v>
      </c>
      <c r="D250" s="9" t="s">
        <v>817</v>
      </c>
      <c r="E250" s="9" t="s">
        <v>818</v>
      </c>
      <c r="F250" s="9" t="n">
        <v>10</v>
      </c>
      <c r="G250" s="9" t="s">
        <v>126</v>
      </c>
      <c r="H250" s="9" t="n">
        <v>3</v>
      </c>
      <c r="I250" s="9" t="n">
        <v>50</v>
      </c>
      <c r="J250" s="11" t="b">
        <f aca="false">FALSE()</f>
        <v>0</v>
      </c>
      <c r="K250" s="9" t="n">
        <v>50</v>
      </c>
      <c r="L250" s="9" t="n">
        <v>3</v>
      </c>
      <c r="M250" s="11" t="b">
        <f aca="false">TRUE()</f>
        <v>1</v>
      </c>
      <c r="N250" s="5" t="n">
        <f aca="false">COUNTIF($F$2:$F$316,"&lt;"&amp;F250)+(COUNTIF($F$2:$F$316,F250)+1)/2</f>
        <v>66</v>
      </c>
      <c r="O250" s="5" t="n">
        <f aca="false">COUNTIF($H$2:$H$316,"&lt;"&amp;H250)+(COUNTIF($H$2:$H$316,H250)+1)/2</f>
        <v>68</v>
      </c>
      <c r="P250" s="5" t="n">
        <f aca="false">IF(J250=FALSE(),COUNTIFS($J$2:$J$316,FALSE(),$F$2:$F$316,"&lt;"&amp;F250)+(COUNTIFS($J$2:$J$316,FALSE(),$F$2:$F$316,F250)+1)/2,"")</f>
        <v>66</v>
      </c>
      <c r="Q250" s="5" t="n">
        <f aca="false">IF(J250=FALSE(),COUNTIFS($J$2:$J$316,FALSE(),$H$2:$H$316,"&lt;"&amp;H250)+(COUNTIFS($J$2:$J$316,FALSE(),$H$2:$H$316,H250)+1)/2,"")</f>
        <v>48.5</v>
      </c>
      <c r="R250" s="5" t="n">
        <f aca="false">COUNTIF($L$2:$L$316,"&lt;"&amp;L250)+(COUNTIF($L$2:$L$316,L250)+1)/2</f>
        <v>84.5</v>
      </c>
      <c r="S250" s="5" t="n">
        <f aca="false">MATCH(F250,Codetabel!$G$2:$G$12,0)-1</f>
        <v>1</v>
      </c>
      <c r="T250" s="5" t="n">
        <f aca="false">H250-1</f>
        <v>2</v>
      </c>
    </row>
    <row r="251" customFormat="false" ht="15" hidden="false" customHeight="false" outlineLevel="0" collapsed="false">
      <c r="A251" s="9" t="s">
        <v>67</v>
      </c>
      <c r="B251" s="9" t="n">
        <v>378</v>
      </c>
      <c r="C251" s="9" t="s">
        <v>820</v>
      </c>
      <c r="D251" s="9" t="s">
        <v>821</v>
      </c>
      <c r="E251" s="9" t="s">
        <v>822</v>
      </c>
      <c r="F251" s="9" t="n">
        <v>50</v>
      </c>
      <c r="G251" s="9" t="s">
        <v>132</v>
      </c>
      <c r="H251" s="9" t="n">
        <v>5</v>
      </c>
      <c r="I251" s="9" t="n">
        <v>200</v>
      </c>
      <c r="J251" s="11" t="b">
        <f aca="false">FALSE()</f>
        <v>0</v>
      </c>
      <c r="K251" s="9" t="n">
        <v>200</v>
      </c>
      <c r="L251" s="9" t="n">
        <v>5</v>
      </c>
      <c r="M251" s="11" t="b">
        <f aca="false">TRUE()</f>
        <v>1</v>
      </c>
      <c r="N251" s="5" t="n">
        <f aca="false">COUNTIF($F$2:$F$316,"&lt;"&amp;F251)+(COUNTIF($F$2:$F$316,F251)+1)/2</f>
        <v>175.5</v>
      </c>
      <c r="O251" s="5" t="n">
        <f aca="false">COUNTIF($H$2:$H$316,"&lt;"&amp;H251)+(COUNTIF($H$2:$H$316,H251)+1)/2</f>
        <v>207</v>
      </c>
      <c r="P251" s="5" t="n">
        <f aca="false">IF(J251=FALSE(),COUNTIFS($J$2:$J$316,FALSE(),$F$2:$F$316,"&lt;"&amp;F251)+(COUNTIFS($J$2:$J$316,FALSE(),$F$2:$F$316,F251)+1)/2,"")</f>
        <v>156</v>
      </c>
      <c r="Q251" s="5" t="n">
        <f aca="false">IF(J251=FALSE(),COUNTIFS($J$2:$J$316,FALSE(),$H$2:$H$316,"&lt;"&amp;H251)+(COUNTIFS($J$2:$J$316,FALSE(),$H$2:$H$316,H251)+1)/2,"")</f>
        <v>141</v>
      </c>
      <c r="R251" s="5" t="n">
        <f aca="false">COUNTIF($L$2:$L$316,"&lt;"&amp;L251)+(COUNTIF($L$2:$L$316,L251)+1)/2</f>
        <v>234.5</v>
      </c>
      <c r="S251" s="5" t="n">
        <f aca="false">MATCH(F251,Codetabel!$G$2:$G$12,0)-1</f>
        <v>3</v>
      </c>
      <c r="T251" s="5" t="n">
        <f aca="false">H251-1</f>
        <v>4</v>
      </c>
    </row>
    <row r="252" customFormat="false" ht="15" hidden="false" customHeight="false" outlineLevel="0" collapsed="false">
      <c r="A252" s="9" t="s">
        <v>67</v>
      </c>
      <c r="B252" s="9" t="n">
        <v>379</v>
      </c>
      <c r="C252" s="9" t="s">
        <v>820</v>
      </c>
      <c r="D252" s="9" t="s">
        <v>821</v>
      </c>
      <c r="E252" s="9" t="s">
        <v>824</v>
      </c>
      <c r="F252" s="9" t="n">
        <v>50</v>
      </c>
      <c r="G252" s="9" t="s">
        <v>199</v>
      </c>
      <c r="H252" s="9" t="n">
        <v>6</v>
      </c>
      <c r="I252" s="9" t="n">
        <v>300</v>
      </c>
      <c r="J252" s="11" t="b">
        <f aca="false">FALSE()</f>
        <v>0</v>
      </c>
      <c r="K252" s="9" t="n">
        <v>300</v>
      </c>
      <c r="L252" s="9" t="n">
        <v>6</v>
      </c>
      <c r="M252" s="11" t="b">
        <f aca="false">TRUE()</f>
        <v>1</v>
      </c>
      <c r="N252" s="5" t="n">
        <f aca="false">COUNTIF($F$2:$F$316,"&lt;"&amp;F252)+(COUNTIF($F$2:$F$316,F252)+1)/2</f>
        <v>175.5</v>
      </c>
      <c r="O252" s="5" t="n">
        <f aca="false">COUNTIF($H$2:$H$316,"&lt;"&amp;H252)+(COUNTIF($H$2:$H$316,H252)+1)/2</f>
        <v>271</v>
      </c>
      <c r="P252" s="5" t="n">
        <f aca="false">IF(J252=FALSE(),COUNTIFS($J$2:$J$316,FALSE(),$F$2:$F$316,"&lt;"&amp;F252)+(COUNTIFS($J$2:$J$316,FALSE(),$F$2:$F$316,F252)+1)/2,"")</f>
        <v>156</v>
      </c>
      <c r="Q252" s="5" t="n">
        <f aca="false">IF(J252=FALSE(),COUNTIFS($J$2:$J$316,FALSE(),$H$2:$H$316,"&lt;"&amp;H252)+(COUNTIFS($J$2:$J$316,FALSE(),$H$2:$H$316,H252)+1)/2,"")</f>
        <v>175</v>
      </c>
      <c r="R252" s="5" t="n">
        <f aca="false">COUNTIF($L$2:$L$316,"&lt;"&amp;L252)+(COUNTIF($L$2:$L$316,L252)+1)/2</f>
        <v>283.5</v>
      </c>
      <c r="S252" s="5" t="n">
        <f aca="false">MATCH(F252,Codetabel!$G$2:$G$12,0)-1</f>
        <v>3</v>
      </c>
      <c r="T252" s="5" t="n">
        <f aca="false">H252-1</f>
        <v>5</v>
      </c>
    </row>
    <row r="253" customFormat="false" ht="15" hidden="false" customHeight="false" outlineLevel="0" collapsed="false">
      <c r="A253" s="9" t="s">
        <v>67</v>
      </c>
      <c r="B253" s="9" t="n">
        <v>380</v>
      </c>
      <c r="C253" s="9" t="s">
        <v>825</v>
      </c>
      <c r="D253" s="9" t="s">
        <v>826</v>
      </c>
      <c r="E253" s="9" t="s">
        <v>827</v>
      </c>
      <c r="F253" s="9" t="n">
        <v>100</v>
      </c>
      <c r="G253" s="9" t="s">
        <v>115</v>
      </c>
      <c r="H253" s="9" t="n">
        <v>4</v>
      </c>
      <c r="I253" s="9" t="n">
        <v>100</v>
      </c>
      <c r="J253" s="11" t="b">
        <f aca="false">TRUE()</f>
        <v>1</v>
      </c>
      <c r="K253" s="9" t="n">
        <v>50</v>
      </c>
      <c r="L253" s="9" t="n">
        <v>3</v>
      </c>
      <c r="M253" s="11" t="b">
        <f aca="false">TRUE()</f>
        <v>1</v>
      </c>
      <c r="N253" s="5" t="n">
        <f aca="false">COUNTIF($F$2:$F$316,"&lt;"&amp;F253)+(COUNTIF($F$2:$F$316,F253)+1)/2</f>
        <v>222.5</v>
      </c>
      <c r="O253" s="5" t="n">
        <f aca="false">COUNTIF($H$2:$H$316,"&lt;"&amp;H253)+(COUNTIF($H$2:$H$316,H253)+1)/2</f>
        <v>140</v>
      </c>
      <c r="P253" s="5" t="str">
        <f aca="false">IF(J253=FALSE(),COUNTIFS($J$2:$J$316,FALSE(),$F$2:$F$316,"&lt;"&amp;F253)+(COUNTIFS($J$2:$J$316,FALSE(),$F$2:$F$316,F253)+1)/2,"")</f>
        <v/>
      </c>
      <c r="Q253" s="5" t="str">
        <f aca="false">IF(J253=FALSE(),COUNTIFS($J$2:$J$316,FALSE(),$H$2:$H$316,"&lt;"&amp;H253)+(COUNTIFS($J$2:$J$316,FALSE(),$H$2:$H$316,H253)+1)/2,"")</f>
        <v/>
      </c>
      <c r="R253" s="5" t="n">
        <f aca="false">COUNTIF($L$2:$L$316,"&lt;"&amp;L253)+(COUNTIF($L$2:$L$316,L253)+1)/2</f>
        <v>84.5</v>
      </c>
      <c r="S253" s="5" t="n">
        <f aca="false">MATCH(F253,Codetabel!$G$2:$G$12,0)-1</f>
        <v>4</v>
      </c>
      <c r="T253" s="5" t="n">
        <f aca="false">H253-1</f>
        <v>3</v>
      </c>
    </row>
    <row r="254" customFormat="false" ht="15" hidden="false" customHeight="false" outlineLevel="0" collapsed="false">
      <c r="A254" s="9" t="s">
        <v>67</v>
      </c>
      <c r="B254" s="9" t="n">
        <v>382</v>
      </c>
      <c r="C254" s="9" t="s">
        <v>828</v>
      </c>
      <c r="D254" s="9" t="s">
        <v>829</v>
      </c>
      <c r="E254" s="9" t="s">
        <v>830</v>
      </c>
      <c r="F254" s="9" t="n">
        <v>30</v>
      </c>
      <c r="G254" s="9" t="s">
        <v>199</v>
      </c>
      <c r="H254" s="9" t="n">
        <v>6</v>
      </c>
      <c r="I254" s="9" t="n">
        <v>300</v>
      </c>
      <c r="J254" s="11" t="b">
        <f aca="false">FALSE()</f>
        <v>0</v>
      </c>
      <c r="K254" s="9" t="n">
        <v>300</v>
      </c>
      <c r="L254" s="9" t="n">
        <v>6</v>
      </c>
      <c r="M254" s="11" t="b">
        <f aca="false">TRUE()</f>
        <v>1</v>
      </c>
      <c r="N254" s="5" t="n">
        <f aca="false">COUNTIF($F$2:$F$316,"&lt;"&amp;F254)+(COUNTIF($F$2:$F$316,F254)+1)/2</f>
        <v>119.5</v>
      </c>
      <c r="O254" s="5" t="n">
        <f aca="false">COUNTIF($H$2:$H$316,"&lt;"&amp;H254)+(COUNTIF($H$2:$H$316,H254)+1)/2</f>
        <v>271</v>
      </c>
      <c r="P254" s="5" t="n">
        <f aca="false">IF(J254=FALSE(),COUNTIFS($J$2:$J$316,FALSE(),$F$2:$F$316,"&lt;"&amp;F254)+(COUNTIFS($J$2:$J$316,FALSE(),$F$2:$F$316,F254)+1)/2,"")</f>
        <v>115</v>
      </c>
      <c r="Q254" s="5" t="n">
        <f aca="false">IF(J254=FALSE(),COUNTIFS($J$2:$J$316,FALSE(),$H$2:$H$316,"&lt;"&amp;H254)+(COUNTIFS($J$2:$J$316,FALSE(),$H$2:$H$316,H254)+1)/2,"")</f>
        <v>175</v>
      </c>
      <c r="R254" s="5" t="n">
        <f aca="false">COUNTIF($L$2:$L$316,"&lt;"&amp;L254)+(COUNTIF($L$2:$L$316,L254)+1)/2</f>
        <v>283.5</v>
      </c>
      <c r="S254" s="5" t="n">
        <f aca="false">MATCH(F254,Codetabel!$G$2:$G$12,0)-1</f>
        <v>2</v>
      </c>
      <c r="T254" s="5" t="n">
        <f aca="false">H254-1</f>
        <v>5</v>
      </c>
    </row>
    <row r="255" customFormat="false" ht="15" hidden="false" customHeight="false" outlineLevel="0" collapsed="false">
      <c r="A255" s="9" t="s">
        <v>67</v>
      </c>
      <c r="B255" s="9" t="n">
        <v>383</v>
      </c>
      <c r="C255" s="9" t="s">
        <v>832</v>
      </c>
      <c r="D255" s="9" t="s">
        <v>833</v>
      </c>
      <c r="E255" s="9" t="s">
        <v>834</v>
      </c>
      <c r="F255" s="9" t="n">
        <v>0</v>
      </c>
      <c r="G255" s="9" t="s">
        <v>115</v>
      </c>
      <c r="H255" s="9" t="n">
        <v>4</v>
      </c>
      <c r="I255" s="9" t="n">
        <v>100</v>
      </c>
      <c r="J255" s="11" t="b">
        <f aca="false">FALSE()</f>
        <v>0</v>
      </c>
      <c r="K255" s="9" t="n">
        <v>100</v>
      </c>
      <c r="L255" s="9" t="n">
        <v>4</v>
      </c>
      <c r="M255" s="11" t="b">
        <f aca="false">TRUE()</f>
        <v>1</v>
      </c>
      <c r="N255" s="5" t="n">
        <f aca="false">COUNTIF($F$2:$F$316,"&lt;"&amp;F255)+(COUNTIF($F$2:$F$316,F255)+1)/2</f>
        <v>21</v>
      </c>
      <c r="O255" s="5" t="n">
        <f aca="false">COUNTIF($H$2:$H$316,"&lt;"&amp;H255)+(COUNTIF($H$2:$H$316,H255)+1)/2</f>
        <v>140</v>
      </c>
      <c r="P255" s="5" t="n">
        <f aca="false">IF(J255=FALSE(),COUNTIFS($J$2:$J$316,FALSE(),$F$2:$F$316,"&lt;"&amp;F255)+(COUNTIFS($J$2:$J$316,FALSE(),$F$2:$F$316,F255)+1)/2,"")</f>
        <v>21</v>
      </c>
      <c r="Q255" s="5" t="n">
        <f aca="false">IF(J255=FALSE(),COUNTIFS($J$2:$J$316,FALSE(),$H$2:$H$316,"&lt;"&amp;H255)+(COUNTIFS($J$2:$J$316,FALSE(),$H$2:$H$316,H255)+1)/2,"")</f>
        <v>98</v>
      </c>
      <c r="R255" s="5" t="n">
        <f aca="false">COUNTIF($L$2:$L$316,"&lt;"&amp;L255)+(COUNTIF($L$2:$L$316,L255)+1)/2</f>
        <v>166</v>
      </c>
      <c r="S255" s="5" t="n">
        <f aca="false">MATCH(F255,Codetabel!$G$2:$G$12,0)-1</f>
        <v>0</v>
      </c>
      <c r="T255" s="5" t="n">
        <f aca="false">H255-1</f>
        <v>3</v>
      </c>
    </row>
    <row r="256" customFormat="false" ht="15" hidden="false" customHeight="false" outlineLevel="0" collapsed="false">
      <c r="A256" s="9" t="s">
        <v>67</v>
      </c>
      <c r="B256" s="9" t="n">
        <v>385</v>
      </c>
      <c r="C256" s="9" t="s">
        <v>835</v>
      </c>
      <c r="D256" s="9" t="s">
        <v>836</v>
      </c>
      <c r="E256" s="9" t="s">
        <v>837</v>
      </c>
      <c r="F256" s="9" t="n">
        <v>0</v>
      </c>
      <c r="G256" s="9" t="s">
        <v>126</v>
      </c>
      <c r="H256" s="9" t="n">
        <v>3</v>
      </c>
      <c r="I256" s="9" t="n">
        <v>50</v>
      </c>
      <c r="J256" s="11" t="b">
        <f aca="false">FALSE()</f>
        <v>0</v>
      </c>
      <c r="K256" s="9" t="n">
        <v>50</v>
      </c>
      <c r="L256" s="9" t="n">
        <v>3</v>
      </c>
      <c r="M256" s="11" t="b">
        <f aca="false">TRUE()</f>
        <v>1</v>
      </c>
      <c r="N256" s="5" t="n">
        <f aca="false">COUNTIF($F$2:$F$316,"&lt;"&amp;F256)+(COUNTIF($F$2:$F$316,F256)+1)/2</f>
        <v>21</v>
      </c>
      <c r="O256" s="5" t="n">
        <f aca="false">COUNTIF($H$2:$H$316,"&lt;"&amp;H256)+(COUNTIF($H$2:$H$316,H256)+1)/2</f>
        <v>68</v>
      </c>
      <c r="P256" s="5" t="n">
        <f aca="false">IF(J256=FALSE(),COUNTIFS($J$2:$J$316,FALSE(),$F$2:$F$316,"&lt;"&amp;F256)+(COUNTIFS($J$2:$J$316,FALSE(),$F$2:$F$316,F256)+1)/2,"")</f>
        <v>21</v>
      </c>
      <c r="Q256" s="5" t="n">
        <f aca="false">IF(J256=FALSE(),COUNTIFS($J$2:$J$316,FALSE(),$H$2:$H$316,"&lt;"&amp;H256)+(COUNTIFS($J$2:$J$316,FALSE(),$H$2:$H$316,H256)+1)/2,"")</f>
        <v>48.5</v>
      </c>
      <c r="R256" s="5" t="n">
        <f aca="false">COUNTIF($L$2:$L$316,"&lt;"&amp;L256)+(COUNTIF($L$2:$L$316,L256)+1)/2</f>
        <v>84.5</v>
      </c>
      <c r="S256" s="5" t="n">
        <f aca="false">MATCH(F256,Codetabel!$G$2:$G$12,0)-1</f>
        <v>0</v>
      </c>
      <c r="T256" s="5" t="n">
        <f aca="false">H256-1</f>
        <v>2</v>
      </c>
    </row>
    <row r="257" customFormat="false" ht="15" hidden="false" customHeight="false" outlineLevel="0" collapsed="false">
      <c r="A257" s="9" t="s">
        <v>67</v>
      </c>
      <c r="B257" s="9" t="n">
        <v>386</v>
      </c>
      <c r="C257" s="9" t="s">
        <v>835</v>
      </c>
      <c r="D257" s="9" t="s">
        <v>836</v>
      </c>
      <c r="E257" s="9" t="s">
        <v>838</v>
      </c>
      <c r="F257" s="9" t="n">
        <v>0</v>
      </c>
      <c r="G257" s="9" t="s">
        <v>107</v>
      </c>
      <c r="H257" s="9" t="n">
        <v>2</v>
      </c>
      <c r="I257" s="9" t="n">
        <v>30</v>
      </c>
      <c r="J257" s="11" t="b">
        <f aca="false">FALSE()</f>
        <v>0</v>
      </c>
      <c r="K257" s="9" t="n">
        <v>30</v>
      </c>
      <c r="L257" s="9" t="n">
        <v>2</v>
      </c>
      <c r="M257" s="11" t="b">
        <f aca="false">TRUE()</f>
        <v>1</v>
      </c>
      <c r="N257" s="5" t="n">
        <f aca="false">COUNTIF($F$2:$F$316,"&lt;"&amp;F257)+(COUNTIF($F$2:$F$316,F257)+1)/2</f>
        <v>21</v>
      </c>
      <c r="O257" s="5" t="n">
        <f aca="false">COUNTIF($H$2:$H$316,"&lt;"&amp;H257)+(COUNTIF($H$2:$H$316,H257)+1)/2</f>
        <v>20</v>
      </c>
      <c r="P257" s="5" t="n">
        <f aca="false">IF(J257=FALSE(),COUNTIFS($J$2:$J$316,FALSE(),$F$2:$F$316,"&lt;"&amp;F257)+(COUNTIFS($J$2:$J$316,FALSE(),$F$2:$F$316,F257)+1)/2,"")</f>
        <v>21</v>
      </c>
      <c r="Q257" s="5" t="n">
        <f aca="false">IF(J257=FALSE(),COUNTIFS($J$2:$J$316,FALSE(),$H$2:$H$316,"&lt;"&amp;H257)+(COUNTIFS($J$2:$J$316,FALSE(),$H$2:$H$316,H257)+1)/2,"")</f>
        <v>15.5</v>
      </c>
      <c r="R257" s="5" t="n">
        <f aca="false">COUNTIF($L$2:$L$316,"&lt;"&amp;L257)+(COUNTIF($L$2:$L$316,L257)+1)/2</f>
        <v>27</v>
      </c>
      <c r="S257" s="5" t="n">
        <f aca="false">MATCH(F257,Codetabel!$G$2:$G$12,0)-1</f>
        <v>0</v>
      </c>
      <c r="T257" s="5" t="n">
        <f aca="false">H257-1</f>
        <v>1</v>
      </c>
    </row>
    <row r="258" customFormat="false" ht="15" hidden="false" customHeight="false" outlineLevel="0" collapsed="false">
      <c r="A258" s="9" t="s">
        <v>67</v>
      </c>
      <c r="B258" s="9" t="n">
        <v>388</v>
      </c>
      <c r="C258" s="9" t="s">
        <v>839</v>
      </c>
      <c r="D258" s="9" t="s">
        <v>840</v>
      </c>
      <c r="E258" s="9" t="s">
        <v>841</v>
      </c>
      <c r="F258" s="9" t="n">
        <v>0</v>
      </c>
      <c r="G258" s="9" t="s">
        <v>115</v>
      </c>
      <c r="H258" s="9" t="n">
        <v>4</v>
      </c>
      <c r="I258" s="9" t="n">
        <v>100</v>
      </c>
      <c r="J258" s="11" t="b">
        <f aca="false">FALSE()</f>
        <v>0</v>
      </c>
      <c r="K258" s="9" t="n">
        <v>100</v>
      </c>
      <c r="L258" s="9" t="n">
        <v>4</v>
      </c>
      <c r="M258" s="11" t="b">
        <f aca="false">TRUE()</f>
        <v>1</v>
      </c>
      <c r="N258" s="5" t="n">
        <f aca="false">COUNTIF($F$2:$F$316,"&lt;"&amp;F258)+(COUNTIF($F$2:$F$316,F258)+1)/2</f>
        <v>21</v>
      </c>
      <c r="O258" s="5" t="n">
        <f aca="false">COUNTIF($H$2:$H$316,"&lt;"&amp;H258)+(COUNTIF($H$2:$H$316,H258)+1)/2</f>
        <v>140</v>
      </c>
      <c r="P258" s="5" t="n">
        <f aca="false">IF(J258=FALSE(),COUNTIFS($J$2:$J$316,FALSE(),$F$2:$F$316,"&lt;"&amp;F258)+(COUNTIFS($J$2:$J$316,FALSE(),$F$2:$F$316,F258)+1)/2,"")</f>
        <v>21</v>
      </c>
      <c r="Q258" s="5" t="n">
        <f aca="false">IF(J258=FALSE(),COUNTIFS($J$2:$J$316,FALSE(),$H$2:$H$316,"&lt;"&amp;H258)+(COUNTIFS($J$2:$J$316,FALSE(),$H$2:$H$316,H258)+1)/2,"")</f>
        <v>98</v>
      </c>
      <c r="R258" s="5" t="n">
        <f aca="false">COUNTIF($L$2:$L$316,"&lt;"&amp;L258)+(COUNTIF($L$2:$L$316,L258)+1)/2</f>
        <v>166</v>
      </c>
      <c r="S258" s="5" t="n">
        <f aca="false">MATCH(F258,Codetabel!$G$2:$G$12,0)-1</f>
        <v>0</v>
      </c>
      <c r="T258" s="5" t="n">
        <f aca="false">H258-1</f>
        <v>3</v>
      </c>
    </row>
    <row r="259" customFormat="false" ht="15" hidden="false" customHeight="false" outlineLevel="0" collapsed="false">
      <c r="A259" s="9" t="s">
        <v>67</v>
      </c>
      <c r="B259" s="9" t="n">
        <v>389</v>
      </c>
      <c r="C259" s="9" t="s">
        <v>839</v>
      </c>
      <c r="D259" s="9" t="s">
        <v>840</v>
      </c>
      <c r="E259" s="9" t="s">
        <v>842</v>
      </c>
      <c r="F259" s="9" t="n">
        <v>0</v>
      </c>
      <c r="G259" s="9" t="s">
        <v>107</v>
      </c>
      <c r="H259" s="9" t="n">
        <v>2</v>
      </c>
      <c r="I259" s="9" t="n">
        <v>30</v>
      </c>
      <c r="J259" s="11" t="b">
        <f aca="false">FALSE()</f>
        <v>0</v>
      </c>
      <c r="K259" s="9" t="n">
        <v>30</v>
      </c>
      <c r="L259" s="9" t="n">
        <v>2</v>
      </c>
      <c r="M259" s="11" t="b">
        <f aca="false">TRUE()</f>
        <v>1</v>
      </c>
      <c r="N259" s="5" t="n">
        <f aca="false">COUNTIF($F$2:$F$316,"&lt;"&amp;F259)+(COUNTIF($F$2:$F$316,F259)+1)/2</f>
        <v>21</v>
      </c>
      <c r="O259" s="5" t="n">
        <f aca="false">COUNTIF($H$2:$H$316,"&lt;"&amp;H259)+(COUNTIF($H$2:$H$316,H259)+1)/2</f>
        <v>20</v>
      </c>
      <c r="P259" s="5" t="n">
        <f aca="false">IF(J259=FALSE(),COUNTIFS($J$2:$J$316,FALSE(),$F$2:$F$316,"&lt;"&amp;F259)+(COUNTIFS($J$2:$J$316,FALSE(),$F$2:$F$316,F259)+1)/2,"")</f>
        <v>21</v>
      </c>
      <c r="Q259" s="5" t="n">
        <f aca="false">IF(J259=FALSE(),COUNTIFS($J$2:$J$316,FALSE(),$H$2:$H$316,"&lt;"&amp;H259)+(COUNTIFS($J$2:$J$316,FALSE(),$H$2:$H$316,H259)+1)/2,"")</f>
        <v>15.5</v>
      </c>
      <c r="R259" s="5" t="n">
        <f aca="false">COUNTIF($L$2:$L$316,"&lt;"&amp;L259)+(COUNTIF($L$2:$L$316,L259)+1)/2</f>
        <v>27</v>
      </c>
      <c r="S259" s="5" t="n">
        <f aca="false">MATCH(F259,Codetabel!$G$2:$G$12,0)-1</f>
        <v>0</v>
      </c>
      <c r="T259" s="5" t="n">
        <f aca="false">H259-1</f>
        <v>1</v>
      </c>
    </row>
    <row r="260" customFormat="false" ht="15" hidden="false" customHeight="false" outlineLevel="0" collapsed="false">
      <c r="A260" s="9" t="s">
        <v>67</v>
      </c>
      <c r="B260" s="9" t="n">
        <v>391</v>
      </c>
      <c r="C260" s="9" t="s">
        <v>843</v>
      </c>
      <c r="D260" s="9" t="s">
        <v>844</v>
      </c>
      <c r="E260" s="9" t="s">
        <v>845</v>
      </c>
      <c r="F260" s="9" t="n">
        <v>0</v>
      </c>
      <c r="G260" s="9" t="s">
        <v>126</v>
      </c>
      <c r="H260" s="9" t="n">
        <v>3</v>
      </c>
      <c r="I260" s="9" t="n">
        <v>50</v>
      </c>
      <c r="J260" s="11" t="b">
        <f aca="false">FALSE()</f>
        <v>0</v>
      </c>
      <c r="K260" s="9" t="n">
        <v>50</v>
      </c>
      <c r="L260" s="9" t="n">
        <v>3</v>
      </c>
      <c r="M260" s="11" t="b">
        <f aca="false">TRUE()</f>
        <v>1</v>
      </c>
      <c r="N260" s="5" t="n">
        <f aca="false">COUNTIF($F$2:$F$316,"&lt;"&amp;F260)+(COUNTIF($F$2:$F$316,F260)+1)/2</f>
        <v>21</v>
      </c>
      <c r="O260" s="5" t="n">
        <f aca="false">COUNTIF($H$2:$H$316,"&lt;"&amp;H260)+(COUNTIF($H$2:$H$316,H260)+1)/2</f>
        <v>68</v>
      </c>
      <c r="P260" s="5" t="n">
        <f aca="false">IF(J260=FALSE(),COUNTIFS($J$2:$J$316,FALSE(),$F$2:$F$316,"&lt;"&amp;F260)+(COUNTIFS($J$2:$J$316,FALSE(),$F$2:$F$316,F260)+1)/2,"")</f>
        <v>21</v>
      </c>
      <c r="Q260" s="5" t="n">
        <f aca="false">IF(J260=FALSE(),COUNTIFS($J$2:$J$316,FALSE(),$H$2:$H$316,"&lt;"&amp;H260)+(COUNTIFS($J$2:$J$316,FALSE(),$H$2:$H$316,H260)+1)/2,"")</f>
        <v>48.5</v>
      </c>
      <c r="R260" s="5" t="n">
        <f aca="false">COUNTIF($L$2:$L$316,"&lt;"&amp;L260)+(COUNTIF($L$2:$L$316,L260)+1)/2</f>
        <v>84.5</v>
      </c>
      <c r="S260" s="5" t="n">
        <f aca="false">MATCH(F260,Codetabel!$G$2:$G$12,0)-1</f>
        <v>0</v>
      </c>
      <c r="T260" s="5" t="n">
        <f aca="false">H260-1</f>
        <v>2</v>
      </c>
    </row>
    <row r="261" customFormat="false" ht="15" hidden="false" customHeight="false" outlineLevel="0" collapsed="false">
      <c r="A261" s="9" t="s">
        <v>67</v>
      </c>
      <c r="B261" s="9" t="n">
        <v>392</v>
      </c>
      <c r="C261" s="9" t="s">
        <v>843</v>
      </c>
      <c r="D261" s="9" t="s">
        <v>844</v>
      </c>
      <c r="E261" s="9" t="s">
        <v>846</v>
      </c>
      <c r="F261" s="9" t="n">
        <v>0</v>
      </c>
      <c r="G261" s="9" t="s">
        <v>107</v>
      </c>
      <c r="H261" s="9" t="n">
        <v>2</v>
      </c>
      <c r="I261" s="9" t="n">
        <v>30</v>
      </c>
      <c r="J261" s="11" t="b">
        <f aca="false">FALSE()</f>
        <v>0</v>
      </c>
      <c r="K261" s="9" t="n">
        <v>30</v>
      </c>
      <c r="L261" s="9" t="n">
        <v>2</v>
      </c>
      <c r="M261" s="11" t="b">
        <f aca="false">TRUE()</f>
        <v>1</v>
      </c>
      <c r="N261" s="5" t="n">
        <f aca="false">COUNTIF($F$2:$F$316,"&lt;"&amp;F261)+(COUNTIF($F$2:$F$316,F261)+1)/2</f>
        <v>21</v>
      </c>
      <c r="O261" s="5" t="n">
        <f aca="false">COUNTIF($H$2:$H$316,"&lt;"&amp;H261)+(COUNTIF($H$2:$H$316,H261)+1)/2</f>
        <v>20</v>
      </c>
      <c r="P261" s="5" t="n">
        <f aca="false">IF(J261=FALSE(),COUNTIFS($J$2:$J$316,FALSE(),$F$2:$F$316,"&lt;"&amp;F261)+(COUNTIFS($J$2:$J$316,FALSE(),$F$2:$F$316,F261)+1)/2,"")</f>
        <v>21</v>
      </c>
      <c r="Q261" s="5" t="n">
        <f aca="false">IF(J261=FALSE(),COUNTIFS($J$2:$J$316,FALSE(),$H$2:$H$316,"&lt;"&amp;H261)+(COUNTIFS($J$2:$J$316,FALSE(),$H$2:$H$316,H261)+1)/2,"")</f>
        <v>15.5</v>
      </c>
      <c r="R261" s="5" t="n">
        <f aca="false">COUNTIF($L$2:$L$316,"&lt;"&amp;L261)+(COUNTIF($L$2:$L$316,L261)+1)/2</f>
        <v>27</v>
      </c>
      <c r="S261" s="5" t="n">
        <f aca="false">MATCH(F261,Codetabel!$G$2:$G$12,0)-1</f>
        <v>0</v>
      </c>
      <c r="T261" s="5" t="n">
        <f aca="false">H261-1</f>
        <v>1</v>
      </c>
    </row>
    <row r="262" customFormat="false" ht="15" hidden="false" customHeight="false" outlineLevel="0" collapsed="false">
      <c r="A262" s="9" t="s">
        <v>67</v>
      </c>
      <c r="B262" s="9" t="n">
        <v>393</v>
      </c>
      <c r="C262" s="9" t="s">
        <v>847</v>
      </c>
      <c r="D262" s="9" t="s">
        <v>848</v>
      </c>
      <c r="E262" s="9" t="s">
        <v>849</v>
      </c>
      <c r="F262" s="9" t="n">
        <v>50</v>
      </c>
      <c r="G262" s="9" t="s">
        <v>115</v>
      </c>
      <c r="H262" s="9" t="n">
        <v>4</v>
      </c>
      <c r="I262" s="9" t="n">
        <v>100</v>
      </c>
      <c r="J262" s="11" t="b">
        <f aca="false">FALSE()</f>
        <v>0</v>
      </c>
      <c r="K262" s="9" t="n">
        <v>100</v>
      </c>
      <c r="L262" s="9" t="n">
        <v>4</v>
      </c>
      <c r="M262" s="11" t="b">
        <f aca="false">TRUE()</f>
        <v>1</v>
      </c>
      <c r="N262" s="5" t="n">
        <f aca="false">COUNTIF($F$2:$F$316,"&lt;"&amp;F262)+(COUNTIF($F$2:$F$316,F262)+1)/2</f>
        <v>175.5</v>
      </c>
      <c r="O262" s="5" t="n">
        <f aca="false">COUNTIF($H$2:$H$316,"&lt;"&amp;H262)+(COUNTIF($H$2:$H$316,H262)+1)/2</f>
        <v>140</v>
      </c>
      <c r="P262" s="5" t="n">
        <f aca="false">IF(J262=FALSE(),COUNTIFS($J$2:$J$316,FALSE(),$F$2:$F$316,"&lt;"&amp;F262)+(COUNTIFS($J$2:$J$316,FALSE(),$F$2:$F$316,F262)+1)/2,"")</f>
        <v>156</v>
      </c>
      <c r="Q262" s="5" t="n">
        <f aca="false">IF(J262=FALSE(),COUNTIFS($J$2:$J$316,FALSE(),$H$2:$H$316,"&lt;"&amp;H262)+(COUNTIFS($J$2:$J$316,FALSE(),$H$2:$H$316,H262)+1)/2,"")</f>
        <v>98</v>
      </c>
      <c r="R262" s="5" t="n">
        <f aca="false">COUNTIF($L$2:$L$316,"&lt;"&amp;L262)+(COUNTIF($L$2:$L$316,L262)+1)/2</f>
        <v>166</v>
      </c>
      <c r="S262" s="5" t="n">
        <f aca="false">MATCH(F262,Codetabel!$G$2:$G$12,0)-1</f>
        <v>3</v>
      </c>
      <c r="T262" s="5" t="n">
        <f aca="false">H262-1</f>
        <v>3</v>
      </c>
    </row>
    <row r="263" customFormat="false" ht="15" hidden="false" customHeight="false" outlineLevel="0" collapsed="false">
      <c r="A263" s="9" t="s">
        <v>67</v>
      </c>
      <c r="B263" s="9" t="n">
        <v>394</v>
      </c>
      <c r="C263" s="9" t="s">
        <v>850</v>
      </c>
      <c r="D263" s="9" t="s">
        <v>851</v>
      </c>
      <c r="E263" s="9" t="s">
        <v>852</v>
      </c>
      <c r="F263" s="9" t="n">
        <v>30</v>
      </c>
      <c r="G263" s="9" t="s">
        <v>107</v>
      </c>
      <c r="H263" s="9" t="n">
        <v>2</v>
      </c>
      <c r="I263" s="9" t="n">
        <v>30</v>
      </c>
      <c r="J263" s="11" t="b">
        <f aca="false">TRUE()</f>
        <v>1</v>
      </c>
      <c r="K263" s="9" t="n">
        <v>30</v>
      </c>
      <c r="L263" s="9" t="n">
        <v>2</v>
      </c>
      <c r="M263" s="11" t="b">
        <f aca="false">TRUE()</f>
        <v>1</v>
      </c>
      <c r="N263" s="5" t="n">
        <f aca="false">COUNTIF($F$2:$F$316,"&lt;"&amp;F263)+(COUNTIF($F$2:$F$316,F263)+1)/2</f>
        <v>119.5</v>
      </c>
      <c r="O263" s="5" t="n">
        <f aca="false">COUNTIF($H$2:$H$316,"&lt;"&amp;H263)+(COUNTIF($H$2:$H$316,H263)+1)/2</f>
        <v>20</v>
      </c>
      <c r="P263" s="5" t="str">
        <f aca="false">IF(J263=FALSE(),COUNTIFS($J$2:$J$316,FALSE(),$F$2:$F$316,"&lt;"&amp;F263)+(COUNTIFS($J$2:$J$316,FALSE(),$F$2:$F$316,F263)+1)/2,"")</f>
        <v/>
      </c>
      <c r="Q263" s="5" t="str">
        <f aca="false">IF(J263=FALSE(),COUNTIFS($J$2:$J$316,FALSE(),$H$2:$H$316,"&lt;"&amp;H263)+(COUNTIFS($J$2:$J$316,FALSE(),$H$2:$H$316,H263)+1)/2,"")</f>
        <v/>
      </c>
      <c r="R263" s="5" t="n">
        <f aca="false">COUNTIF($L$2:$L$316,"&lt;"&amp;L263)+(COUNTIF($L$2:$L$316,L263)+1)/2</f>
        <v>27</v>
      </c>
      <c r="S263" s="5" t="n">
        <f aca="false">MATCH(F263,Codetabel!$G$2:$G$12,0)-1</f>
        <v>2</v>
      </c>
      <c r="T263" s="5" t="n">
        <f aca="false">H263-1</f>
        <v>1</v>
      </c>
    </row>
    <row r="264" customFormat="false" ht="15" hidden="false" customHeight="false" outlineLevel="0" collapsed="false">
      <c r="A264" s="9" t="s">
        <v>67</v>
      </c>
      <c r="B264" s="9" t="n">
        <v>395</v>
      </c>
      <c r="C264" s="9" t="s">
        <v>853</v>
      </c>
      <c r="D264" s="9" t="s">
        <v>854</v>
      </c>
      <c r="E264" s="9" t="s">
        <v>855</v>
      </c>
      <c r="F264" s="9" t="n">
        <v>10</v>
      </c>
      <c r="G264" s="9" t="s">
        <v>107</v>
      </c>
      <c r="H264" s="9" t="n">
        <v>2</v>
      </c>
      <c r="I264" s="9" t="n">
        <v>30</v>
      </c>
      <c r="J264" s="11" t="b">
        <f aca="false">FALSE()</f>
        <v>0</v>
      </c>
      <c r="K264" s="9" t="n">
        <v>30</v>
      </c>
      <c r="L264" s="9" t="n">
        <v>2</v>
      </c>
      <c r="M264" s="11" t="b">
        <f aca="false">TRUE()</f>
        <v>1</v>
      </c>
      <c r="N264" s="5" t="n">
        <f aca="false">COUNTIF($F$2:$F$316,"&lt;"&amp;F264)+(COUNTIF($F$2:$F$316,F264)+1)/2</f>
        <v>66</v>
      </c>
      <c r="O264" s="5" t="n">
        <f aca="false">COUNTIF($H$2:$H$316,"&lt;"&amp;H264)+(COUNTIF($H$2:$H$316,H264)+1)/2</f>
        <v>20</v>
      </c>
      <c r="P264" s="5" t="n">
        <f aca="false">IF(J264=FALSE(),COUNTIFS($J$2:$J$316,FALSE(),$F$2:$F$316,"&lt;"&amp;F264)+(COUNTIFS($J$2:$J$316,FALSE(),$F$2:$F$316,F264)+1)/2,"")</f>
        <v>66</v>
      </c>
      <c r="Q264" s="5" t="n">
        <f aca="false">IF(J264=FALSE(),COUNTIFS($J$2:$J$316,FALSE(),$H$2:$H$316,"&lt;"&amp;H264)+(COUNTIFS($J$2:$J$316,FALSE(),$H$2:$H$316,H264)+1)/2,"")</f>
        <v>15.5</v>
      </c>
      <c r="R264" s="5" t="n">
        <f aca="false">COUNTIF($L$2:$L$316,"&lt;"&amp;L264)+(COUNTIF($L$2:$L$316,L264)+1)/2</f>
        <v>27</v>
      </c>
      <c r="S264" s="5" t="n">
        <f aca="false">MATCH(F264,Codetabel!$G$2:$G$12,0)-1</f>
        <v>1</v>
      </c>
      <c r="T264" s="5" t="n">
        <f aca="false">H264-1</f>
        <v>1</v>
      </c>
    </row>
    <row r="265" customFormat="false" ht="15" hidden="false" customHeight="false" outlineLevel="0" collapsed="false">
      <c r="A265" s="9" t="s">
        <v>67</v>
      </c>
      <c r="B265" s="9" t="n">
        <v>396</v>
      </c>
      <c r="C265" s="9" t="s">
        <v>856</v>
      </c>
      <c r="D265" s="9" t="s">
        <v>857</v>
      </c>
      <c r="E265" s="9" t="s">
        <v>858</v>
      </c>
      <c r="F265" s="9" t="n">
        <v>10</v>
      </c>
      <c r="G265" s="9" t="s">
        <v>115</v>
      </c>
      <c r="H265" s="9" t="n">
        <v>4</v>
      </c>
      <c r="I265" s="9" t="n">
        <v>100</v>
      </c>
      <c r="J265" s="11" t="b">
        <f aca="false">FALSE()</f>
        <v>0</v>
      </c>
      <c r="K265" s="9" t="n">
        <v>100</v>
      </c>
      <c r="L265" s="9" t="n">
        <v>4</v>
      </c>
      <c r="M265" s="11" t="b">
        <f aca="false">TRUE()</f>
        <v>1</v>
      </c>
      <c r="N265" s="5" t="n">
        <f aca="false">COUNTIF($F$2:$F$316,"&lt;"&amp;F265)+(COUNTIF($F$2:$F$316,F265)+1)/2</f>
        <v>66</v>
      </c>
      <c r="O265" s="5" t="n">
        <f aca="false">COUNTIF($H$2:$H$316,"&lt;"&amp;H265)+(COUNTIF($H$2:$H$316,H265)+1)/2</f>
        <v>140</v>
      </c>
      <c r="P265" s="5" t="n">
        <f aca="false">IF(J265=FALSE(),COUNTIFS($J$2:$J$316,FALSE(),$F$2:$F$316,"&lt;"&amp;F265)+(COUNTIFS($J$2:$J$316,FALSE(),$F$2:$F$316,F265)+1)/2,"")</f>
        <v>66</v>
      </c>
      <c r="Q265" s="5" t="n">
        <f aca="false">IF(J265=FALSE(),COUNTIFS($J$2:$J$316,FALSE(),$H$2:$H$316,"&lt;"&amp;H265)+(COUNTIFS($J$2:$J$316,FALSE(),$H$2:$H$316,H265)+1)/2,"")</f>
        <v>98</v>
      </c>
      <c r="R265" s="5" t="n">
        <f aca="false">COUNTIF($L$2:$L$316,"&lt;"&amp;L265)+(COUNTIF($L$2:$L$316,L265)+1)/2</f>
        <v>166</v>
      </c>
      <c r="S265" s="5" t="n">
        <f aca="false">MATCH(F265,Codetabel!$G$2:$G$12,0)-1</f>
        <v>1</v>
      </c>
      <c r="T265" s="5" t="n">
        <f aca="false">H265-1</f>
        <v>3</v>
      </c>
    </row>
    <row r="266" customFormat="false" ht="15" hidden="false" customHeight="false" outlineLevel="0" collapsed="false">
      <c r="A266" s="9" t="s">
        <v>67</v>
      </c>
      <c r="B266" s="9" t="n">
        <v>397</v>
      </c>
      <c r="C266" s="9" t="s">
        <v>856</v>
      </c>
      <c r="D266" s="9" t="s">
        <v>857</v>
      </c>
      <c r="E266" s="9" t="s">
        <v>859</v>
      </c>
      <c r="F266" s="9" t="n">
        <v>10</v>
      </c>
      <c r="G266" s="9" t="s">
        <v>126</v>
      </c>
      <c r="H266" s="9" t="n">
        <v>3</v>
      </c>
      <c r="I266" s="9" t="n">
        <v>50</v>
      </c>
      <c r="J266" s="11" t="b">
        <f aca="false">FALSE()</f>
        <v>0</v>
      </c>
      <c r="K266" s="9" t="n">
        <v>50</v>
      </c>
      <c r="L266" s="9" t="n">
        <v>3</v>
      </c>
      <c r="M266" s="11" t="b">
        <f aca="false">TRUE()</f>
        <v>1</v>
      </c>
      <c r="N266" s="5" t="n">
        <f aca="false">COUNTIF($F$2:$F$316,"&lt;"&amp;F266)+(COUNTIF($F$2:$F$316,F266)+1)/2</f>
        <v>66</v>
      </c>
      <c r="O266" s="5" t="n">
        <f aca="false">COUNTIF($H$2:$H$316,"&lt;"&amp;H266)+(COUNTIF($H$2:$H$316,H266)+1)/2</f>
        <v>68</v>
      </c>
      <c r="P266" s="5" t="n">
        <f aca="false">IF(J266=FALSE(),COUNTIFS($J$2:$J$316,FALSE(),$F$2:$F$316,"&lt;"&amp;F266)+(COUNTIFS($J$2:$J$316,FALSE(),$F$2:$F$316,F266)+1)/2,"")</f>
        <v>66</v>
      </c>
      <c r="Q266" s="5" t="n">
        <f aca="false">IF(J266=FALSE(),COUNTIFS($J$2:$J$316,FALSE(),$H$2:$H$316,"&lt;"&amp;H266)+(COUNTIFS($J$2:$J$316,FALSE(),$H$2:$H$316,H266)+1)/2,"")</f>
        <v>48.5</v>
      </c>
      <c r="R266" s="5" t="n">
        <f aca="false">COUNTIF($L$2:$L$316,"&lt;"&amp;L266)+(COUNTIF($L$2:$L$316,L266)+1)/2</f>
        <v>84.5</v>
      </c>
      <c r="S266" s="5" t="n">
        <f aca="false">MATCH(F266,Codetabel!$G$2:$G$12,0)-1</f>
        <v>1</v>
      </c>
      <c r="T266" s="5" t="n">
        <f aca="false">H266-1</f>
        <v>2</v>
      </c>
    </row>
    <row r="267" customFormat="false" ht="15" hidden="false" customHeight="false" outlineLevel="0" collapsed="false">
      <c r="A267" s="9" t="s">
        <v>67</v>
      </c>
      <c r="B267" s="9" t="n">
        <v>398</v>
      </c>
      <c r="C267" s="9" t="s">
        <v>860</v>
      </c>
      <c r="D267" s="9" t="s">
        <v>857</v>
      </c>
      <c r="E267" s="9" t="s">
        <v>861</v>
      </c>
      <c r="F267" s="9" t="n">
        <v>10</v>
      </c>
      <c r="G267" s="9" t="s">
        <v>115</v>
      </c>
      <c r="H267" s="9" t="n">
        <v>4</v>
      </c>
      <c r="I267" s="9" t="n">
        <v>100</v>
      </c>
      <c r="J267" s="11" t="b">
        <f aca="false">FALSE()</f>
        <v>0</v>
      </c>
      <c r="K267" s="9" t="n">
        <v>100</v>
      </c>
      <c r="L267" s="9" t="n">
        <v>4</v>
      </c>
      <c r="M267" s="11" t="b">
        <f aca="false">TRUE()</f>
        <v>1</v>
      </c>
      <c r="N267" s="5" t="n">
        <f aca="false">COUNTIF($F$2:$F$316,"&lt;"&amp;F267)+(COUNTIF($F$2:$F$316,F267)+1)/2</f>
        <v>66</v>
      </c>
      <c r="O267" s="5" t="n">
        <f aca="false">COUNTIF($H$2:$H$316,"&lt;"&amp;H267)+(COUNTIF($H$2:$H$316,H267)+1)/2</f>
        <v>140</v>
      </c>
      <c r="P267" s="5" t="n">
        <f aca="false">IF(J267=FALSE(),COUNTIFS($J$2:$J$316,FALSE(),$F$2:$F$316,"&lt;"&amp;F267)+(COUNTIFS($J$2:$J$316,FALSE(),$F$2:$F$316,F267)+1)/2,"")</f>
        <v>66</v>
      </c>
      <c r="Q267" s="5" t="n">
        <f aca="false">IF(J267=FALSE(),COUNTIFS($J$2:$J$316,FALSE(),$H$2:$H$316,"&lt;"&amp;H267)+(COUNTIFS($J$2:$J$316,FALSE(),$H$2:$H$316,H267)+1)/2,"")</f>
        <v>98</v>
      </c>
      <c r="R267" s="5" t="n">
        <f aca="false">COUNTIF($L$2:$L$316,"&lt;"&amp;L267)+(COUNTIF($L$2:$L$316,L267)+1)/2</f>
        <v>166</v>
      </c>
      <c r="S267" s="5" t="n">
        <f aca="false">MATCH(F267,Codetabel!$G$2:$G$12,0)-1</f>
        <v>1</v>
      </c>
      <c r="T267" s="5" t="n">
        <f aca="false">H267-1</f>
        <v>3</v>
      </c>
    </row>
    <row r="268" customFormat="false" ht="15" hidden="false" customHeight="false" outlineLevel="0" collapsed="false">
      <c r="A268" s="9" t="s">
        <v>67</v>
      </c>
      <c r="B268" s="9" t="n">
        <v>399</v>
      </c>
      <c r="C268" s="9" t="s">
        <v>860</v>
      </c>
      <c r="D268" s="9" t="s">
        <v>857</v>
      </c>
      <c r="E268" s="9" t="s">
        <v>862</v>
      </c>
      <c r="F268" s="9" t="n">
        <v>10</v>
      </c>
      <c r="G268" s="9" t="s">
        <v>126</v>
      </c>
      <c r="H268" s="9" t="n">
        <v>3</v>
      </c>
      <c r="I268" s="9" t="n">
        <v>50</v>
      </c>
      <c r="J268" s="11" t="b">
        <f aca="false">FALSE()</f>
        <v>0</v>
      </c>
      <c r="K268" s="9" t="n">
        <v>50</v>
      </c>
      <c r="L268" s="9" t="n">
        <v>3</v>
      </c>
      <c r="M268" s="11" t="b">
        <f aca="false">TRUE()</f>
        <v>1</v>
      </c>
      <c r="N268" s="5" t="n">
        <f aca="false">COUNTIF($F$2:$F$316,"&lt;"&amp;F268)+(COUNTIF($F$2:$F$316,F268)+1)/2</f>
        <v>66</v>
      </c>
      <c r="O268" s="5" t="n">
        <f aca="false">COUNTIF($H$2:$H$316,"&lt;"&amp;H268)+(COUNTIF($H$2:$H$316,H268)+1)/2</f>
        <v>68</v>
      </c>
      <c r="P268" s="5" t="n">
        <f aca="false">IF(J268=FALSE(),COUNTIFS($J$2:$J$316,FALSE(),$F$2:$F$316,"&lt;"&amp;F268)+(COUNTIFS($J$2:$J$316,FALSE(),$F$2:$F$316,F268)+1)/2,"")</f>
        <v>66</v>
      </c>
      <c r="Q268" s="5" t="n">
        <f aca="false">IF(J268=FALSE(),COUNTIFS($J$2:$J$316,FALSE(),$H$2:$H$316,"&lt;"&amp;H268)+(COUNTIFS($J$2:$J$316,FALSE(),$H$2:$H$316,H268)+1)/2,"")</f>
        <v>48.5</v>
      </c>
      <c r="R268" s="5" t="n">
        <f aca="false">COUNTIF($L$2:$L$316,"&lt;"&amp;L268)+(COUNTIF($L$2:$L$316,L268)+1)/2</f>
        <v>84.5</v>
      </c>
      <c r="S268" s="5" t="n">
        <f aca="false">MATCH(F268,Codetabel!$G$2:$G$12,0)-1</f>
        <v>1</v>
      </c>
      <c r="T268" s="5" t="n">
        <f aca="false">H268-1</f>
        <v>2</v>
      </c>
    </row>
    <row r="269" customFormat="false" ht="15" hidden="false" customHeight="false" outlineLevel="0" collapsed="false">
      <c r="A269" s="9" t="s">
        <v>67</v>
      </c>
      <c r="B269" s="9" t="n">
        <v>401</v>
      </c>
      <c r="C269" s="9" t="s">
        <v>863</v>
      </c>
      <c r="D269" s="9" t="s">
        <v>864</v>
      </c>
      <c r="E269" s="9" t="s">
        <v>865</v>
      </c>
      <c r="F269" s="9" t="n">
        <v>0</v>
      </c>
      <c r="G269" s="9" t="s">
        <v>115</v>
      </c>
      <c r="H269" s="9" t="n">
        <v>4</v>
      </c>
      <c r="I269" s="9" t="n">
        <v>100</v>
      </c>
      <c r="J269" s="11" t="b">
        <f aca="false">FALSE()</f>
        <v>0</v>
      </c>
      <c r="K269" s="9" t="n">
        <v>100</v>
      </c>
      <c r="L269" s="9" t="n">
        <v>4</v>
      </c>
      <c r="M269" s="11" t="b">
        <f aca="false">TRUE()</f>
        <v>1</v>
      </c>
      <c r="N269" s="5" t="n">
        <f aca="false">COUNTIF($F$2:$F$316,"&lt;"&amp;F269)+(COUNTIF($F$2:$F$316,F269)+1)/2</f>
        <v>21</v>
      </c>
      <c r="O269" s="5" t="n">
        <f aca="false">COUNTIF($H$2:$H$316,"&lt;"&amp;H269)+(COUNTIF($H$2:$H$316,H269)+1)/2</f>
        <v>140</v>
      </c>
      <c r="P269" s="5" t="n">
        <f aca="false">IF(J269=FALSE(),COUNTIFS($J$2:$J$316,FALSE(),$F$2:$F$316,"&lt;"&amp;F269)+(COUNTIFS($J$2:$J$316,FALSE(),$F$2:$F$316,F269)+1)/2,"")</f>
        <v>21</v>
      </c>
      <c r="Q269" s="5" t="n">
        <f aca="false">IF(J269=FALSE(),COUNTIFS($J$2:$J$316,FALSE(),$H$2:$H$316,"&lt;"&amp;H269)+(COUNTIFS($J$2:$J$316,FALSE(),$H$2:$H$316,H269)+1)/2,"")</f>
        <v>98</v>
      </c>
      <c r="R269" s="5" t="n">
        <f aca="false">COUNTIF($L$2:$L$316,"&lt;"&amp;L269)+(COUNTIF($L$2:$L$316,L269)+1)/2</f>
        <v>166</v>
      </c>
      <c r="S269" s="5" t="n">
        <f aca="false">MATCH(F269,Codetabel!$G$2:$G$12,0)-1</f>
        <v>0</v>
      </c>
      <c r="T269" s="5" t="n">
        <f aca="false">H269-1</f>
        <v>3</v>
      </c>
    </row>
    <row r="270" customFormat="false" ht="15" hidden="false" customHeight="false" outlineLevel="0" collapsed="false">
      <c r="A270" s="9" t="s">
        <v>67</v>
      </c>
      <c r="B270" s="9" t="n">
        <v>402</v>
      </c>
      <c r="C270" s="9" t="s">
        <v>863</v>
      </c>
      <c r="D270" s="9" t="s">
        <v>864</v>
      </c>
      <c r="E270" s="9" t="s">
        <v>866</v>
      </c>
      <c r="F270" s="9" t="n">
        <v>0</v>
      </c>
      <c r="G270" s="9" t="s">
        <v>126</v>
      </c>
      <c r="H270" s="9" t="n">
        <v>3</v>
      </c>
      <c r="I270" s="9" t="n">
        <v>50</v>
      </c>
      <c r="J270" s="11" t="b">
        <f aca="false">FALSE()</f>
        <v>0</v>
      </c>
      <c r="K270" s="9" t="n">
        <v>50</v>
      </c>
      <c r="L270" s="9" t="n">
        <v>3</v>
      </c>
      <c r="M270" s="11" t="b">
        <f aca="false">TRUE()</f>
        <v>1</v>
      </c>
      <c r="N270" s="5" t="n">
        <f aca="false">COUNTIF($F$2:$F$316,"&lt;"&amp;F270)+(COUNTIF($F$2:$F$316,F270)+1)/2</f>
        <v>21</v>
      </c>
      <c r="O270" s="5" t="n">
        <f aca="false">COUNTIF($H$2:$H$316,"&lt;"&amp;H270)+(COUNTIF($H$2:$H$316,H270)+1)/2</f>
        <v>68</v>
      </c>
      <c r="P270" s="5" t="n">
        <f aca="false">IF(J270=FALSE(),COUNTIFS($J$2:$J$316,FALSE(),$F$2:$F$316,"&lt;"&amp;F270)+(COUNTIFS($J$2:$J$316,FALSE(),$F$2:$F$316,F270)+1)/2,"")</f>
        <v>21</v>
      </c>
      <c r="Q270" s="5" t="n">
        <f aca="false">IF(J270=FALSE(),COUNTIFS($J$2:$J$316,FALSE(),$H$2:$H$316,"&lt;"&amp;H270)+(COUNTIFS($J$2:$J$316,FALSE(),$H$2:$H$316,H270)+1)/2,"")</f>
        <v>48.5</v>
      </c>
      <c r="R270" s="5" t="n">
        <f aca="false">COUNTIF($L$2:$L$316,"&lt;"&amp;L270)+(COUNTIF($L$2:$L$316,L270)+1)/2</f>
        <v>84.5</v>
      </c>
      <c r="S270" s="5" t="n">
        <f aca="false">MATCH(F270,Codetabel!$G$2:$G$12,0)-1</f>
        <v>0</v>
      </c>
      <c r="T270" s="5" t="n">
        <f aca="false">H270-1</f>
        <v>2</v>
      </c>
    </row>
    <row r="271" customFormat="false" ht="15" hidden="false" customHeight="false" outlineLevel="0" collapsed="false">
      <c r="A271" s="9" t="s">
        <v>67</v>
      </c>
      <c r="B271" s="9" t="n">
        <v>403</v>
      </c>
      <c r="C271" s="9" t="s">
        <v>867</v>
      </c>
      <c r="D271" s="9" t="s">
        <v>868</v>
      </c>
      <c r="E271" s="9" t="s">
        <v>869</v>
      </c>
      <c r="F271" s="9" t="n">
        <v>0</v>
      </c>
      <c r="G271" s="9" t="s">
        <v>107</v>
      </c>
      <c r="H271" s="9" t="n">
        <v>2</v>
      </c>
      <c r="I271" s="9" t="n">
        <v>30</v>
      </c>
      <c r="J271" s="11" t="b">
        <f aca="false">FALSE()</f>
        <v>0</v>
      </c>
      <c r="K271" s="9" t="n">
        <v>30</v>
      </c>
      <c r="L271" s="9" t="n">
        <v>2</v>
      </c>
      <c r="M271" s="11" t="b">
        <f aca="false">TRUE()</f>
        <v>1</v>
      </c>
      <c r="N271" s="5" t="n">
        <f aca="false">COUNTIF($F$2:$F$316,"&lt;"&amp;F271)+(COUNTIF($F$2:$F$316,F271)+1)/2</f>
        <v>21</v>
      </c>
      <c r="O271" s="5" t="n">
        <f aca="false">COUNTIF($H$2:$H$316,"&lt;"&amp;H271)+(COUNTIF($H$2:$H$316,H271)+1)/2</f>
        <v>20</v>
      </c>
      <c r="P271" s="5" t="n">
        <f aca="false">IF(J271=FALSE(),COUNTIFS($J$2:$J$316,FALSE(),$F$2:$F$316,"&lt;"&amp;F271)+(COUNTIFS($J$2:$J$316,FALSE(),$F$2:$F$316,F271)+1)/2,"")</f>
        <v>21</v>
      </c>
      <c r="Q271" s="5" t="n">
        <f aca="false">IF(J271=FALSE(),COUNTIFS($J$2:$J$316,FALSE(),$H$2:$H$316,"&lt;"&amp;H271)+(COUNTIFS($J$2:$J$316,FALSE(),$H$2:$H$316,H271)+1)/2,"")</f>
        <v>15.5</v>
      </c>
      <c r="R271" s="5" t="n">
        <f aca="false">COUNTIF($L$2:$L$316,"&lt;"&amp;L271)+(COUNTIF($L$2:$L$316,L271)+1)/2</f>
        <v>27</v>
      </c>
      <c r="S271" s="5" t="n">
        <f aca="false">MATCH(F271,Codetabel!$G$2:$G$12,0)-1</f>
        <v>0</v>
      </c>
      <c r="T271" s="5" t="n">
        <f aca="false">H271-1</f>
        <v>1</v>
      </c>
    </row>
    <row r="272" customFormat="false" ht="15" hidden="false" customHeight="false" outlineLevel="0" collapsed="false">
      <c r="A272" s="9" t="s">
        <v>67</v>
      </c>
      <c r="B272" s="9" t="n">
        <v>406</v>
      </c>
      <c r="C272" s="9" t="s">
        <v>920</v>
      </c>
      <c r="D272" s="9" t="s">
        <v>921</v>
      </c>
      <c r="E272" s="9" t="s">
        <v>922</v>
      </c>
      <c r="F272" s="9" t="n">
        <v>0</v>
      </c>
      <c r="G272" s="9" t="s">
        <v>115</v>
      </c>
      <c r="H272" s="9" t="n">
        <v>4</v>
      </c>
      <c r="I272" s="9" t="n">
        <v>100</v>
      </c>
      <c r="J272" s="11" t="b">
        <f aca="false">FALSE()</f>
        <v>0</v>
      </c>
      <c r="K272" s="9" t="n">
        <v>100</v>
      </c>
      <c r="L272" s="9" t="n">
        <v>4</v>
      </c>
      <c r="M272" s="11" t="b">
        <f aca="false">TRUE()</f>
        <v>1</v>
      </c>
      <c r="N272" s="5" t="n">
        <f aca="false">COUNTIF($F$2:$F$316,"&lt;"&amp;F272)+(COUNTIF($F$2:$F$316,F272)+1)/2</f>
        <v>21</v>
      </c>
      <c r="O272" s="5" t="n">
        <f aca="false">COUNTIF($H$2:$H$316,"&lt;"&amp;H272)+(COUNTIF($H$2:$H$316,H272)+1)/2</f>
        <v>140</v>
      </c>
      <c r="P272" s="5" t="n">
        <f aca="false">IF(J272=FALSE(),COUNTIFS($J$2:$J$316,FALSE(),$F$2:$F$316,"&lt;"&amp;F272)+(COUNTIFS($J$2:$J$316,FALSE(),$F$2:$F$316,F272)+1)/2,"")</f>
        <v>21</v>
      </c>
      <c r="Q272" s="5" t="n">
        <f aca="false">IF(J272=FALSE(),COUNTIFS($J$2:$J$316,FALSE(),$H$2:$H$316,"&lt;"&amp;H272)+(COUNTIFS($J$2:$J$316,FALSE(),$H$2:$H$316,H272)+1)/2,"")</f>
        <v>98</v>
      </c>
      <c r="R272" s="5" t="n">
        <f aca="false">COUNTIF($L$2:$L$316,"&lt;"&amp;L272)+(COUNTIF($L$2:$L$316,L272)+1)/2</f>
        <v>166</v>
      </c>
      <c r="S272" s="5" t="n">
        <f aca="false">MATCH(F272,Codetabel!$G$2:$G$12,0)-1</f>
        <v>0</v>
      </c>
      <c r="T272" s="5" t="n">
        <f aca="false">H272-1</f>
        <v>3</v>
      </c>
    </row>
    <row r="273" customFormat="false" ht="15" hidden="false" customHeight="false" outlineLevel="0" collapsed="false">
      <c r="A273" s="9" t="s">
        <v>67</v>
      </c>
      <c r="B273" s="9" t="n">
        <v>407</v>
      </c>
      <c r="C273" s="9" t="s">
        <v>925</v>
      </c>
      <c r="D273" s="9" t="s">
        <v>921</v>
      </c>
      <c r="E273" s="9" t="s">
        <v>926</v>
      </c>
      <c r="F273" s="9" t="n">
        <v>10</v>
      </c>
      <c r="G273" s="9" t="s">
        <v>115</v>
      </c>
      <c r="H273" s="9" t="n">
        <v>4</v>
      </c>
      <c r="I273" s="9" t="n">
        <v>100</v>
      </c>
      <c r="J273" s="11" t="b">
        <f aca="false">FALSE()</f>
        <v>0</v>
      </c>
      <c r="K273" s="9" t="n">
        <v>100</v>
      </c>
      <c r="L273" s="9" t="n">
        <v>4</v>
      </c>
      <c r="M273" s="11" t="b">
        <f aca="false">TRUE()</f>
        <v>1</v>
      </c>
      <c r="N273" s="5" t="n">
        <f aca="false">COUNTIF($F$2:$F$316,"&lt;"&amp;F273)+(COUNTIF($F$2:$F$316,F273)+1)/2</f>
        <v>66</v>
      </c>
      <c r="O273" s="5" t="n">
        <f aca="false">COUNTIF($H$2:$H$316,"&lt;"&amp;H273)+(COUNTIF($H$2:$H$316,H273)+1)/2</f>
        <v>140</v>
      </c>
      <c r="P273" s="5" t="n">
        <f aca="false">IF(J273=FALSE(),COUNTIFS($J$2:$J$316,FALSE(),$F$2:$F$316,"&lt;"&amp;F273)+(COUNTIFS($J$2:$J$316,FALSE(),$F$2:$F$316,F273)+1)/2,"")</f>
        <v>66</v>
      </c>
      <c r="Q273" s="5" t="n">
        <f aca="false">IF(J273=FALSE(),COUNTIFS($J$2:$J$316,FALSE(),$H$2:$H$316,"&lt;"&amp;H273)+(COUNTIFS($J$2:$J$316,FALSE(),$H$2:$H$316,H273)+1)/2,"")</f>
        <v>98</v>
      </c>
      <c r="R273" s="5" t="n">
        <f aca="false">COUNTIF($L$2:$L$316,"&lt;"&amp;L273)+(COUNTIF($L$2:$L$316,L273)+1)/2</f>
        <v>166</v>
      </c>
      <c r="S273" s="5" t="n">
        <f aca="false">MATCH(F273,Codetabel!$G$2:$G$12,0)-1</f>
        <v>1</v>
      </c>
      <c r="T273" s="5" t="n">
        <f aca="false">H273-1</f>
        <v>3</v>
      </c>
    </row>
    <row r="274" customFormat="false" ht="15" hidden="false" customHeight="false" outlineLevel="0" collapsed="false">
      <c r="A274" s="9" t="s">
        <v>67</v>
      </c>
      <c r="B274" s="9" t="n">
        <v>408</v>
      </c>
      <c r="C274" s="9" t="s">
        <v>927</v>
      </c>
      <c r="D274" s="9" t="s">
        <v>928</v>
      </c>
      <c r="E274" s="9" t="s">
        <v>929</v>
      </c>
      <c r="F274" s="9" t="n">
        <v>0</v>
      </c>
      <c r="G274" s="9" t="s">
        <v>115</v>
      </c>
      <c r="H274" s="9" t="n">
        <v>4</v>
      </c>
      <c r="I274" s="9" t="n">
        <v>100</v>
      </c>
      <c r="J274" s="11" t="b">
        <f aca="false">FALSE()</f>
        <v>0</v>
      </c>
      <c r="K274" s="9" t="n">
        <v>100</v>
      </c>
      <c r="L274" s="9" t="n">
        <v>4</v>
      </c>
      <c r="M274" s="11" t="b">
        <f aca="false">TRUE()</f>
        <v>1</v>
      </c>
      <c r="N274" s="5" t="n">
        <f aca="false">COUNTIF($F$2:$F$316,"&lt;"&amp;F274)+(COUNTIF($F$2:$F$316,F274)+1)/2</f>
        <v>21</v>
      </c>
      <c r="O274" s="5" t="n">
        <f aca="false">COUNTIF($H$2:$H$316,"&lt;"&amp;H274)+(COUNTIF($H$2:$H$316,H274)+1)/2</f>
        <v>140</v>
      </c>
      <c r="P274" s="5" t="n">
        <f aca="false">IF(J274=FALSE(),COUNTIFS($J$2:$J$316,FALSE(),$F$2:$F$316,"&lt;"&amp;F274)+(COUNTIFS($J$2:$J$316,FALSE(),$F$2:$F$316,F274)+1)/2,"")</f>
        <v>21</v>
      </c>
      <c r="Q274" s="5" t="n">
        <f aca="false">IF(J274=FALSE(),COUNTIFS($J$2:$J$316,FALSE(),$H$2:$H$316,"&lt;"&amp;H274)+(COUNTIFS($J$2:$J$316,FALSE(),$H$2:$H$316,H274)+1)/2,"")</f>
        <v>98</v>
      </c>
      <c r="R274" s="5" t="n">
        <f aca="false">COUNTIF($L$2:$L$316,"&lt;"&amp;L274)+(COUNTIF($L$2:$L$316,L274)+1)/2</f>
        <v>166</v>
      </c>
      <c r="S274" s="5" t="n">
        <f aca="false">MATCH(F274,Codetabel!$G$2:$G$12,0)-1</f>
        <v>0</v>
      </c>
      <c r="T274" s="5" t="n">
        <f aca="false">H274-1</f>
        <v>3</v>
      </c>
    </row>
    <row r="275" customFormat="false" ht="15" hidden="false" customHeight="false" outlineLevel="0" collapsed="false">
      <c r="A275" s="9" t="s">
        <v>67</v>
      </c>
      <c r="B275" s="9" t="n">
        <v>409</v>
      </c>
      <c r="C275" s="9" t="s">
        <v>927</v>
      </c>
      <c r="D275" s="9" t="s">
        <v>928</v>
      </c>
      <c r="E275" s="9" t="s">
        <v>930</v>
      </c>
      <c r="F275" s="9" t="n">
        <v>0</v>
      </c>
      <c r="G275" s="9" t="s">
        <v>126</v>
      </c>
      <c r="H275" s="9" t="n">
        <v>3</v>
      </c>
      <c r="I275" s="9" t="n">
        <v>50</v>
      </c>
      <c r="J275" s="11" t="b">
        <f aca="false">FALSE()</f>
        <v>0</v>
      </c>
      <c r="K275" s="9" t="n">
        <v>50</v>
      </c>
      <c r="L275" s="9" t="n">
        <v>3</v>
      </c>
      <c r="M275" s="11" t="b">
        <f aca="false">TRUE()</f>
        <v>1</v>
      </c>
      <c r="N275" s="5" t="n">
        <f aca="false">COUNTIF($F$2:$F$316,"&lt;"&amp;F275)+(COUNTIF($F$2:$F$316,F275)+1)/2</f>
        <v>21</v>
      </c>
      <c r="O275" s="5" t="n">
        <f aca="false">COUNTIF($H$2:$H$316,"&lt;"&amp;H275)+(COUNTIF($H$2:$H$316,H275)+1)/2</f>
        <v>68</v>
      </c>
      <c r="P275" s="5" t="n">
        <f aca="false">IF(J275=FALSE(),COUNTIFS($J$2:$J$316,FALSE(),$F$2:$F$316,"&lt;"&amp;F275)+(COUNTIFS($J$2:$J$316,FALSE(),$F$2:$F$316,F275)+1)/2,"")</f>
        <v>21</v>
      </c>
      <c r="Q275" s="5" t="n">
        <f aca="false">IF(J275=FALSE(),COUNTIFS($J$2:$J$316,FALSE(),$H$2:$H$316,"&lt;"&amp;H275)+(COUNTIFS($J$2:$J$316,FALSE(),$H$2:$H$316,H275)+1)/2,"")</f>
        <v>48.5</v>
      </c>
      <c r="R275" s="5" t="n">
        <f aca="false">COUNTIF($L$2:$L$316,"&lt;"&amp;L275)+(COUNTIF($L$2:$L$316,L275)+1)/2</f>
        <v>84.5</v>
      </c>
      <c r="S275" s="5" t="n">
        <f aca="false">MATCH(F275,Codetabel!$G$2:$G$12,0)-1</f>
        <v>0</v>
      </c>
      <c r="T275" s="5" t="n">
        <f aca="false">H275-1</f>
        <v>2</v>
      </c>
    </row>
    <row r="276" customFormat="false" ht="15" hidden="false" customHeight="false" outlineLevel="0" collapsed="false">
      <c r="A276" s="9" t="s">
        <v>67</v>
      </c>
      <c r="B276" s="9" t="n">
        <v>410</v>
      </c>
      <c r="C276" s="9" t="s">
        <v>931</v>
      </c>
      <c r="D276" s="9" t="s">
        <v>932</v>
      </c>
      <c r="E276" s="9" t="s">
        <v>933</v>
      </c>
      <c r="F276" s="9" t="n">
        <v>0</v>
      </c>
      <c r="G276" s="9" t="s">
        <v>107</v>
      </c>
      <c r="H276" s="9" t="n">
        <v>2</v>
      </c>
      <c r="I276" s="9" t="n">
        <v>30</v>
      </c>
      <c r="J276" s="11" t="b">
        <f aca="false">FALSE()</f>
        <v>0</v>
      </c>
      <c r="K276" s="9" t="n">
        <v>30</v>
      </c>
      <c r="L276" s="9" t="n">
        <v>2</v>
      </c>
      <c r="M276" s="11" t="b">
        <f aca="false">TRUE()</f>
        <v>1</v>
      </c>
      <c r="N276" s="5" t="n">
        <f aca="false">COUNTIF($F$2:$F$316,"&lt;"&amp;F276)+(COUNTIF($F$2:$F$316,F276)+1)/2</f>
        <v>21</v>
      </c>
      <c r="O276" s="5" t="n">
        <f aca="false">COUNTIF($H$2:$H$316,"&lt;"&amp;H276)+(COUNTIF($H$2:$H$316,H276)+1)/2</f>
        <v>20</v>
      </c>
      <c r="P276" s="5" t="n">
        <f aca="false">IF(J276=FALSE(),COUNTIFS($J$2:$J$316,FALSE(),$F$2:$F$316,"&lt;"&amp;F276)+(COUNTIFS($J$2:$J$316,FALSE(),$F$2:$F$316,F276)+1)/2,"")</f>
        <v>21</v>
      </c>
      <c r="Q276" s="5" t="n">
        <f aca="false">IF(J276=FALSE(),COUNTIFS($J$2:$J$316,FALSE(),$H$2:$H$316,"&lt;"&amp;H276)+(COUNTIFS($J$2:$J$316,FALSE(),$H$2:$H$316,H276)+1)/2,"")</f>
        <v>15.5</v>
      </c>
      <c r="R276" s="5" t="n">
        <f aca="false">COUNTIF($L$2:$L$316,"&lt;"&amp;L276)+(COUNTIF($L$2:$L$316,L276)+1)/2</f>
        <v>27</v>
      </c>
      <c r="S276" s="5" t="n">
        <f aca="false">MATCH(F276,Codetabel!$G$2:$G$12,0)-1</f>
        <v>0</v>
      </c>
      <c r="T276" s="5" t="n">
        <f aca="false">H276-1</f>
        <v>1</v>
      </c>
    </row>
    <row r="277" customFormat="false" ht="15" hidden="false" customHeight="false" outlineLevel="0" collapsed="false">
      <c r="A277" s="9" t="s">
        <v>67</v>
      </c>
      <c r="B277" s="9" t="n">
        <v>414</v>
      </c>
      <c r="C277" s="9" t="s">
        <v>937</v>
      </c>
      <c r="D277" s="9" t="s">
        <v>938</v>
      </c>
      <c r="E277" s="9" t="s">
        <v>940</v>
      </c>
      <c r="F277" s="9" t="n">
        <v>0</v>
      </c>
      <c r="G277" s="9" t="s">
        <v>199</v>
      </c>
      <c r="H277" s="9" t="n">
        <v>6</v>
      </c>
      <c r="I277" s="9" t="n">
        <v>300</v>
      </c>
      <c r="J277" s="11" t="b">
        <f aca="false">FALSE()</f>
        <v>0</v>
      </c>
      <c r="K277" s="9" t="n">
        <v>300</v>
      </c>
      <c r="L277" s="9" t="n">
        <v>6</v>
      </c>
      <c r="M277" s="11" t="b">
        <f aca="false">TRUE()</f>
        <v>1</v>
      </c>
      <c r="N277" s="5" t="n">
        <f aca="false">COUNTIF($F$2:$F$316,"&lt;"&amp;F277)+(COUNTIF($F$2:$F$316,F277)+1)/2</f>
        <v>21</v>
      </c>
      <c r="O277" s="5" t="n">
        <f aca="false">COUNTIF($H$2:$H$316,"&lt;"&amp;H277)+(COUNTIF($H$2:$H$316,H277)+1)/2</f>
        <v>271</v>
      </c>
      <c r="P277" s="5" t="n">
        <f aca="false">IF(J277=FALSE(),COUNTIFS($J$2:$J$316,FALSE(),$F$2:$F$316,"&lt;"&amp;F277)+(COUNTIFS($J$2:$J$316,FALSE(),$F$2:$F$316,F277)+1)/2,"")</f>
        <v>21</v>
      </c>
      <c r="Q277" s="5" t="n">
        <f aca="false">IF(J277=FALSE(),COUNTIFS($J$2:$J$316,FALSE(),$H$2:$H$316,"&lt;"&amp;H277)+(COUNTIFS($J$2:$J$316,FALSE(),$H$2:$H$316,H277)+1)/2,"")</f>
        <v>175</v>
      </c>
      <c r="R277" s="5" t="n">
        <f aca="false">COUNTIF($L$2:$L$316,"&lt;"&amp;L277)+(COUNTIF($L$2:$L$316,L277)+1)/2</f>
        <v>283.5</v>
      </c>
      <c r="S277" s="5" t="n">
        <f aca="false">MATCH(F277,Codetabel!$G$2:$G$12,0)-1</f>
        <v>0</v>
      </c>
      <c r="T277" s="5" t="n">
        <f aca="false">H277-1</f>
        <v>5</v>
      </c>
    </row>
    <row r="278" customFormat="false" ht="15" hidden="false" customHeight="false" outlineLevel="0" collapsed="false">
      <c r="A278" s="9" t="s">
        <v>67</v>
      </c>
      <c r="B278" s="9" t="n">
        <v>415</v>
      </c>
      <c r="C278" s="9" t="s">
        <v>937</v>
      </c>
      <c r="D278" s="9" t="s">
        <v>938</v>
      </c>
      <c r="E278" s="9" t="s">
        <v>945</v>
      </c>
      <c r="F278" s="9" t="n">
        <v>300</v>
      </c>
      <c r="G278" s="9" t="s">
        <v>199</v>
      </c>
      <c r="H278" s="9" t="n">
        <v>6</v>
      </c>
      <c r="I278" s="9" t="n">
        <v>300</v>
      </c>
      <c r="J278" s="11" t="b">
        <f aca="false">TRUE()</f>
        <v>1</v>
      </c>
      <c r="K278" s="9" t="n">
        <v>200</v>
      </c>
      <c r="L278" s="9" t="n">
        <v>5</v>
      </c>
      <c r="M278" s="11" t="b">
        <f aca="false">TRUE()</f>
        <v>1</v>
      </c>
      <c r="N278" s="5" t="n">
        <f aca="false">COUNTIF($F$2:$F$316,"&lt;"&amp;F278)+(COUNTIF($F$2:$F$316,F278)+1)/2</f>
        <v>294.5</v>
      </c>
      <c r="O278" s="5" t="n">
        <f aca="false">COUNTIF($H$2:$H$316,"&lt;"&amp;H278)+(COUNTIF($H$2:$H$316,H278)+1)/2</f>
        <v>271</v>
      </c>
      <c r="P278" s="5" t="str">
        <f aca="false">IF(J278=FALSE(),COUNTIFS($J$2:$J$316,FALSE(),$F$2:$F$316,"&lt;"&amp;F278)+(COUNTIFS($J$2:$J$316,FALSE(),$F$2:$F$316,F278)+1)/2,"")</f>
        <v/>
      </c>
      <c r="Q278" s="5" t="str">
        <f aca="false">IF(J278=FALSE(),COUNTIFS($J$2:$J$316,FALSE(),$H$2:$H$316,"&lt;"&amp;H278)+(COUNTIFS($J$2:$J$316,FALSE(),$H$2:$H$316,H278)+1)/2,"")</f>
        <v/>
      </c>
      <c r="R278" s="5" t="n">
        <f aca="false">COUNTIF($L$2:$L$316,"&lt;"&amp;L278)+(COUNTIF($L$2:$L$316,L278)+1)/2</f>
        <v>234.5</v>
      </c>
      <c r="S278" s="5" t="n">
        <f aca="false">MATCH(F278,Codetabel!$G$2:$G$12,0)-1</f>
        <v>6</v>
      </c>
      <c r="T278" s="5" t="n">
        <f aca="false">H278-1</f>
        <v>5</v>
      </c>
    </row>
    <row r="279" customFormat="false" ht="15" hidden="false" customHeight="false" outlineLevel="0" collapsed="false">
      <c r="A279" s="9" t="s">
        <v>67</v>
      </c>
      <c r="B279" s="9" t="n">
        <v>417</v>
      </c>
      <c r="C279" s="9" t="s">
        <v>946</v>
      </c>
      <c r="D279" s="9" t="s">
        <v>938</v>
      </c>
      <c r="E279" s="9" t="s">
        <v>939</v>
      </c>
      <c r="F279" s="9" t="n">
        <v>0</v>
      </c>
      <c r="G279" s="9" t="s">
        <v>199</v>
      </c>
      <c r="H279" s="9" t="n">
        <v>6</v>
      </c>
      <c r="I279" s="9" t="n">
        <v>300</v>
      </c>
      <c r="J279" s="11" t="b">
        <f aca="false">FALSE()</f>
        <v>0</v>
      </c>
      <c r="K279" s="9" t="n">
        <v>300</v>
      </c>
      <c r="L279" s="9" t="n">
        <v>6</v>
      </c>
      <c r="M279" s="11" t="b">
        <f aca="false">TRUE()</f>
        <v>1</v>
      </c>
      <c r="N279" s="5" t="n">
        <f aca="false">COUNTIF($F$2:$F$316,"&lt;"&amp;F279)+(COUNTIF($F$2:$F$316,F279)+1)/2</f>
        <v>21</v>
      </c>
      <c r="O279" s="5" t="n">
        <f aca="false">COUNTIF($H$2:$H$316,"&lt;"&amp;H279)+(COUNTIF($H$2:$H$316,H279)+1)/2</f>
        <v>271</v>
      </c>
      <c r="P279" s="5" t="n">
        <f aca="false">IF(J279=FALSE(),COUNTIFS($J$2:$J$316,FALSE(),$F$2:$F$316,"&lt;"&amp;F279)+(COUNTIFS($J$2:$J$316,FALSE(),$F$2:$F$316,F279)+1)/2,"")</f>
        <v>21</v>
      </c>
      <c r="Q279" s="5" t="n">
        <f aca="false">IF(J279=FALSE(),COUNTIFS($J$2:$J$316,FALSE(),$H$2:$H$316,"&lt;"&amp;H279)+(COUNTIFS($J$2:$J$316,FALSE(),$H$2:$H$316,H279)+1)/2,"")</f>
        <v>175</v>
      </c>
      <c r="R279" s="5" t="n">
        <f aca="false">COUNTIF($L$2:$L$316,"&lt;"&amp;L279)+(COUNTIF($L$2:$L$316,L279)+1)/2</f>
        <v>283.5</v>
      </c>
      <c r="S279" s="5" t="n">
        <f aca="false">MATCH(F279,Codetabel!$G$2:$G$12,0)-1</f>
        <v>0</v>
      </c>
      <c r="T279" s="5" t="n">
        <f aca="false">H279-1</f>
        <v>5</v>
      </c>
    </row>
    <row r="280" customFormat="false" ht="15" hidden="false" customHeight="false" outlineLevel="0" collapsed="false">
      <c r="A280" s="9" t="s">
        <v>67</v>
      </c>
      <c r="B280" s="9" t="n">
        <v>418</v>
      </c>
      <c r="C280" s="9" t="s">
        <v>946</v>
      </c>
      <c r="D280" s="9" t="s">
        <v>947</v>
      </c>
      <c r="E280" s="9" t="s">
        <v>945</v>
      </c>
      <c r="F280" s="9" t="n">
        <v>300</v>
      </c>
      <c r="G280" s="9" t="s">
        <v>199</v>
      </c>
      <c r="H280" s="9" t="n">
        <v>6</v>
      </c>
      <c r="I280" s="9" t="n">
        <v>300</v>
      </c>
      <c r="J280" s="11" t="b">
        <f aca="false">TRUE()</f>
        <v>1</v>
      </c>
      <c r="K280" s="9" t="n">
        <v>200</v>
      </c>
      <c r="L280" s="9" t="n">
        <v>5</v>
      </c>
      <c r="M280" s="11" t="b">
        <f aca="false">TRUE()</f>
        <v>1</v>
      </c>
      <c r="N280" s="5" t="n">
        <f aca="false">COUNTIF($F$2:$F$316,"&lt;"&amp;F280)+(COUNTIF($F$2:$F$316,F280)+1)/2</f>
        <v>294.5</v>
      </c>
      <c r="O280" s="5" t="n">
        <f aca="false">COUNTIF($H$2:$H$316,"&lt;"&amp;H280)+(COUNTIF($H$2:$H$316,H280)+1)/2</f>
        <v>271</v>
      </c>
      <c r="P280" s="5" t="str">
        <f aca="false">IF(J280=FALSE(),COUNTIFS($J$2:$J$316,FALSE(),$F$2:$F$316,"&lt;"&amp;F280)+(COUNTIFS($J$2:$J$316,FALSE(),$F$2:$F$316,F280)+1)/2,"")</f>
        <v/>
      </c>
      <c r="Q280" s="5" t="str">
        <f aca="false">IF(J280=FALSE(),COUNTIFS($J$2:$J$316,FALSE(),$H$2:$H$316,"&lt;"&amp;H280)+(COUNTIFS($J$2:$J$316,FALSE(),$H$2:$H$316,H280)+1)/2,"")</f>
        <v/>
      </c>
      <c r="R280" s="5" t="n">
        <f aca="false">COUNTIF($L$2:$L$316,"&lt;"&amp;L280)+(COUNTIF($L$2:$L$316,L280)+1)/2</f>
        <v>234.5</v>
      </c>
      <c r="S280" s="5" t="n">
        <f aca="false">MATCH(F280,Codetabel!$G$2:$G$12,0)-1</f>
        <v>6</v>
      </c>
      <c r="T280" s="5" t="n">
        <f aca="false">H280-1</f>
        <v>5</v>
      </c>
    </row>
    <row r="281" customFormat="false" ht="15" hidden="false" customHeight="false" outlineLevel="0" collapsed="false">
      <c r="A281" s="9" t="s">
        <v>67</v>
      </c>
      <c r="B281" s="9" t="n">
        <v>419</v>
      </c>
      <c r="C281" s="9" t="s">
        <v>946</v>
      </c>
      <c r="D281" s="9" t="s">
        <v>947</v>
      </c>
      <c r="E281" s="9" t="s">
        <v>940</v>
      </c>
      <c r="F281" s="9" t="n">
        <v>0</v>
      </c>
      <c r="G281" s="9" t="s">
        <v>115</v>
      </c>
      <c r="H281" s="9" t="n">
        <v>4</v>
      </c>
      <c r="I281" s="9" t="n">
        <v>100</v>
      </c>
      <c r="J281" s="11" t="b">
        <f aca="false">FALSE()</f>
        <v>0</v>
      </c>
      <c r="K281" s="9" t="n">
        <v>100</v>
      </c>
      <c r="L281" s="9" t="n">
        <v>4</v>
      </c>
      <c r="M281" s="11" t="b">
        <f aca="false">TRUE()</f>
        <v>1</v>
      </c>
      <c r="N281" s="5" t="n">
        <f aca="false">COUNTIF($F$2:$F$316,"&lt;"&amp;F281)+(COUNTIF($F$2:$F$316,F281)+1)/2</f>
        <v>21</v>
      </c>
      <c r="O281" s="5" t="n">
        <f aca="false">COUNTIF($H$2:$H$316,"&lt;"&amp;H281)+(COUNTIF($H$2:$H$316,H281)+1)/2</f>
        <v>140</v>
      </c>
      <c r="P281" s="5" t="n">
        <f aca="false">IF(J281=FALSE(),COUNTIFS($J$2:$J$316,FALSE(),$F$2:$F$316,"&lt;"&amp;F281)+(COUNTIFS($J$2:$J$316,FALSE(),$F$2:$F$316,F281)+1)/2,"")</f>
        <v>21</v>
      </c>
      <c r="Q281" s="5" t="n">
        <f aca="false">IF(J281=FALSE(),COUNTIFS($J$2:$J$316,FALSE(),$H$2:$H$316,"&lt;"&amp;H281)+(COUNTIFS($J$2:$J$316,FALSE(),$H$2:$H$316,H281)+1)/2,"")</f>
        <v>98</v>
      </c>
      <c r="R281" s="5" t="n">
        <f aca="false">COUNTIF($L$2:$L$316,"&lt;"&amp;L281)+(COUNTIF($L$2:$L$316,L281)+1)/2</f>
        <v>166</v>
      </c>
      <c r="S281" s="5" t="n">
        <f aca="false">MATCH(F281,Codetabel!$G$2:$G$12,0)-1</f>
        <v>0</v>
      </c>
      <c r="T281" s="5" t="n">
        <f aca="false">H281-1</f>
        <v>3</v>
      </c>
    </row>
    <row r="282" customFormat="false" ht="15" hidden="false" customHeight="false" outlineLevel="0" collapsed="false">
      <c r="A282" s="9" t="s">
        <v>67</v>
      </c>
      <c r="B282" s="9" t="n">
        <v>420</v>
      </c>
      <c r="C282" s="9" t="s">
        <v>946</v>
      </c>
      <c r="D282" s="9" t="s">
        <v>947</v>
      </c>
      <c r="E282" s="9" t="s">
        <v>948</v>
      </c>
      <c r="F282" s="9" t="n">
        <v>30</v>
      </c>
      <c r="G282" s="9" t="s">
        <v>199</v>
      </c>
      <c r="H282" s="9" t="n">
        <v>6</v>
      </c>
      <c r="I282" s="9" t="n">
        <v>300</v>
      </c>
      <c r="J282" s="11" t="b">
        <f aca="false">FALSE()</f>
        <v>0</v>
      </c>
      <c r="K282" s="9" t="n">
        <v>300</v>
      </c>
      <c r="L282" s="9" t="n">
        <v>6</v>
      </c>
      <c r="M282" s="11" t="b">
        <f aca="false">TRUE()</f>
        <v>1</v>
      </c>
      <c r="N282" s="5" t="n">
        <f aca="false">COUNTIF($F$2:$F$316,"&lt;"&amp;F282)+(COUNTIF($F$2:$F$316,F282)+1)/2</f>
        <v>119.5</v>
      </c>
      <c r="O282" s="5" t="n">
        <f aca="false">COUNTIF($H$2:$H$316,"&lt;"&amp;H282)+(COUNTIF($H$2:$H$316,H282)+1)/2</f>
        <v>271</v>
      </c>
      <c r="P282" s="5" t="n">
        <f aca="false">IF(J282=FALSE(),COUNTIFS($J$2:$J$316,FALSE(),$F$2:$F$316,"&lt;"&amp;F282)+(COUNTIFS($J$2:$J$316,FALSE(),$F$2:$F$316,F282)+1)/2,"")</f>
        <v>115</v>
      </c>
      <c r="Q282" s="5" t="n">
        <f aca="false">IF(J282=FALSE(),COUNTIFS($J$2:$J$316,FALSE(),$H$2:$H$316,"&lt;"&amp;H282)+(COUNTIFS($J$2:$J$316,FALSE(),$H$2:$H$316,H282)+1)/2,"")</f>
        <v>175</v>
      </c>
      <c r="R282" s="5" t="n">
        <f aca="false">COUNTIF($L$2:$L$316,"&lt;"&amp;L282)+(COUNTIF($L$2:$L$316,L282)+1)/2</f>
        <v>283.5</v>
      </c>
      <c r="S282" s="5" t="n">
        <f aca="false">MATCH(F282,Codetabel!$G$2:$G$12,0)-1</f>
        <v>2</v>
      </c>
      <c r="T282" s="5" t="n">
        <f aca="false">H282-1</f>
        <v>5</v>
      </c>
    </row>
    <row r="283" customFormat="false" ht="15" hidden="false" customHeight="false" outlineLevel="0" collapsed="false">
      <c r="A283" s="9" t="s">
        <v>67</v>
      </c>
      <c r="B283" s="9" t="n">
        <v>421</v>
      </c>
      <c r="C283" s="9" t="s">
        <v>946</v>
      </c>
      <c r="D283" s="9" t="s">
        <v>947</v>
      </c>
      <c r="E283" s="9" t="s">
        <v>950</v>
      </c>
      <c r="F283" s="9" t="n">
        <v>50</v>
      </c>
      <c r="G283" s="9" t="s">
        <v>199</v>
      </c>
      <c r="H283" s="9" t="n">
        <v>6</v>
      </c>
      <c r="I283" s="9" t="n">
        <v>300</v>
      </c>
      <c r="J283" s="11" t="b">
        <f aca="false">FALSE()</f>
        <v>0</v>
      </c>
      <c r="K283" s="9" t="n">
        <v>300</v>
      </c>
      <c r="L283" s="9" t="n">
        <v>6</v>
      </c>
      <c r="M283" s="11" t="b">
        <f aca="false">TRUE()</f>
        <v>1</v>
      </c>
      <c r="N283" s="5" t="n">
        <f aca="false">COUNTIF($F$2:$F$316,"&lt;"&amp;F283)+(COUNTIF($F$2:$F$316,F283)+1)/2</f>
        <v>175.5</v>
      </c>
      <c r="O283" s="5" t="n">
        <f aca="false">COUNTIF($H$2:$H$316,"&lt;"&amp;H283)+(COUNTIF($H$2:$H$316,H283)+1)/2</f>
        <v>271</v>
      </c>
      <c r="P283" s="5" t="n">
        <f aca="false">IF(J283=FALSE(),COUNTIFS($J$2:$J$316,FALSE(),$F$2:$F$316,"&lt;"&amp;F283)+(COUNTIFS($J$2:$J$316,FALSE(),$F$2:$F$316,F283)+1)/2,"")</f>
        <v>156</v>
      </c>
      <c r="Q283" s="5" t="n">
        <f aca="false">IF(J283=FALSE(),COUNTIFS($J$2:$J$316,FALSE(),$H$2:$H$316,"&lt;"&amp;H283)+(COUNTIFS($J$2:$J$316,FALSE(),$H$2:$H$316,H283)+1)/2,"")</f>
        <v>175</v>
      </c>
      <c r="R283" s="5" t="n">
        <f aca="false">COUNTIF($L$2:$L$316,"&lt;"&amp;L283)+(COUNTIF($L$2:$L$316,L283)+1)/2</f>
        <v>283.5</v>
      </c>
      <c r="S283" s="5" t="n">
        <f aca="false">MATCH(F283,Codetabel!$G$2:$G$12,0)-1</f>
        <v>3</v>
      </c>
      <c r="T283" s="5" t="n">
        <f aca="false">H283-1</f>
        <v>5</v>
      </c>
    </row>
    <row r="284" customFormat="false" ht="15" hidden="false" customHeight="false" outlineLevel="0" collapsed="false">
      <c r="A284" s="9" t="s">
        <v>67</v>
      </c>
      <c r="B284" s="9" t="n">
        <v>422</v>
      </c>
      <c r="C284" s="9" t="s">
        <v>946</v>
      </c>
      <c r="D284" s="9" t="s">
        <v>947</v>
      </c>
      <c r="E284" s="9" t="s">
        <v>951</v>
      </c>
      <c r="F284" s="9" t="n">
        <v>50</v>
      </c>
      <c r="G284" s="9" t="s">
        <v>199</v>
      </c>
      <c r="H284" s="9" t="n">
        <v>6</v>
      </c>
      <c r="I284" s="9" t="n">
        <v>300</v>
      </c>
      <c r="J284" s="11" t="b">
        <f aca="false">FALSE()</f>
        <v>0</v>
      </c>
      <c r="K284" s="9" t="n">
        <v>300</v>
      </c>
      <c r="L284" s="9" t="n">
        <v>6</v>
      </c>
      <c r="M284" s="11" t="b">
        <f aca="false">TRUE()</f>
        <v>1</v>
      </c>
      <c r="N284" s="5" t="n">
        <f aca="false">COUNTIF($F$2:$F$316,"&lt;"&amp;F284)+(COUNTIF($F$2:$F$316,F284)+1)/2</f>
        <v>175.5</v>
      </c>
      <c r="O284" s="5" t="n">
        <f aca="false">COUNTIF($H$2:$H$316,"&lt;"&amp;H284)+(COUNTIF($H$2:$H$316,H284)+1)/2</f>
        <v>271</v>
      </c>
      <c r="P284" s="5" t="n">
        <f aca="false">IF(J284=FALSE(),COUNTIFS($J$2:$J$316,FALSE(),$F$2:$F$316,"&lt;"&amp;F284)+(COUNTIFS($J$2:$J$316,FALSE(),$F$2:$F$316,F284)+1)/2,"")</f>
        <v>156</v>
      </c>
      <c r="Q284" s="5" t="n">
        <f aca="false">IF(J284=FALSE(),COUNTIFS($J$2:$J$316,FALSE(),$H$2:$H$316,"&lt;"&amp;H284)+(COUNTIFS($J$2:$J$316,FALSE(),$H$2:$H$316,H284)+1)/2,"")</f>
        <v>175</v>
      </c>
      <c r="R284" s="5" t="n">
        <f aca="false">COUNTIF($L$2:$L$316,"&lt;"&amp;L284)+(COUNTIF($L$2:$L$316,L284)+1)/2</f>
        <v>283.5</v>
      </c>
      <c r="S284" s="5" t="n">
        <f aca="false">MATCH(F284,Codetabel!$G$2:$G$12,0)-1</f>
        <v>3</v>
      </c>
      <c r="T284" s="5" t="n">
        <f aca="false">H284-1</f>
        <v>5</v>
      </c>
    </row>
    <row r="285" customFormat="false" ht="15" hidden="false" customHeight="false" outlineLevel="0" collapsed="false">
      <c r="A285" s="9" t="s">
        <v>67</v>
      </c>
      <c r="B285" s="9" t="n">
        <v>423</v>
      </c>
      <c r="C285" s="9" t="s">
        <v>952</v>
      </c>
      <c r="D285" s="9" t="s">
        <v>953</v>
      </c>
      <c r="E285" s="9" t="s">
        <v>1190</v>
      </c>
      <c r="F285" s="9" t="n">
        <v>30</v>
      </c>
      <c r="G285" s="9" t="s">
        <v>126</v>
      </c>
      <c r="H285" s="9" t="n">
        <v>3</v>
      </c>
      <c r="I285" s="9" t="n">
        <v>50</v>
      </c>
      <c r="J285" s="11" t="b">
        <f aca="false">FALSE()</f>
        <v>0</v>
      </c>
      <c r="K285" s="9" t="n">
        <v>50</v>
      </c>
      <c r="L285" s="9" t="n">
        <v>3</v>
      </c>
      <c r="M285" s="11" t="b">
        <f aca="false">FALSE()</f>
        <v>0</v>
      </c>
      <c r="N285" s="5" t="n">
        <f aca="false">COUNTIF($F$2:$F$316,"&lt;"&amp;F285)+(COUNTIF($F$2:$F$316,F285)+1)/2</f>
        <v>119.5</v>
      </c>
      <c r="O285" s="5" t="n">
        <f aca="false">COUNTIF($H$2:$H$316,"&lt;"&amp;H285)+(COUNTIF($H$2:$H$316,H285)+1)/2</f>
        <v>68</v>
      </c>
      <c r="P285" s="5" t="n">
        <f aca="false">IF(J285=FALSE(),COUNTIFS($J$2:$J$316,FALSE(),$F$2:$F$316,"&lt;"&amp;F285)+(COUNTIFS($J$2:$J$316,FALSE(),$F$2:$F$316,F285)+1)/2,"")</f>
        <v>115</v>
      </c>
      <c r="Q285" s="5" t="n">
        <f aca="false">IF(J285=FALSE(),COUNTIFS($J$2:$J$316,FALSE(),$H$2:$H$316,"&lt;"&amp;H285)+(COUNTIFS($J$2:$J$316,FALSE(),$H$2:$H$316,H285)+1)/2,"")</f>
        <v>48.5</v>
      </c>
      <c r="R285" s="5" t="n">
        <f aca="false">COUNTIF($L$2:$L$316,"&lt;"&amp;L285)+(COUNTIF($L$2:$L$316,L285)+1)/2</f>
        <v>84.5</v>
      </c>
      <c r="S285" s="5" t="n">
        <f aca="false">MATCH(F285,Codetabel!$G$2:$G$12,0)-1</f>
        <v>2</v>
      </c>
      <c r="T285" s="5" t="n">
        <f aca="false">H285-1</f>
        <v>2</v>
      </c>
    </row>
    <row r="286" customFormat="false" ht="15" hidden="false" customHeight="false" outlineLevel="0" collapsed="false">
      <c r="A286" s="9" t="s">
        <v>67</v>
      </c>
      <c r="B286" s="9" t="n">
        <v>424</v>
      </c>
      <c r="C286" s="9" t="s">
        <v>952</v>
      </c>
      <c r="D286" s="9" t="s">
        <v>955</v>
      </c>
      <c r="E286" s="9" t="s">
        <v>956</v>
      </c>
      <c r="F286" s="9" t="n">
        <v>0</v>
      </c>
      <c r="G286" s="9" t="s">
        <v>107</v>
      </c>
      <c r="H286" s="9" t="n">
        <v>2</v>
      </c>
      <c r="I286" s="9" t="n">
        <v>30</v>
      </c>
      <c r="J286" s="11" t="b">
        <f aca="false">FALSE()</f>
        <v>0</v>
      </c>
      <c r="K286" s="9" t="n">
        <v>30</v>
      </c>
      <c r="L286" s="9" t="n">
        <v>2</v>
      </c>
      <c r="M286" s="11" t="b">
        <f aca="false">TRUE()</f>
        <v>1</v>
      </c>
      <c r="N286" s="5" t="n">
        <f aca="false">COUNTIF($F$2:$F$316,"&lt;"&amp;F286)+(COUNTIF($F$2:$F$316,F286)+1)/2</f>
        <v>21</v>
      </c>
      <c r="O286" s="5" t="n">
        <f aca="false">COUNTIF($H$2:$H$316,"&lt;"&amp;H286)+(COUNTIF($H$2:$H$316,H286)+1)/2</f>
        <v>20</v>
      </c>
      <c r="P286" s="5" t="n">
        <f aca="false">IF(J286=FALSE(),COUNTIFS($J$2:$J$316,FALSE(),$F$2:$F$316,"&lt;"&amp;F286)+(COUNTIFS($J$2:$J$316,FALSE(),$F$2:$F$316,F286)+1)/2,"")</f>
        <v>21</v>
      </c>
      <c r="Q286" s="5" t="n">
        <f aca="false">IF(J286=FALSE(),COUNTIFS($J$2:$J$316,FALSE(),$H$2:$H$316,"&lt;"&amp;H286)+(COUNTIFS($J$2:$J$316,FALSE(),$H$2:$H$316,H286)+1)/2,"")</f>
        <v>15.5</v>
      </c>
      <c r="R286" s="5" t="n">
        <f aca="false">COUNTIF($L$2:$L$316,"&lt;"&amp;L286)+(COUNTIF($L$2:$L$316,L286)+1)/2</f>
        <v>27</v>
      </c>
      <c r="S286" s="5" t="n">
        <f aca="false">MATCH(F286,Codetabel!$G$2:$G$12,0)-1</f>
        <v>0</v>
      </c>
      <c r="T286" s="5" t="n">
        <f aca="false">H286-1</f>
        <v>1</v>
      </c>
    </row>
    <row r="287" customFormat="false" ht="15" hidden="false" customHeight="false" outlineLevel="0" collapsed="false">
      <c r="A287" s="9" t="s">
        <v>67</v>
      </c>
      <c r="B287" s="9" t="n">
        <v>425</v>
      </c>
      <c r="C287" s="9" t="s">
        <v>957</v>
      </c>
      <c r="D287" s="9" t="s">
        <v>958</v>
      </c>
      <c r="E287" s="9" t="s">
        <v>960</v>
      </c>
      <c r="F287" s="9" t="n">
        <v>10</v>
      </c>
      <c r="G287" s="9" t="s">
        <v>115</v>
      </c>
      <c r="H287" s="9" t="n">
        <v>4</v>
      </c>
      <c r="I287" s="9" t="n">
        <v>100</v>
      </c>
      <c r="J287" s="11" t="b">
        <f aca="false">FALSE()</f>
        <v>0</v>
      </c>
      <c r="K287" s="9" t="n">
        <v>100</v>
      </c>
      <c r="L287" s="9" t="n">
        <v>4</v>
      </c>
      <c r="M287" s="11" t="b">
        <f aca="false">TRUE()</f>
        <v>1</v>
      </c>
      <c r="N287" s="5" t="n">
        <f aca="false">COUNTIF($F$2:$F$316,"&lt;"&amp;F287)+(COUNTIF($F$2:$F$316,F287)+1)/2</f>
        <v>66</v>
      </c>
      <c r="O287" s="5" t="n">
        <f aca="false">COUNTIF($H$2:$H$316,"&lt;"&amp;H287)+(COUNTIF($H$2:$H$316,H287)+1)/2</f>
        <v>140</v>
      </c>
      <c r="P287" s="5" t="n">
        <f aca="false">IF(J287=FALSE(),COUNTIFS($J$2:$J$316,FALSE(),$F$2:$F$316,"&lt;"&amp;F287)+(COUNTIFS($J$2:$J$316,FALSE(),$F$2:$F$316,F287)+1)/2,"")</f>
        <v>66</v>
      </c>
      <c r="Q287" s="5" t="n">
        <f aca="false">IF(J287=FALSE(),COUNTIFS($J$2:$J$316,FALSE(),$H$2:$H$316,"&lt;"&amp;H287)+(COUNTIFS($J$2:$J$316,FALSE(),$H$2:$H$316,H287)+1)/2,"")</f>
        <v>98</v>
      </c>
      <c r="R287" s="5" t="n">
        <f aca="false">COUNTIF($L$2:$L$316,"&lt;"&amp;L287)+(COUNTIF($L$2:$L$316,L287)+1)/2</f>
        <v>166</v>
      </c>
      <c r="S287" s="5" t="n">
        <f aca="false">MATCH(F287,Codetabel!$G$2:$G$12,0)-1</f>
        <v>1</v>
      </c>
      <c r="T287" s="5" t="n">
        <f aca="false">H287-1</f>
        <v>3</v>
      </c>
    </row>
    <row r="288" customFormat="false" ht="15" hidden="false" customHeight="false" outlineLevel="0" collapsed="false">
      <c r="A288" s="9" t="s">
        <v>67</v>
      </c>
      <c r="B288" s="9" t="n">
        <v>428</v>
      </c>
      <c r="C288" s="9" t="s">
        <v>974</v>
      </c>
      <c r="D288" s="9" t="s">
        <v>975</v>
      </c>
      <c r="E288" s="9" t="s">
        <v>976</v>
      </c>
      <c r="F288" s="9" t="n">
        <v>0</v>
      </c>
      <c r="G288" s="9" t="s">
        <v>107</v>
      </c>
      <c r="H288" s="9" t="n">
        <v>2</v>
      </c>
      <c r="I288" s="9" t="n">
        <v>30</v>
      </c>
      <c r="J288" s="11" t="b">
        <f aca="false">FALSE()</f>
        <v>0</v>
      </c>
      <c r="K288" s="9" t="n">
        <v>30</v>
      </c>
      <c r="L288" s="9" t="n">
        <v>2</v>
      </c>
      <c r="M288" s="11" t="b">
        <f aca="false">TRUE()</f>
        <v>1</v>
      </c>
      <c r="N288" s="5" t="n">
        <f aca="false">COUNTIF($F$2:$F$316,"&lt;"&amp;F288)+(COUNTIF($F$2:$F$316,F288)+1)/2</f>
        <v>21</v>
      </c>
      <c r="O288" s="5" t="n">
        <f aca="false">COUNTIF($H$2:$H$316,"&lt;"&amp;H288)+(COUNTIF($H$2:$H$316,H288)+1)/2</f>
        <v>20</v>
      </c>
      <c r="P288" s="5" t="n">
        <f aca="false">IF(J288=FALSE(),COUNTIFS($J$2:$J$316,FALSE(),$F$2:$F$316,"&lt;"&amp;F288)+(COUNTIFS($J$2:$J$316,FALSE(),$F$2:$F$316,F288)+1)/2,"")</f>
        <v>21</v>
      </c>
      <c r="Q288" s="5" t="n">
        <f aca="false">IF(J288=FALSE(),COUNTIFS($J$2:$J$316,FALSE(),$H$2:$H$316,"&lt;"&amp;H288)+(COUNTIFS($J$2:$J$316,FALSE(),$H$2:$H$316,H288)+1)/2,"")</f>
        <v>15.5</v>
      </c>
      <c r="R288" s="5" t="n">
        <f aca="false">COUNTIF($L$2:$L$316,"&lt;"&amp;L288)+(COUNTIF($L$2:$L$316,L288)+1)/2</f>
        <v>27</v>
      </c>
      <c r="S288" s="5" t="n">
        <f aca="false">MATCH(F288,Codetabel!$G$2:$G$12,0)-1</f>
        <v>0</v>
      </c>
      <c r="T288" s="5" t="n">
        <f aca="false">H288-1</f>
        <v>1</v>
      </c>
    </row>
    <row r="289" customFormat="false" ht="15" hidden="false" customHeight="false" outlineLevel="0" collapsed="false">
      <c r="A289" s="9" t="s">
        <v>67</v>
      </c>
      <c r="B289" s="9" t="n">
        <v>429</v>
      </c>
      <c r="C289" s="9" t="s">
        <v>977</v>
      </c>
      <c r="D289" s="9" t="s">
        <v>978</v>
      </c>
      <c r="E289" s="9" t="s">
        <v>979</v>
      </c>
      <c r="F289" s="9" t="n">
        <v>0</v>
      </c>
      <c r="G289" s="9" t="s">
        <v>392</v>
      </c>
      <c r="H289" s="9" t="n">
        <v>1</v>
      </c>
      <c r="I289" s="9" t="n">
        <v>10</v>
      </c>
      <c r="J289" s="11" t="b">
        <f aca="false">FALSE()</f>
        <v>0</v>
      </c>
      <c r="K289" s="9" t="n">
        <v>10</v>
      </c>
      <c r="L289" s="9" t="n">
        <v>1</v>
      </c>
      <c r="M289" s="11" t="b">
        <f aca="false">TRUE()</f>
        <v>1</v>
      </c>
      <c r="N289" s="5" t="n">
        <f aca="false">COUNTIF($F$2:$F$316,"&lt;"&amp;F289)+(COUNTIF($F$2:$F$316,F289)+1)/2</f>
        <v>21</v>
      </c>
      <c r="O289" s="5" t="n">
        <f aca="false">COUNTIF($H$2:$H$316,"&lt;"&amp;H289)+(COUNTIF($H$2:$H$316,H289)+1)/2</f>
        <v>1.5</v>
      </c>
      <c r="P289" s="5" t="n">
        <f aca="false">IF(J289=FALSE(),COUNTIFS($J$2:$J$316,FALSE(),$F$2:$F$316,"&lt;"&amp;F289)+(COUNTIFS($J$2:$J$316,FALSE(),$F$2:$F$316,F289)+1)/2,"")</f>
        <v>21</v>
      </c>
      <c r="Q289" s="5" t="n">
        <f aca="false">IF(J289=FALSE(),COUNTIFS($J$2:$J$316,FALSE(),$H$2:$H$316,"&lt;"&amp;H289)+(COUNTIFS($J$2:$J$316,FALSE(),$H$2:$H$316,H289)+1)/2,"")</f>
        <v>1.5</v>
      </c>
      <c r="R289" s="5" t="n">
        <f aca="false">COUNTIF($L$2:$L$316,"&lt;"&amp;L289)+(COUNTIF($L$2:$L$316,L289)+1)/2</f>
        <v>3</v>
      </c>
      <c r="S289" s="5" t="n">
        <f aca="false">MATCH(F289,Codetabel!$G$2:$G$12,0)-1</f>
        <v>0</v>
      </c>
      <c r="T289" s="5" t="n">
        <f aca="false">H289-1</f>
        <v>0</v>
      </c>
    </row>
    <row r="290" customFormat="false" ht="15" hidden="false" customHeight="false" outlineLevel="0" collapsed="false">
      <c r="A290" s="9" t="s">
        <v>67</v>
      </c>
      <c r="B290" s="9" t="n">
        <v>432</v>
      </c>
      <c r="C290" s="9" t="s">
        <v>992</v>
      </c>
      <c r="D290" s="9" t="s">
        <v>993</v>
      </c>
      <c r="E290" s="9" t="s">
        <v>994</v>
      </c>
      <c r="F290" s="9" t="n">
        <v>10</v>
      </c>
      <c r="G290" s="9" t="s">
        <v>126</v>
      </c>
      <c r="H290" s="9" t="n">
        <v>3</v>
      </c>
      <c r="I290" s="9" t="n">
        <v>50</v>
      </c>
      <c r="J290" s="11" t="b">
        <f aca="false">FALSE()</f>
        <v>0</v>
      </c>
      <c r="K290" s="9" t="n">
        <v>50</v>
      </c>
      <c r="L290" s="9" t="n">
        <v>3</v>
      </c>
      <c r="M290" s="11" t="b">
        <f aca="false">TRUE()</f>
        <v>1</v>
      </c>
      <c r="N290" s="5" t="n">
        <f aca="false">COUNTIF($F$2:$F$316,"&lt;"&amp;F290)+(COUNTIF($F$2:$F$316,F290)+1)/2</f>
        <v>66</v>
      </c>
      <c r="O290" s="5" t="n">
        <f aca="false">COUNTIF($H$2:$H$316,"&lt;"&amp;H290)+(COUNTIF($H$2:$H$316,H290)+1)/2</f>
        <v>68</v>
      </c>
      <c r="P290" s="5" t="n">
        <f aca="false">IF(J290=FALSE(),COUNTIFS($J$2:$J$316,FALSE(),$F$2:$F$316,"&lt;"&amp;F290)+(COUNTIFS($J$2:$J$316,FALSE(),$F$2:$F$316,F290)+1)/2,"")</f>
        <v>66</v>
      </c>
      <c r="Q290" s="5" t="n">
        <f aca="false">IF(J290=FALSE(),COUNTIFS($J$2:$J$316,FALSE(),$H$2:$H$316,"&lt;"&amp;H290)+(COUNTIFS($J$2:$J$316,FALSE(),$H$2:$H$316,H290)+1)/2,"")</f>
        <v>48.5</v>
      </c>
      <c r="R290" s="5" t="n">
        <f aca="false">COUNTIF($L$2:$L$316,"&lt;"&amp;L290)+(COUNTIF($L$2:$L$316,L290)+1)/2</f>
        <v>84.5</v>
      </c>
      <c r="S290" s="5" t="n">
        <f aca="false">MATCH(F290,Codetabel!$G$2:$G$12,0)-1</f>
        <v>1</v>
      </c>
      <c r="T290" s="5" t="n">
        <f aca="false">H290-1</f>
        <v>2</v>
      </c>
    </row>
    <row r="291" customFormat="false" ht="15" hidden="false" customHeight="false" outlineLevel="0" collapsed="false">
      <c r="A291" s="9" t="s">
        <v>67</v>
      </c>
      <c r="B291" s="9" t="n">
        <v>433</v>
      </c>
      <c r="C291" s="9" t="s">
        <v>995</v>
      </c>
      <c r="D291" s="9" t="s">
        <v>996</v>
      </c>
      <c r="E291" s="9" t="s">
        <v>997</v>
      </c>
      <c r="F291" s="9" t="n">
        <v>10</v>
      </c>
      <c r="G291" s="9" t="s">
        <v>126</v>
      </c>
      <c r="H291" s="9" t="n">
        <v>3</v>
      </c>
      <c r="I291" s="9" t="n">
        <v>50</v>
      </c>
      <c r="J291" s="11" t="b">
        <f aca="false">FALSE()</f>
        <v>0</v>
      </c>
      <c r="K291" s="9" t="n">
        <v>50</v>
      </c>
      <c r="L291" s="9" t="n">
        <v>3</v>
      </c>
      <c r="M291" s="11" t="b">
        <f aca="false">TRUE()</f>
        <v>1</v>
      </c>
      <c r="N291" s="5" t="n">
        <f aca="false">COUNTIF($F$2:$F$316,"&lt;"&amp;F291)+(COUNTIF($F$2:$F$316,F291)+1)/2</f>
        <v>66</v>
      </c>
      <c r="O291" s="5" t="n">
        <f aca="false">COUNTIF($H$2:$H$316,"&lt;"&amp;H291)+(COUNTIF($H$2:$H$316,H291)+1)/2</f>
        <v>68</v>
      </c>
      <c r="P291" s="5" t="n">
        <f aca="false">IF(J291=FALSE(),COUNTIFS($J$2:$J$316,FALSE(),$F$2:$F$316,"&lt;"&amp;F291)+(COUNTIFS($J$2:$J$316,FALSE(),$F$2:$F$316,F291)+1)/2,"")</f>
        <v>66</v>
      </c>
      <c r="Q291" s="5" t="n">
        <f aca="false">IF(J291=FALSE(),COUNTIFS($J$2:$J$316,FALSE(),$H$2:$H$316,"&lt;"&amp;H291)+(COUNTIFS($J$2:$J$316,FALSE(),$H$2:$H$316,H291)+1)/2,"")</f>
        <v>48.5</v>
      </c>
      <c r="R291" s="5" t="n">
        <f aca="false">COUNTIF($L$2:$L$316,"&lt;"&amp;L291)+(COUNTIF($L$2:$L$316,L291)+1)/2</f>
        <v>84.5</v>
      </c>
      <c r="S291" s="5" t="n">
        <f aca="false">MATCH(F291,Codetabel!$G$2:$G$12,0)-1</f>
        <v>1</v>
      </c>
      <c r="T291" s="5" t="n">
        <f aca="false">H291-1</f>
        <v>2</v>
      </c>
    </row>
    <row r="292" customFormat="false" ht="15" hidden="false" customHeight="false" outlineLevel="0" collapsed="false">
      <c r="A292" s="9" t="s">
        <v>67</v>
      </c>
      <c r="B292" s="9" t="n">
        <v>434</v>
      </c>
      <c r="C292" s="9" t="s">
        <v>998</v>
      </c>
      <c r="D292" s="9" t="s">
        <v>999</v>
      </c>
      <c r="E292" s="9" t="s">
        <v>1000</v>
      </c>
      <c r="F292" s="9" t="n">
        <v>10</v>
      </c>
      <c r="G292" s="9" t="s">
        <v>107</v>
      </c>
      <c r="H292" s="9" t="n">
        <v>2</v>
      </c>
      <c r="I292" s="9" t="n">
        <v>30</v>
      </c>
      <c r="J292" s="11" t="b">
        <f aca="false">FALSE()</f>
        <v>0</v>
      </c>
      <c r="K292" s="9" t="n">
        <v>30</v>
      </c>
      <c r="L292" s="9" t="n">
        <v>2</v>
      </c>
      <c r="M292" s="11" t="b">
        <f aca="false">TRUE()</f>
        <v>1</v>
      </c>
      <c r="N292" s="5" t="n">
        <f aca="false">COUNTIF($F$2:$F$316,"&lt;"&amp;F292)+(COUNTIF($F$2:$F$316,F292)+1)/2</f>
        <v>66</v>
      </c>
      <c r="O292" s="5" t="n">
        <f aca="false">COUNTIF($H$2:$H$316,"&lt;"&amp;H292)+(COUNTIF($H$2:$H$316,H292)+1)/2</f>
        <v>20</v>
      </c>
      <c r="P292" s="5" t="n">
        <f aca="false">IF(J292=FALSE(),COUNTIFS($J$2:$J$316,FALSE(),$F$2:$F$316,"&lt;"&amp;F292)+(COUNTIFS($J$2:$J$316,FALSE(),$F$2:$F$316,F292)+1)/2,"")</f>
        <v>66</v>
      </c>
      <c r="Q292" s="5" t="n">
        <f aca="false">IF(J292=FALSE(),COUNTIFS($J$2:$J$316,FALSE(),$H$2:$H$316,"&lt;"&amp;H292)+(COUNTIFS($J$2:$J$316,FALSE(),$H$2:$H$316,H292)+1)/2,"")</f>
        <v>15.5</v>
      </c>
      <c r="R292" s="5" t="n">
        <f aca="false">COUNTIF($L$2:$L$316,"&lt;"&amp;L292)+(COUNTIF($L$2:$L$316,L292)+1)/2</f>
        <v>27</v>
      </c>
      <c r="S292" s="5" t="n">
        <f aca="false">MATCH(F292,Codetabel!$G$2:$G$12,0)-1</f>
        <v>1</v>
      </c>
      <c r="T292" s="5" t="n">
        <f aca="false">H292-1</f>
        <v>1</v>
      </c>
    </row>
    <row r="293" customFormat="false" ht="15" hidden="false" customHeight="false" outlineLevel="0" collapsed="false">
      <c r="A293" s="9" t="s">
        <v>67</v>
      </c>
      <c r="B293" s="9" t="n">
        <v>437</v>
      </c>
      <c r="C293" s="9" t="s">
        <v>1001</v>
      </c>
      <c r="D293" s="9" t="s">
        <v>1004</v>
      </c>
      <c r="E293" s="9" t="s">
        <v>1005</v>
      </c>
      <c r="F293" s="9" t="n">
        <v>0</v>
      </c>
      <c r="G293" s="9" t="s">
        <v>107</v>
      </c>
      <c r="H293" s="9" t="n">
        <v>2</v>
      </c>
      <c r="I293" s="9" t="n">
        <v>30</v>
      </c>
      <c r="J293" s="11" t="b">
        <f aca="false">FALSE()</f>
        <v>0</v>
      </c>
      <c r="K293" s="9" t="n">
        <v>30</v>
      </c>
      <c r="L293" s="9" t="n">
        <v>2</v>
      </c>
      <c r="M293" s="11" t="b">
        <f aca="false">TRUE()</f>
        <v>1</v>
      </c>
      <c r="N293" s="5" t="n">
        <f aca="false">COUNTIF($F$2:$F$316,"&lt;"&amp;F293)+(COUNTIF($F$2:$F$316,F293)+1)/2</f>
        <v>21</v>
      </c>
      <c r="O293" s="5" t="n">
        <f aca="false">COUNTIF($H$2:$H$316,"&lt;"&amp;H293)+(COUNTIF($H$2:$H$316,H293)+1)/2</f>
        <v>20</v>
      </c>
      <c r="P293" s="5" t="n">
        <f aca="false">IF(J293=FALSE(),COUNTIFS($J$2:$J$316,FALSE(),$F$2:$F$316,"&lt;"&amp;F293)+(COUNTIFS($J$2:$J$316,FALSE(),$F$2:$F$316,F293)+1)/2,"")</f>
        <v>21</v>
      </c>
      <c r="Q293" s="5" t="n">
        <f aca="false">IF(J293=FALSE(),COUNTIFS($J$2:$J$316,FALSE(),$H$2:$H$316,"&lt;"&amp;H293)+(COUNTIFS($J$2:$J$316,FALSE(),$H$2:$H$316,H293)+1)/2,"")</f>
        <v>15.5</v>
      </c>
      <c r="R293" s="5" t="n">
        <f aca="false">COUNTIF($L$2:$L$316,"&lt;"&amp;L293)+(COUNTIF($L$2:$L$316,L293)+1)/2</f>
        <v>27</v>
      </c>
      <c r="S293" s="5" t="n">
        <f aca="false">MATCH(F293,Codetabel!$G$2:$G$12,0)-1</f>
        <v>0</v>
      </c>
      <c r="T293" s="5" t="n">
        <f aca="false">H293-1</f>
        <v>1</v>
      </c>
    </row>
    <row r="294" customFormat="false" ht="15" hidden="false" customHeight="false" outlineLevel="0" collapsed="false">
      <c r="A294" s="9" t="s">
        <v>67</v>
      </c>
      <c r="B294" s="9" t="n">
        <v>440</v>
      </c>
      <c r="C294" s="9" t="s">
        <v>1015</v>
      </c>
      <c r="D294" s="9" t="s">
        <v>1016</v>
      </c>
      <c r="E294" s="9" t="s">
        <v>1017</v>
      </c>
      <c r="F294" s="9" t="n">
        <v>50</v>
      </c>
      <c r="G294" s="9" t="s">
        <v>126</v>
      </c>
      <c r="H294" s="9" t="n">
        <v>3</v>
      </c>
      <c r="I294" s="9" t="n">
        <v>50</v>
      </c>
      <c r="J294" s="11" t="b">
        <f aca="false">TRUE()</f>
        <v>1</v>
      </c>
      <c r="K294" s="9" t="n">
        <v>30</v>
      </c>
      <c r="L294" s="9" t="n">
        <v>2</v>
      </c>
      <c r="M294" s="11" t="b">
        <f aca="false">TRUE()</f>
        <v>1</v>
      </c>
      <c r="N294" s="5" t="n">
        <f aca="false">COUNTIF($F$2:$F$316,"&lt;"&amp;F294)+(COUNTIF($F$2:$F$316,F294)+1)/2</f>
        <v>175.5</v>
      </c>
      <c r="O294" s="5" t="n">
        <f aca="false">COUNTIF($H$2:$H$316,"&lt;"&amp;H294)+(COUNTIF($H$2:$H$316,H294)+1)/2</f>
        <v>68</v>
      </c>
      <c r="P294" s="5" t="str">
        <f aca="false">IF(J294=FALSE(),COUNTIFS($J$2:$J$316,FALSE(),$F$2:$F$316,"&lt;"&amp;F294)+(COUNTIFS($J$2:$J$316,FALSE(),$F$2:$F$316,F294)+1)/2,"")</f>
        <v/>
      </c>
      <c r="Q294" s="5" t="str">
        <f aca="false">IF(J294=FALSE(),COUNTIFS($J$2:$J$316,FALSE(),$H$2:$H$316,"&lt;"&amp;H294)+(COUNTIFS($J$2:$J$316,FALSE(),$H$2:$H$316,H294)+1)/2,"")</f>
        <v/>
      </c>
      <c r="R294" s="5" t="n">
        <f aca="false">COUNTIF($L$2:$L$316,"&lt;"&amp;L294)+(COUNTIF($L$2:$L$316,L294)+1)/2</f>
        <v>27</v>
      </c>
      <c r="S294" s="5" t="n">
        <f aca="false">MATCH(F294,Codetabel!$G$2:$G$12,0)-1</f>
        <v>3</v>
      </c>
      <c r="T294" s="5" t="n">
        <f aca="false">H294-1</f>
        <v>2</v>
      </c>
    </row>
    <row r="295" customFormat="false" ht="15" hidden="false" customHeight="false" outlineLevel="0" collapsed="false">
      <c r="A295" s="9" t="s">
        <v>67</v>
      </c>
      <c r="B295" s="9" t="n">
        <v>441</v>
      </c>
      <c r="C295" s="9" t="s">
        <v>1018</v>
      </c>
      <c r="D295" s="9" t="s">
        <v>1019</v>
      </c>
      <c r="E295" s="9" t="s">
        <v>1020</v>
      </c>
      <c r="F295" s="9" t="n">
        <v>10</v>
      </c>
      <c r="G295" s="9" t="s">
        <v>107</v>
      </c>
      <c r="H295" s="9" t="n">
        <v>2</v>
      </c>
      <c r="I295" s="9" t="n">
        <v>30</v>
      </c>
      <c r="J295" s="11" t="b">
        <f aca="false">FALSE()</f>
        <v>0</v>
      </c>
      <c r="K295" s="9" t="n">
        <v>30</v>
      </c>
      <c r="L295" s="9" t="n">
        <v>2</v>
      </c>
      <c r="M295" s="11" t="b">
        <f aca="false">TRUE()</f>
        <v>1</v>
      </c>
      <c r="N295" s="5" t="n">
        <f aca="false">COUNTIF($F$2:$F$316,"&lt;"&amp;F295)+(COUNTIF($F$2:$F$316,F295)+1)/2</f>
        <v>66</v>
      </c>
      <c r="O295" s="5" t="n">
        <f aca="false">COUNTIF($H$2:$H$316,"&lt;"&amp;H295)+(COUNTIF($H$2:$H$316,H295)+1)/2</f>
        <v>20</v>
      </c>
      <c r="P295" s="5" t="n">
        <f aca="false">IF(J295=FALSE(),COUNTIFS($J$2:$J$316,FALSE(),$F$2:$F$316,"&lt;"&amp;F295)+(COUNTIFS($J$2:$J$316,FALSE(),$F$2:$F$316,F295)+1)/2,"")</f>
        <v>66</v>
      </c>
      <c r="Q295" s="5" t="n">
        <f aca="false">IF(J295=FALSE(),COUNTIFS($J$2:$J$316,FALSE(),$H$2:$H$316,"&lt;"&amp;H295)+(COUNTIFS($J$2:$J$316,FALSE(),$H$2:$H$316,H295)+1)/2,"")</f>
        <v>15.5</v>
      </c>
      <c r="R295" s="5" t="n">
        <f aca="false">COUNTIF($L$2:$L$316,"&lt;"&amp;L295)+(COUNTIF($L$2:$L$316,L295)+1)/2</f>
        <v>27</v>
      </c>
      <c r="S295" s="5" t="n">
        <f aca="false">MATCH(F295,Codetabel!$G$2:$G$12,0)-1</f>
        <v>1</v>
      </c>
      <c r="T295" s="5" t="n">
        <f aca="false">H295-1</f>
        <v>1</v>
      </c>
    </row>
    <row r="296" customFormat="false" ht="15" hidden="false" customHeight="false" outlineLevel="0" collapsed="false">
      <c r="A296" s="9" t="s">
        <v>67</v>
      </c>
      <c r="B296" s="9" t="n">
        <v>442</v>
      </c>
      <c r="C296" s="9" t="s">
        <v>1021</v>
      </c>
      <c r="D296" s="9" t="s">
        <v>1022</v>
      </c>
      <c r="E296" s="9" t="s">
        <v>1023</v>
      </c>
      <c r="F296" s="9" t="n">
        <v>50</v>
      </c>
      <c r="G296" s="9" t="s">
        <v>132</v>
      </c>
      <c r="H296" s="9" t="n">
        <v>5</v>
      </c>
      <c r="I296" s="9" t="n">
        <v>200</v>
      </c>
      <c r="J296" s="11" t="b">
        <f aca="false">FALSE()</f>
        <v>0</v>
      </c>
      <c r="K296" s="9" t="n">
        <v>200</v>
      </c>
      <c r="L296" s="9" t="n">
        <v>5</v>
      </c>
      <c r="M296" s="11" t="b">
        <f aca="false">TRUE()</f>
        <v>1</v>
      </c>
      <c r="N296" s="5" t="n">
        <f aca="false">COUNTIF($F$2:$F$316,"&lt;"&amp;F296)+(COUNTIF($F$2:$F$316,F296)+1)/2</f>
        <v>175.5</v>
      </c>
      <c r="O296" s="5" t="n">
        <f aca="false">COUNTIF($H$2:$H$316,"&lt;"&amp;H296)+(COUNTIF($H$2:$H$316,H296)+1)/2</f>
        <v>207</v>
      </c>
      <c r="P296" s="5" t="n">
        <f aca="false">IF(J296=FALSE(),COUNTIFS($J$2:$J$316,FALSE(),$F$2:$F$316,"&lt;"&amp;F296)+(COUNTIFS($J$2:$J$316,FALSE(),$F$2:$F$316,F296)+1)/2,"")</f>
        <v>156</v>
      </c>
      <c r="Q296" s="5" t="n">
        <f aca="false">IF(J296=FALSE(),COUNTIFS($J$2:$J$316,FALSE(),$H$2:$H$316,"&lt;"&amp;H296)+(COUNTIFS($J$2:$J$316,FALSE(),$H$2:$H$316,H296)+1)/2,"")</f>
        <v>141</v>
      </c>
      <c r="R296" s="5" t="n">
        <f aca="false">COUNTIF($L$2:$L$316,"&lt;"&amp;L296)+(COUNTIF($L$2:$L$316,L296)+1)/2</f>
        <v>234.5</v>
      </c>
      <c r="S296" s="5" t="n">
        <f aca="false">MATCH(F296,Codetabel!$G$2:$G$12,0)-1</f>
        <v>3</v>
      </c>
      <c r="T296" s="5" t="n">
        <f aca="false">H296-1</f>
        <v>4</v>
      </c>
    </row>
    <row r="297" customFormat="false" ht="15" hidden="false" customHeight="false" outlineLevel="0" collapsed="false">
      <c r="A297" s="9" t="s">
        <v>67</v>
      </c>
      <c r="B297" s="9" t="n">
        <v>446</v>
      </c>
      <c r="C297" s="9" t="s">
        <v>1056</v>
      </c>
      <c r="D297" s="9" t="s">
        <v>1057</v>
      </c>
      <c r="E297" s="9" t="s">
        <v>1058</v>
      </c>
      <c r="F297" s="9" t="n">
        <v>200</v>
      </c>
      <c r="G297" s="9" t="s">
        <v>132</v>
      </c>
      <c r="H297" s="9" t="n">
        <v>5</v>
      </c>
      <c r="I297" s="9" t="n">
        <v>200</v>
      </c>
      <c r="J297" s="11" t="b">
        <f aca="false">TRUE()</f>
        <v>1</v>
      </c>
      <c r="K297" s="9" t="n">
        <v>100</v>
      </c>
      <c r="L297" s="9" t="n">
        <v>4</v>
      </c>
      <c r="M297" s="11" t="b">
        <f aca="false">TRUE()</f>
        <v>1</v>
      </c>
      <c r="N297" s="5" t="n">
        <f aca="false">COUNTIF($F$2:$F$316,"&lt;"&amp;F297)+(COUNTIF($F$2:$F$316,F297)+1)/2</f>
        <v>259.5</v>
      </c>
      <c r="O297" s="5" t="n">
        <f aca="false">COUNTIF($H$2:$H$316,"&lt;"&amp;H297)+(COUNTIF($H$2:$H$316,H297)+1)/2</f>
        <v>207</v>
      </c>
      <c r="P297" s="5" t="str">
        <f aca="false">IF(J297=FALSE(),COUNTIFS($J$2:$J$316,FALSE(),$F$2:$F$316,"&lt;"&amp;F297)+(COUNTIFS($J$2:$J$316,FALSE(),$F$2:$F$316,F297)+1)/2,"")</f>
        <v/>
      </c>
      <c r="Q297" s="5" t="str">
        <f aca="false">IF(J297=FALSE(),COUNTIFS($J$2:$J$316,FALSE(),$H$2:$H$316,"&lt;"&amp;H297)+(COUNTIFS($J$2:$J$316,FALSE(),$H$2:$H$316,H297)+1)/2,"")</f>
        <v/>
      </c>
      <c r="R297" s="5" t="n">
        <f aca="false">COUNTIF($L$2:$L$316,"&lt;"&amp;L297)+(COUNTIF($L$2:$L$316,L297)+1)/2</f>
        <v>166</v>
      </c>
      <c r="S297" s="5" t="n">
        <f aca="false">MATCH(F297,Codetabel!$G$2:$G$12,0)-1</f>
        <v>5</v>
      </c>
      <c r="T297" s="5" t="n">
        <f aca="false">H297-1</f>
        <v>4</v>
      </c>
    </row>
    <row r="298" customFormat="false" ht="15" hidden="false" customHeight="false" outlineLevel="0" collapsed="false">
      <c r="A298" s="9" t="s">
        <v>67</v>
      </c>
      <c r="B298" s="9" t="n">
        <v>447</v>
      </c>
      <c r="C298" s="9" t="s">
        <v>1056</v>
      </c>
      <c r="D298" s="9" t="s">
        <v>1057</v>
      </c>
      <c r="E298" s="9" t="s">
        <v>1059</v>
      </c>
      <c r="F298" s="9" t="n">
        <v>300</v>
      </c>
      <c r="G298" s="9" t="s">
        <v>199</v>
      </c>
      <c r="H298" s="9" t="n">
        <v>6</v>
      </c>
      <c r="I298" s="9" t="n">
        <v>300</v>
      </c>
      <c r="J298" s="11" t="b">
        <f aca="false">TRUE()</f>
        <v>1</v>
      </c>
      <c r="K298" s="9" t="n">
        <v>200</v>
      </c>
      <c r="L298" s="9" t="n">
        <v>5</v>
      </c>
      <c r="M298" s="11" t="b">
        <f aca="false">TRUE()</f>
        <v>1</v>
      </c>
      <c r="N298" s="5" t="n">
        <f aca="false">COUNTIF($F$2:$F$316,"&lt;"&amp;F298)+(COUNTIF($F$2:$F$316,F298)+1)/2</f>
        <v>294.5</v>
      </c>
      <c r="O298" s="5" t="n">
        <f aca="false">COUNTIF($H$2:$H$316,"&lt;"&amp;H298)+(COUNTIF($H$2:$H$316,H298)+1)/2</f>
        <v>271</v>
      </c>
      <c r="P298" s="5" t="str">
        <f aca="false">IF(J298=FALSE(),COUNTIFS($J$2:$J$316,FALSE(),$F$2:$F$316,"&lt;"&amp;F298)+(COUNTIFS($J$2:$J$316,FALSE(),$F$2:$F$316,F298)+1)/2,"")</f>
        <v/>
      </c>
      <c r="Q298" s="5" t="str">
        <f aca="false">IF(J298=FALSE(),COUNTIFS($J$2:$J$316,FALSE(),$H$2:$H$316,"&lt;"&amp;H298)+(COUNTIFS($J$2:$J$316,FALSE(),$H$2:$H$316,H298)+1)/2,"")</f>
        <v/>
      </c>
      <c r="R298" s="5" t="n">
        <f aca="false">COUNTIF($L$2:$L$316,"&lt;"&amp;L298)+(COUNTIF($L$2:$L$316,L298)+1)/2</f>
        <v>234.5</v>
      </c>
      <c r="S298" s="5" t="n">
        <f aca="false">MATCH(F298,Codetabel!$G$2:$G$12,0)-1</f>
        <v>6</v>
      </c>
      <c r="T298" s="5" t="n">
        <f aca="false">H298-1</f>
        <v>5</v>
      </c>
    </row>
    <row r="299" customFormat="false" ht="15" hidden="false" customHeight="false" outlineLevel="0" collapsed="false">
      <c r="A299" s="9" t="s">
        <v>67</v>
      </c>
      <c r="B299" s="9" t="n">
        <v>448</v>
      </c>
      <c r="C299" s="9" t="s">
        <v>1056</v>
      </c>
      <c r="D299" s="9" t="s">
        <v>1057</v>
      </c>
      <c r="E299" s="9" t="s">
        <v>1061</v>
      </c>
      <c r="F299" s="9" t="n">
        <v>30</v>
      </c>
      <c r="G299" s="9" t="s">
        <v>107</v>
      </c>
      <c r="H299" s="9" t="n">
        <v>2</v>
      </c>
      <c r="I299" s="9" t="n">
        <v>30</v>
      </c>
      <c r="J299" s="11" t="b">
        <f aca="false">TRUE()</f>
        <v>1</v>
      </c>
      <c r="K299" s="9" t="n">
        <v>10</v>
      </c>
      <c r="L299" s="9" t="n">
        <v>1</v>
      </c>
      <c r="M299" s="11" t="b">
        <f aca="false">TRUE()</f>
        <v>1</v>
      </c>
      <c r="N299" s="5" t="n">
        <f aca="false">COUNTIF($F$2:$F$316,"&lt;"&amp;F299)+(COUNTIF($F$2:$F$316,F299)+1)/2</f>
        <v>119.5</v>
      </c>
      <c r="O299" s="5" t="n">
        <f aca="false">COUNTIF($H$2:$H$316,"&lt;"&amp;H299)+(COUNTIF($H$2:$H$316,H299)+1)/2</f>
        <v>20</v>
      </c>
      <c r="P299" s="5" t="str">
        <f aca="false">IF(J299=FALSE(),COUNTIFS($J$2:$J$316,FALSE(),$F$2:$F$316,"&lt;"&amp;F299)+(COUNTIFS($J$2:$J$316,FALSE(),$F$2:$F$316,F299)+1)/2,"")</f>
        <v/>
      </c>
      <c r="Q299" s="5" t="str">
        <f aca="false">IF(J299=FALSE(),COUNTIFS($J$2:$J$316,FALSE(),$H$2:$H$316,"&lt;"&amp;H299)+(COUNTIFS($J$2:$J$316,FALSE(),$H$2:$H$316,H299)+1)/2,"")</f>
        <v/>
      </c>
      <c r="R299" s="5" t="n">
        <f aca="false">COUNTIF($L$2:$L$316,"&lt;"&amp;L299)+(COUNTIF($L$2:$L$316,L299)+1)/2</f>
        <v>3</v>
      </c>
      <c r="S299" s="5" t="n">
        <f aca="false">MATCH(F299,Codetabel!$G$2:$G$12,0)-1</f>
        <v>2</v>
      </c>
      <c r="T299" s="5" t="n">
        <f aca="false">H299-1</f>
        <v>1</v>
      </c>
    </row>
    <row r="300" customFormat="false" ht="15" hidden="false" customHeight="false" outlineLevel="0" collapsed="false">
      <c r="A300" s="9" t="s">
        <v>67</v>
      </c>
      <c r="B300" s="9" t="n">
        <v>449</v>
      </c>
      <c r="C300" s="9" t="s">
        <v>1062</v>
      </c>
      <c r="D300" s="9" t="s">
        <v>1063</v>
      </c>
      <c r="E300" s="9" t="s">
        <v>1064</v>
      </c>
      <c r="F300" s="9" t="n">
        <v>50</v>
      </c>
      <c r="G300" s="9" t="s">
        <v>126</v>
      </c>
      <c r="H300" s="9" t="n">
        <v>3</v>
      </c>
      <c r="I300" s="9" t="n">
        <v>50</v>
      </c>
      <c r="J300" s="11" t="b">
        <f aca="false">TRUE()</f>
        <v>1</v>
      </c>
      <c r="K300" s="9" t="n">
        <v>50</v>
      </c>
      <c r="L300" s="9" t="n">
        <v>3</v>
      </c>
      <c r="M300" s="11" t="b">
        <f aca="false">TRUE()</f>
        <v>1</v>
      </c>
      <c r="N300" s="5" t="n">
        <f aca="false">COUNTIF($F$2:$F$316,"&lt;"&amp;F300)+(COUNTIF($F$2:$F$316,F300)+1)/2</f>
        <v>175.5</v>
      </c>
      <c r="O300" s="5" t="n">
        <f aca="false">COUNTIF($H$2:$H$316,"&lt;"&amp;H300)+(COUNTIF($H$2:$H$316,H300)+1)/2</f>
        <v>68</v>
      </c>
      <c r="P300" s="5" t="str">
        <f aca="false">IF(J300=FALSE(),COUNTIFS($J$2:$J$316,FALSE(),$F$2:$F$316,"&lt;"&amp;F300)+(COUNTIFS($J$2:$J$316,FALSE(),$F$2:$F$316,F300)+1)/2,"")</f>
        <v/>
      </c>
      <c r="Q300" s="5" t="str">
        <f aca="false">IF(J300=FALSE(),COUNTIFS($J$2:$J$316,FALSE(),$H$2:$H$316,"&lt;"&amp;H300)+(COUNTIFS($J$2:$J$316,FALSE(),$H$2:$H$316,H300)+1)/2,"")</f>
        <v/>
      </c>
      <c r="R300" s="5" t="n">
        <f aca="false">COUNTIF($L$2:$L$316,"&lt;"&amp;L300)+(COUNTIF($L$2:$L$316,L300)+1)/2</f>
        <v>84.5</v>
      </c>
      <c r="S300" s="5" t="n">
        <f aca="false">MATCH(F300,Codetabel!$G$2:$G$12,0)-1</f>
        <v>3</v>
      </c>
      <c r="T300" s="5" t="n">
        <f aca="false">H300-1</f>
        <v>2</v>
      </c>
    </row>
    <row r="301" customFormat="false" ht="15" hidden="false" customHeight="false" outlineLevel="0" collapsed="false">
      <c r="A301" s="9" t="s">
        <v>67</v>
      </c>
      <c r="B301" s="9" t="n">
        <v>450</v>
      </c>
      <c r="C301" s="9" t="s">
        <v>1062</v>
      </c>
      <c r="D301" s="9" t="s">
        <v>1063</v>
      </c>
      <c r="E301" s="9" t="s">
        <v>1065</v>
      </c>
      <c r="F301" s="9" t="n">
        <v>30</v>
      </c>
      <c r="G301" s="9" t="s">
        <v>126</v>
      </c>
      <c r="H301" s="9" t="n">
        <v>3</v>
      </c>
      <c r="I301" s="9" t="n">
        <v>50</v>
      </c>
      <c r="J301" s="11" t="b">
        <f aca="false">FALSE()</f>
        <v>0</v>
      </c>
      <c r="K301" s="9" t="n">
        <v>50</v>
      </c>
      <c r="L301" s="9" t="n">
        <v>3</v>
      </c>
      <c r="M301" s="11" t="b">
        <f aca="false">TRUE()</f>
        <v>1</v>
      </c>
      <c r="N301" s="5" t="n">
        <f aca="false">COUNTIF($F$2:$F$316,"&lt;"&amp;F301)+(COUNTIF($F$2:$F$316,F301)+1)/2</f>
        <v>119.5</v>
      </c>
      <c r="O301" s="5" t="n">
        <f aca="false">COUNTIF($H$2:$H$316,"&lt;"&amp;H301)+(COUNTIF($H$2:$H$316,H301)+1)/2</f>
        <v>68</v>
      </c>
      <c r="P301" s="5" t="n">
        <f aca="false">IF(J301=FALSE(),COUNTIFS($J$2:$J$316,FALSE(),$F$2:$F$316,"&lt;"&amp;F301)+(COUNTIFS($J$2:$J$316,FALSE(),$F$2:$F$316,F301)+1)/2,"")</f>
        <v>115</v>
      </c>
      <c r="Q301" s="5" t="n">
        <f aca="false">IF(J301=FALSE(),COUNTIFS($J$2:$J$316,FALSE(),$H$2:$H$316,"&lt;"&amp;H301)+(COUNTIFS($J$2:$J$316,FALSE(),$H$2:$H$316,H301)+1)/2,"")</f>
        <v>48.5</v>
      </c>
      <c r="R301" s="5" t="n">
        <f aca="false">COUNTIF($L$2:$L$316,"&lt;"&amp;L301)+(COUNTIF($L$2:$L$316,L301)+1)/2</f>
        <v>84.5</v>
      </c>
      <c r="S301" s="5" t="n">
        <f aca="false">MATCH(F301,Codetabel!$G$2:$G$12,0)-1</f>
        <v>2</v>
      </c>
      <c r="T301" s="5" t="n">
        <f aca="false">H301-1</f>
        <v>2</v>
      </c>
    </row>
    <row r="302" customFormat="false" ht="15" hidden="false" customHeight="false" outlineLevel="0" collapsed="false">
      <c r="A302" s="9" t="s">
        <v>67</v>
      </c>
      <c r="B302" s="9" t="n">
        <v>451</v>
      </c>
      <c r="C302" s="9" t="s">
        <v>1062</v>
      </c>
      <c r="D302" s="9" t="s">
        <v>1063</v>
      </c>
      <c r="E302" s="9" t="s">
        <v>1066</v>
      </c>
      <c r="F302" s="9" t="n">
        <v>200</v>
      </c>
      <c r="G302" s="9" t="s">
        <v>199</v>
      </c>
      <c r="H302" s="9" t="n">
        <v>6</v>
      </c>
      <c r="I302" s="9" t="n">
        <v>300</v>
      </c>
      <c r="J302" s="11" t="b">
        <f aca="false">FALSE()</f>
        <v>0</v>
      </c>
      <c r="K302" s="9" t="n">
        <v>300</v>
      </c>
      <c r="L302" s="9" t="n">
        <v>6</v>
      </c>
      <c r="M302" s="11" t="b">
        <f aca="false">TRUE()</f>
        <v>1</v>
      </c>
      <c r="N302" s="5" t="n">
        <f aca="false">COUNTIF($F$2:$F$316,"&lt;"&amp;F302)+(COUNTIF($F$2:$F$316,F302)+1)/2</f>
        <v>259.5</v>
      </c>
      <c r="O302" s="5" t="n">
        <f aca="false">COUNTIF($H$2:$H$316,"&lt;"&amp;H302)+(COUNTIF($H$2:$H$316,H302)+1)/2</f>
        <v>271</v>
      </c>
      <c r="P302" s="5" t="n">
        <f aca="false">IF(J302=FALSE(),COUNTIFS($J$2:$J$316,FALSE(),$F$2:$F$316,"&lt;"&amp;F302)+(COUNTIFS($J$2:$J$316,FALSE(),$F$2:$F$316,F302)+1)/2,"")</f>
        <v>193.5</v>
      </c>
      <c r="Q302" s="5" t="n">
        <f aca="false">IF(J302=FALSE(),COUNTIFS($J$2:$J$316,FALSE(),$H$2:$H$316,"&lt;"&amp;H302)+(COUNTIFS($J$2:$J$316,FALSE(),$H$2:$H$316,H302)+1)/2,"")</f>
        <v>175</v>
      </c>
      <c r="R302" s="5" t="n">
        <f aca="false">COUNTIF($L$2:$L$316,"&lt;"&amp;L302)+(COUNTIF($L$2:$L$316,L302)+1)/2</f>
        <v>283.5</v>
      </c>
      <c r="S302" s="5" t="n">
        <f aca="false">MATCH(F302,Codetabel!$G$2:$G$12,0)-1</f>
        <v>5</v>
      </c>
      <c r="T302" s="5" t="n">
        <f aca="false">H302-1</f>
        <v>5</v>
      </c>
    </row>
    <row r="303" customFormat="false" ht="15" hidden="false" customHeight="false" outlineLevel="0" collapsed="false">
      <c r="A303" s="9" t="s">
        <v>67</v>
      </c>
      <c r="B303" s="9" t="n">
        <v>453</v>
      </c>
      <c r="C303" s="9" t="s">
        <v>1067</v>
      </c>
      <c r="D303" s="9" t="s">
        <v>1068</v>
      </c>
      <c r="E303" s="9" t="s">
        <v>1070</v>
      </c>
      <c r="F303" s="9" t="n">
        <v>100</v>
      </c>
      <c r="G303" s="9" t="s">
        <v>115</v>
      </c>
      <c r="H303" s="9" t="n">
        <v>4</v>
      </c>
      <c r="I303" s="9" t="n">
        <v>100</v>
      </c>
      <c r="J303" s="11" t="b">
        <f aca="false">TRUE()</f>
        <v>1</v>
      </c>
      <c r="K303" s="9" t="n">
        <v>50</v>
      </c>
      <c r="L303" s="9" t="n">
        <v>3</v>
      </c>
      <c r="M303" s="11" t="b">
        <f aca="false">TRUE()</f>
        <v>1</v>
      </c>
      <c r="N303" s="5" t="n">
        <f aca="false">COUNTIF($F$2:$F$316,"&lt;"&amp;F303)+(COUNTIF($F$2:$F$316,F303)+1)/2</f>
        <v>222.5</v>
      </c>
      <c r="O303" s="5" t="n">
        <f aca="false">COUNTIF($H$2:$H$316,"&lt;"&amp;H303)+(COUNTIF($H$2:$H$316,H303)+1)/2</f>
        <v>140</v>
      </c>
      <c r="P303" s="5" t="str">
        <f aca="false">IF(J303=FALSE(),COUNTIFS($J$2:$J$316,FALSE(),$F$2:$F$316,"&lt;"&amp;F303)+(COUNTIFS($J$2:$J$316,FALSE(),$F$2:$F$316,F303)+1)/2,"")</f>
        <v/>
      </c>
      <c r="Q303" s="5" t="str">
        <f aca="false">IF(J303=FALSE(),COUNTIFS($J$2:$J$316,FALSE(),$H$2:$H$316,"&lt;"&amp;H303)+(COUNTIFS($J$2:$J$316,FALSE(),$H$2:$H$316,H303)+1)/2,"")</f>
        <v/>
      </c>
      <c r="R303" s="5" t="n">
        <f aca="false">COUNTIF($L$2:$L$316,"&lt;"&amp;L303)+(COUNTIF($L$2:$L$316,L303)+1)/2</f>
        <v>84.5</v>
      </c>
      <c r="S303" s="5" t="n">
        <f aca="false">MATCH(F303,Codetabel!$G$2:$G$12,0)-1</f>
        <v>4</v>
      </c>
      <c r="T303" s="5" t="n">
        <f aca="false">H303-1</f>
        <v>3</v>
      </c>
    </row>
    <row r="304" customFormat="false" ht="15" hidden="false" customHeight="false" outlineLevel="0" collapsed="false">
      <c r="A304" s="9" t="s">
        <v>67</v>
      </c>
      <c r="B304" s="9" t="n">
        <v>454</v>
      </c>
      <c r="C304" s="9" t="s">
        <v>1067</v>
      </c>
      <c r="D304" s="9" t="s">
        <v>1068</v>
      </c>
      <c r="E304" s="9" t="s">
        <v>1071</v>
      </c>
      <c r="F304" s="9" t="n">
        <v>0</v>
      </c>
      <c r="G304" s="9" t="s">
        <v>418</v>
      </c>
      <c r="H304" s="9" t="n">
        <v>10</v>
      </c>
      <c r="I304" s="9" t="n">
        <v>1500</v>
      </c>
      <c r="J304" s="11" t="b">
        <f aca="false">FALSE()</f>
        <v>0</v>
      </c>
      <c r="K304" s="9" t="n">
        <v>1500</v>
      </c>
      <c r="L304" s="9" t="n">
        <v>10</v>
      </c>
      <c r="M304" s="11" t="b">
        <f aca="false">TRUE()</f>
        <v>1</v>
      </c>
      <c r="N304" s="5" t="n">
        <f aca="false">COUNTIF($F$2:$F$316,"&lt;"&amp;F304)+(COUNTIF($F$2:$F$316,F304)+1)/2</f>
        <v>21</v>
      </c>
      <c r="O304" s="5" t="n">
        <f aca="false">COUNTIF($H$2:$H$316,"&lt;"&amp;H304)+(COUNTIF($H$2:$H$316,H304)+1)/2</f>
        <v>312.5</v>
      </c>
      <c r="P304" s="5" t="n">
        <f aca="false">IF(J304=FALSE(),COUNTIFS($J$2:$J$316,FALSE(),$F$2:$F$316,"&lt;"&amp;F304)+(COUNTIFS($J$2:$J$316,FALSE(),$F$2:$F$316,F304)+1)/2,"")</f>
        <v>21</v>
      </c>
      <c r="Q304" s="5" t="n">
        <f aca="false">IF(J304=FALSE(),COUNTIFS($J$2:$J$316,FALSE(),$H$2:$H$316,"&lt;"&amp;H304)+(COUNTIFS($J$2:$J$316,FALSE(),$H$2:$H$316,H304)+1)/2,"")</f>
        <v>197</v>
      </c>
      <c r="R304" s="5" t="n">
        <f aca="false">COUNTIF($L$2:$L$316,"&lt;"&amp;L304)+(COUNTIF($L$2:$L$316,L304)+1)/2</f>
        <v>313</v>
      </c>
      <c r="S304" s="5" t="n">
        <f aca="false">MATCH(F304,Codetabel!$G$2:$G$12,0)-1</f>
        <v>0</v>
      </c>
      <c r="T304" s="5" t="n">
        <f aca="false">H304-1</f>
        <v>9</v>
      </c>
    </row>
    <row r="305" customFormat="false" ht="15" hidden="false" customHeight="false" outlineLevel="0" collapsed="false">
      <c r="A305" s="9" t="s">
        <v>67</v>
      </c>
      <c r="B305" s="9" t="n">
        <v>455</v>
      </c>
      <c r="C305" s="9" t="s">
        <v>1067</v>
      </c>
      <c r="D305" s="9" t="s">
        <v>1068</v>
      </c>
      <c r="E305" s="9" t="s">
        <v>1072</v>
      </c>
      <c r="F305" s="9" t="n">
        <v>50</v>
      </c>
      <c r="G305" s="9" t="s">
        <v>126</v>
      </c>
      <c r="H305" s="9" t="n">
        <v>3</v>
      </c>
      <c r="I305" s="9" t="n">
        <v>50</v>
      </c>
      <c r="J305" s="11" t="b">
        <f aca="false">TRUE()</f>
        <v>1</v>
      </c>
      <c r="K305" s="9" t="n">
        <v>30</v>
      </c>
      <c r="L305" s="9" t="n">
        <v>2</v>
      </c>
      <c r="M305" s="11" t="b">
        <f aca="false">TRUE()</f>
        <v>1</v>
      </c>
      <c r="N305" s="5" t="n">
        <f aca="false">COUNTIF($F$2:$F$316,"&lt;"&amp;F305)+(COUNTIF($F$2:$F$316,F305)+1)/2</f>
        <v>175.5</v>
      </c>
      <c r="O305" s="5" t="n">
        <f aca="false">COUNTIF($H$2:$H$316,"&lt;"&amp;H305)+(COUNTIF($H$2:$H$316,H305)+1)/2</f>
        <v>68</v>
      </c>
      <c r="P305" s="5" t="str">
        <f aca="false">IF(J305=FALSE(),COUNTIFS($J$2:$J$316,FALSE(),$F$2:$F$316,"&lt;"&amp;F305)+(COUNTIFS($J$2:$J$316,FALSE(),$F$2:$F$316,F305)+1)/2,"")</f>
        <v/>
      </c>
      <c r="Q305" s="5" t="str">
        <f aca="false">IF(J305=FALSE(),COUNTIFS($J$2:$J$316,FALSE(),$H$2:$H$316,"&lt;"&amp;H305)+(COUNTIFS($J$2:$J$316,FALSE(),$H$2:$H$316,H305)+1)/2,"")</f>
        <v/>
      </c>
      <c r="R305" s="5" t="n">
        <f aca="false">COUNTIF($L$2:$L$316,"&lt;"&amp;L305)+(COUNTIF($L$2:$L$316,L305)+1)/2</f>
        <v>27</v>
      </c>
      <c r="S305" s="5" t="n">
        <f aca="false">MATCH(F305,Codetabel!$G$2:$G$12,0)-1</f>
        <v>3</v>
      </c>
      <c r="T305" s="5" t="n">
        <f aca="false">H305-1</f>
        <v>2</v>
      </c>
    </row>
    <row r="306" customFormat="false" ht="15" hidden="false" customHeight="false" outlineLevel="0" collapsed="false">
      <c r="A306" s="9" t="s">
        <v>67</v>
      </c>
      <c r="B306" s="9" t="n">
        <v>456</v>
      </c>
      <c r="C306" s="9" t="s">
        <v>1067</v>
      </c>
      <c r="D306" s="9" t="s">
        <v>1068</v>
      </c>
      <c r="E306" s="9" t="s">
        <v>1073</v>
      </c>
      <c r="F306" s="9" t="n">
        <v>100</v>
      </c>
      <c r="G306" s="9" t="s">
        <v>115</v>
      </c>
      <c r="H306" s="9" t="n">
        <v>4</v>
      </c>
      <c r="I306" s="9" t="n">
        <v>100</v>
      </c>
      <c r="J306" s="11" t="b">
        <f aca="false">TRUE()</f>
        <v>1</v>
      </c>
      <c r="K306" s="9" t="n">
        <v>30</v>
      </c>
      <c r="L306" s="9" t="n">
        <v>2</v>
      </c>
      <c r="M306" s="11" t="b">
        <f aca="false">TRUE()</f>
        <v>1</v>
      </c>
      <c r="N306" s="5" t="n">
        <f aca="false">COUNTIF($F$2:$F$316,"&lt;"&amp;F306)+(COUNTIF($F$2:$F$316,F306)+1)/2</f>
        <v>222.5</v>
      </c>
      <c r="O306" s="5" t="n">
        <f aca="false">COUNTIF($H$2:$H$316,"&lt;"&amp;H306)+(COUNTIF($H$2:$H$316,H306)+1)/2</f>
        <v>140</v>
      </c>
      <c r="P306" s="5" t="str">
        <f aca="false">IF(J306=FALSE(),COUNTIFS($J$2:$J$316,FALSE(),$F$2:$F$316,"&lt;"&amp;F306)+(COUNTIFS($J$2:$J$316,FALSE(),$F$2:$F$316,F306)+1)/2,"")</f>
        <v/>
      </c>
      <c r="Q306" s="5" t="str">
        <f aca="false">IF(J306=FALSE(),COUNTIFS($J$2:$J$316,FALSE(),$H$2:$H$316,"&lt;"&amp;H306)+(COUNTIFS($J$2:$J$316,FALSE(),$H$2:$H$316,H306)+1)/2,"")</f>
        <v/>
      </c>
      <c r="R306" s="5" t="n">
        <f aca="false">COUNTIF($L$2:$L$316,"&lt;"&amp;L306)+(COUNTIF($L$2:$L$316,L306)+1)/2</f>
        <v>27</v>
      </c>
      <c r="S306" s="5" t="n">
        <f aca="false">MATCH(F306,Codetabel!$G$2:$G$12,0)-1</f>
        <v>4</v>
      </c>
      <c r="T306" s="5" t="n">
        <f aca="false">H306-1</f>
        <v>3</v>
      </c>
    </row>
    <row r="307" customFormat="false" ht="15" hidden="false" customHeight="false" outlineLevel="0" collapsed="false">
      <c r="A307" s="9" t="s">
        <v>67</v>
      </c>
      <c r="B307" s="9" t="n">
        <v>457</v>
      </c>
      <c r="C307" s="9" t="s">
        <v>1067</v>
      </c>
      <c r="D307" s="9" t="s">
        <v>1068</v>
      </c>
      <c r="E307" s="9" t="s">
        <v>1074</v>
      </c>
      <c r="F307" s="9" t="n">
        <v>300</v>
      </c>
      <c r="G307" s="9" t="s">
        <v>199</v>
      </c>
      <c r="H307" s="9" t="n">
        <v>6</v>
      </c>
      <c r="I307" s="9" t="n">
        <v>300</v>
      </c>
      <c r="J307" s="11" t="b">
        <f aca="false">TRUE()</f>
        <v>1</v>
      </c>
      <c r="K307" s="9" t="n">
        <v>300</v>
      </c>
      <c r="L307" s="9" t="n">
        <v>6</v>
      </c>
      <c r="M307" s="11" t="b">
        <f aca="false">TRUE()</f>
        <v>1</v>
      </c>
      <c r="N307" s="5" t="n">
        <f aca="false">COUNTIF($F$2:$F$316,"&lt;"&amp;F307)+(COUNTIF($F$2:$F$316,F307)+1)/2</f>
        <v>294.5</v>
      </c>
      <c r="O307" s="5" t="n">
        <f aca="false">COUNTIF($H$2:$H$316,"&lt;"&amp;H307)+(COUNTIF($H$2:$H$316,H307)+1)/2</f>
        <v>271</v>
      </c>
      <c r="P307" s="5" t="str">
        <f aca="false">IF(J307=FALSE(),COUNTIFS($J$2:$J$316,FALSE(),$F$2:$F$316,"&lt;"&amp;F307)+(COUNTIFS($J$2:$J$316,FALSE(),$F$2:$F$316,F307)+1)/2,"")</f>
        <v/>
      </c>
      <c r="Q307" s="5" t="str">
        <f aca="false">IF(J307=FALSE(),COUNTIFS($J$2:$J$316,FALSE(),$H$2:$H$316,"&lt;"&amp;H307)+(COUNTIFS($J$2:$J$316,FALSE(),$H$2:$H$316,H307)+1)/2,"")</f>
        <v/>
      </c>
      <c r="R307" s="5" t="n">
        <f aca="false">COUNTIF($L$2:$L$316,"&lt;"&amp;L307)+(COUNTIF($L$2:$L$316,L307)+1)/2</f>
        <v>283.5</v>
      </c>
      <c r="S307" s="5" t="n">
        <f aca="false">MATCH(F307,Codetabel!$G$2:$G$12,0)-1</f>
        <v>6</v>
      </c>
      <c r="T307" s="5" t="n">
        <f aca="false">H307-1</f>
        <v>5</v>
      </c>
    </row>
    <row r="308" customFormat="false" ht="15" hidden="false" customHeight="false" outlineLevel="0" collapsed="false">
      <c r="A308" s="9" t="s">
        <v>67</v>
      </c>
      <c r="B308" s="9" t="n">
        <v>458</v>
      </c>
      <c r="C308" s="9" t="s">
        <v>1067</v>
      </c>
      <c r="D308" s="9" t="s">
        <v>1068</v>
      </c>
      <c r="E308" s="9" t="s">
        <v>1075</v>
      </c>
      <c r="F308" s="9" t="n">
        <v>10</v>
      </c>
      <c r="G308" s="9" t="s">
        <v>107</v>
      </c>
      <c r="H308" s="9" t="n">
        <v>2</v>
      </c>
      <c r="I308" s="9" t="n">
        <v>30</v>
      </c>
      <c r="J308" s="11" t="b">
        <f aca="false">FALSE()</f>
        <v>0</v>
      </c>
      <c r="K308" s="9" t="n">
        <v>30</v>
      </c>
      <c r="L308" s="9" t="n">
        <v>2</v>
      </c>
      <c r="M308" s="11" t="b">
        <f aca="false">TRUE()</f>
        <v>1</v>
      </c>
      <c r="N308" s="5" t="n">
        <f aca="false">COUNTIF($F$2:$F$316,"&lt;"&amp;F308)+(COUNTIF($F$2:$F$316,F308)+1)/2</f>
        <v>66</v>
      </c>
      <c r="O308" s="5" t="n">
        <f aca="false">COUNTIF($H$2:$H$316,"&lt;"&amp;H308)+(COUNTIF($H$2:$H$316,H308)+1)/2</f>
        <v>20</v>
      </c>
      <c r="P308" s="5" t="n">
        <f aca="false">IF(J308=FALSE(),COUNTIFS($J$2:$J$316,FALSE(),$F$2:$F$316,"&lt;"&amp;F308)+(COUNTIFS($J$2:$J$316,FALSE(),$F$2:$F$316,F308)+1)/2,"")</f>
        <v>66</v>
      </c>
      <c r="Q308" s="5" t="n">
        <f aca="false">IF(J308=FALSE(),COUNTIFS($J$2:$J$316,FALSE(),$H$2:$H$316,"&lt;"&amp;H308)+(COUNTIFS($J$2:$J$316,FALSE(),$H$2:$H$316,H308)+1)/2,"")</f>
        <v>15.5</v>
      </c>
      <c r="R308" s="5" t="n">
        <f aca="false">COUNTIF($L$2:$L$316,"&lt;"&amp;L308)+(COUNTIF($L$2:$L$316,L308)+1)/2</f>
        <v>27</v>
      </c>
      <c r="S308" s="5" t="n">
        <f aca="false">MATCH(F308,Codetabel!$G$2:$G$12,0)-1</f>
        <v>1</v>
      </c>
      <c r="T308" s="5" t="n">
        <f aca="false">H308-1</f>
        <v>1</v>
      </c>
    </row>
    <row r="309" customFormat="false" ht="15" hidden="false" customHeight="false" outlineLevel="0" collapsed="false">
      <c r="A309" s="9" t="s">
        <v>67</v>
      </c>
      <c r="B309" s="9" t="n">
        <v>459</v>
      </c>
      <c r="C309" s="9" t="s">
        <v>1067</v>
      </c>
      <c r="D309" s="9" t="s">
        <v>1068</v>
      </c>
      <c r="E309" s="9" t="s">
        <v>1076</v>
      </c>
      <c r="F309" s="9" t="n">
        <v>300</v>
      </c>
      <c r="G309" s="9" t="s">
        <v>199</v>
      </c>
      <c r="H309" s="9" t="n">
        <v>6</v>
      </c>
      <c r="I309" s="9" t="n">
        <v>300</v>
      </c>
      <c r="J309" s="11" t="b">
        <f aca="false">TRUE()</f>
        <v>1</v>
      </c>
      <c r="K309" s="9" t="n">
        <v>300</v>
      </c>
      <c r="L309" s="9" t="n">
        <v>6</v>
      </c>
      <c r="M309" s="11" t="b">
        <f aca="false">TRUE()</f>
        <v>1</v>
      </c>
      <c r="N309" s="5" t="n">
        <f aca="false">COUNTIF($F$2:$F$316,"&lt;"&amp;F309)+(COUNTIF($F$2:$F$316,F309)+1)/2</f>
        <v>294.5</v>
      </c>
      <c r="O309" s="5" t="n">
        <f aca="false">COUNTIF($H$2:$H$316,"&lt;"&amp;H309)+(COUNTIF($H$2:$H$316,H309)+1)/2</f>
        <v>271</v>
      </c>
      <c r="P309" s="5" t="str">
        <f aca="false">IF(J309=FALSE(),COUNTIFS($J$2:$J$316,FALSE(),$F$2:$F$316,"&lt;"&amp;F309)+(COUNTIFS($J$2:$J$316,FALSE(),$F$2:$F$316,F309)+1)/2,"")</f>
        <v/>
      </c>
      <c r="Q309" s="5" t="str">
        <f aca="false">IF(J309=FALSE(),COUNTIFS($J$2:$J$316,FALSE(),$H$2:$H$316,"&lt;"&amp;H309)+(COUNTIFS($J$2:$J$316,FALSE(),$H$2:$H$316,H309)+1)/2,"")</f>
        <v/>
      </c>
      <c r="R309" s="5" t="n">
        <f aca="false">COUNTIF($L$2:$L$316,"&lt;"&amp;L309)+(COUNTIF($L$2:$L$316,L309)+1)/2</f>
        <v>283.5</v>
      </c>
      <c r="S309" s="5" t="n">
        <f aca="false">MATCH(F309,Codetabel!$G$2:$G$12,0)-1</f>
        <v>6</v>
      </c>
      <c r="T309" s="5" t="n">
        <f aca="false">H309-1</f>
        <v>5</v>
      </c>
    </row>
    <row r="310" customFormat="false" ht="15" hidden="false" customHeight="false" outlineLevel="0" collapsed="false">
      <c r="A310" s="9" t="s">
        <v>67</v>
      </c>
      <c r="B310" s="9" t="n">
        <v>461</v>
      </c>
      <c r="C310" s="9" t="s">
        <v>1067</v>
      </c>
      <c r="D310" s="9" t="s">
        <v>1068</v>
      </c>
      <c r="E310" s="9" t="s">
        <v>1079</v>
      </c>
      <c r="F310" s="9" t="n">
        <v>100</v>
      </c>
      <c r="G310" s="9" t="s">
        <v>115</v>
      </c>
      <c r="H310" s="9" t="n">
        <v>4</v>
      </c>
      <c r="I310" s="9" t="n">
        <v>100</v>
      </c>
      <c r="J310" s="11" t="b">
        <f aca="false">TRUE()</f>
        <v>1</v>
      </c>
      <c r="K310" s="9" t="n">
        <v>100</v>
      </c>
      <c r="L310" s="9" t="n">
        <v>4</v>
      </c>
      <c r="M310" s="11" t="b">
        <f aca="false">TRUE()</f>
        <v>1</v>
      </c>
      <c r="N310" s="5" t="n">
        <f aca="false">COUNTIF($F$2:$F$316,"&lt;"&amp;F310)+(COUNTIF($F$2:$F$316,F310)+1)/2</f>
        <v>222.5</v>
      </c>
      <c r="O310" s="5" t="n">
        <f aca="false">COUNTIF($H$2:$H$316,"&lt;"&amp;H310)+(COUNTIF($H$2:$H$316,H310)+1)/2</f>
        <v>140</v>
      </c>
      <c r="P310" s="5" t="str">
        <f aca="false">IF(J310=FALSE(),COUNTIFS($J$2:$J$316,FALSE(),$F$2:$F$316,"&lt;"&amp;F310)+(COUNTIFS($J$2:$J$316,FALSE(),$F$2:$F$316,F310)+1)/2,"")</f>
        <v/>
      </c>
      <c r="Q310" s="5" t="str">
        <f aca="false">IF(J310=FALSE(),COUNTIFS($J$2:$J$316,FALSE(),$H$2:$H$316,"&lt;"&amp;H310)+(COUNTIFS($J$2:$J$316,FALSE(),$H$2:$H$316,H310)+1)/2,"")</f>
        <v/>
      </c>
      <c r="R310" s="5" t="n">
        <f aca="false">COUNTIF($L$2:$L$316,"&lt;"&amp;L310)+(COUNTIF($L$2:$L$316,L310)+1)/2</f>
        <v>166</v>
      </c>
      <c r="S310" s="5" t="n">
        <f aca="false">MATCH(F310,Codetabel!$G$2:$G$12,0)-1</f>
        <v>4</v>
      </c>
      <c r="T310" s="5" t="n">
        <f aca="false">H310-1</f>
        <v>3</v>
      </c>
    </row>
    <row r="311" customFormat="false" ht="15" hidden="false" customHeight="false" outlineLevel="0" collapsed="false">
      <c r="A311" s="9" t="s">
        <v>67</v>
      </c>
      <c r="B311" s="9" t="n">
        <v>462</v>
      </c>
      <c r="C311" s="9" t="s">
        <v>1067</v>
      </c>
      <c r="D311" s="9" t="s">
        <v>1068</v>
      </c>
      <c r="E311" s="9" t="s">
        <v>1080</v>
      </c>
      <c r="F311" s="9" t="n">
        <v>200</v>
      </c>
      <c r="G311" s="9" t="s">
        <v>132</v>
      </c>
      <c r="H311" s="9" t="n">
        <v>5</v>
      </c>
      <c r="I311" s="9" t="n">
        <v>200</v>
      </c>
      <c r="J311" s="11" t="b">
        <f aca="false">TRUE()</f>
        <v>1</v>
      </c>
      <c r="K311" s="9" t="n">
        <v>200</v>
      </c>
      <c r="L311" s="9" t="n">
        <v>5</v>
      </c>
      <c r="M311" s="11" t="b">
        <f aca="false">TRUE()</f>
        <v>1</v>
      </c>
      <c r="N311" s="5" t="n">
        <f aca="false">COUNTIF($F$2:$F$316,"&lt;"&amp;F311)+(COUNTIF($F$2:$F$316,F311)+1)/2</f>
        <v>259.5</v>
      </c>
      <c r="O311" s="5" t="n">
        <f aca="false">COUNTIF($H$2:$H$316,"&lt;"&amp;H311)+(COUNTIF($H$2:$H$316,H311)+1)/2</f>
        <v>207</v>
      </c>
      <c r="P311" s="5" t="str">
        <f aca="false">IF(J311=FALSE(),COUNTIFS($J$2:$J$316,FALSE(),$F$2:$F$316,"&lt;"&amp;F311)+(COUNTIFS($J$2:$J$316,FALSE(),$F$2:$F$316,F311)+1)/2,"")</f>
        <v/>
      </c>
      <c r="Q311" s="5" t="str">
        <f aca="false">IF(J311=FALSE(),COUNTIFS($J$2:$J$316,FALSE(),$H$2:$H$316,"&lt;"&amp;H311)+(COUNTIFS($J$2:$J$316,FALSE(),$H$2:$H$316,H311)+1)/2,"")</f>
        <v/>
      </c>
      <c r="R311" s="5" t="n">
        <f aca="false">COUNTIF($L$2:$L$316,"&lt;"&amp;L311)+(COUNTIF($L$2:$L$316,L311)+1)/2</f>
        <v>234.5</v>
      </c>
      <c r="S311" s="5" t="n">
        <f aca="false">MATCH(F311,Codetabel!$G$2:$G$12,0)-1</f>
        <v>5</v>
      </c>
      <c r="T311" s="5" t="n">
        <f aca="false">H311-1</f>
        <v>4</v>
      </c>
    </row>
    <row r="312" customFormat="false" ht="15" hidden="false" customHeight="false" outlineLevel="0" collapsed="false">
      <c r="A312" s="9" t="s">
        <v>67</v>
      </c>
      <c r="B312" s="9" t="n">
        <v>463</v>
      </c>
      <c r="C312" s="9" t="s">
        <v>1067</v>
      </c>
      <c r="D312" s="9" t="s">
        <v>1068</v>
      </c>
      <c r="E312" s="9" t="s">
        <v>1081</v>
      </c>
      <c r="F312" s="9" t="n">
        <v>200</v>
      </c>
      <c r="G312" s="9" t="s">
        <v>132</v>
      </c>
      <c r="H312" s="9" t="n">
        <v>5</v>
      </c>
      <c r="I312" s="9" t="n">
        <v>200</v>
      </c>
      <c r="J312" s="11" t="b">
        <f aca="false">TRUE()</f>
        <v>1</v>
      </c>
      <c r="K312" s="9" t="n">
        <v>100</v>
      </c>
      <c r="L312" s="9" t="n">
        <v>4</v>
      </c>
      <c r="M312" s="11" t="b">
        <f aca="false">TRUE()</f>
        <v>1</v>
      </c>
      <c r="N312" s="5" t="n">
        <f aca="false">COUNTIF($F$2:$F$316,"&lt;"&amp;F312)+(COUNTIF($F$2:$F$316,F312)+1)/2</f>
        <v>259.5</v>
      </c>
      <c r="O312" s="5" t="n">
        <f aca="false">COUNTIF($H$2:$H$316,"&lt;"&amp;H312)+(COUNTIF($H$2:$H$316,H312)+1)/2</f>
        <v>207</v>
      </c>
      <c r="P312" s="5" t="str">
        <f aca="false">IF(J312=FALSE(),COUNTIFS($J$2:$J$316,FALSE(),$F$2:$F$316,"&lt;"&amp;F312)+(COUNTIFS($J$2:$J$316,FALSE(),$F$2:$F$316,F312)+1)/2,"")</f>
        <v/>
      </c>
      <c r="Q312" s="5" t="str">
        <f aca="false">IF(J312=FALSE(),COUNTIFS($J$2:$J$316,FALSE(),$H$2:$H$316,"&lt;"&amp;H312)+(COUNTIFS($J$2:$J$316,FALSE(),$H$2:$H$316,H312)+1)/2,"")</f>
        <v/>
      </c>
      <c r="R312" s="5" t="n">
        <f aca="false">COUNTIF($L$2:$L$316,"&lt;"&amp;L312)+(COUNTIF($L$2:$L$316,L312)+1)/2</f>
        <v>166</v>
      </c>
      <c r="S312" s="5" t="n">
        <f aca="false">MATCH(F312,Codetabel!$G$2:$G$12,0)-1</f>
        <v>5</v>
      </c>
      <c r="T312" s="5" t="n">
        <f aca="false">H312-1</f>
        <v>4</v>
      </c>
    </row>
    <row r="313" customFormat="false" ht="15" hidden="false" customHeight="false" outlineLevel="0" collapsed="false">
      <c r="A313" s="9" t="s">
        <v>67</v>
      </c>
      <c r="B313" s="9" t="n">
        <v>466</v>
      </c>
      <c r="C313" s="9" t="s">
        <v>1158</v>
      </c>
      <c r="D313" s="9" t="s">
        <v>1159</v>
      </c>
      <c r="E313" s="9" t="s">
        <v>1160</v>
      </c>
      <c r="F313" s="9" t="n">
        <v>30</v>
      </c>
      <c r="G313" s="9" t="s">
        <v>126</v>
      </c>
      <c r="H313" s="9" t="n">
        <v>3</v>
      </c>
      <c r="I313" s="9" t="n">
        <v>50</v>
      </c>
      <c r="J313" s="11" t="b">
        <f aca="false">FALSE()</f>
        <v>0</v>
      </c>
      <c r="K313" s="9" t="n">
        <v>50</v>
      </c>
      <c r="L313" s="9" t="n">
        <v>3</v>
      </c>
      <c r="M313" s="11" t="b">
        <f aca="false">TRUE()</f>
        <v>1</v>
      </c>
      <c r="N313" s="5" t="n">
        <f aca="false">COUNTIF($F$2:$F$316,"&lt;"&amp;F313)+(COUNTIF($F$2:$F$316,F313)+1)/2</f>
        <v>119.5</v>
      </c>
      <c r="O313" s="5" t="n">
        <f aca="false">COUNTIF($H$2:$H$316,"&lt;"&amp;H313)+(COUNTIF($H$2:$H$316,H313)+1)/2</f>
        <v>68</v>
      </c>
      <c r="P313" s="5" t="n">
        <f aca="false">IF(J313=FALSE(),COUNTIFS($J$2:$J$316,FALSE(),$F$2:$F$316,"&lt;"&amp;F313)+(COUNTIFS($J$2:$J$316,FALSE(),$F$2:$F$316,F313)+1)/2,"")</f>
        <v>115</v>
      </c>
      <c r="Q313" s="5" t="n">
        <f aca="false">IF(J313=FALSE(),COUNTIFS($J$2:$J$316,FALSE(),$H$2:$H$316,"&lt;"&amp;H313)+(COUNTIFS($J$2:$J$316,FALSE(),$H$2:$H$316,H313)+1)/2,"")</f>
        <v>48.5</v>
      </c>
      <c r="R313" s="5" t="n">
        <f aca="false">COUNTIF($L$2:$L$316,"&lt;"&amp;L313)+(COUNTIF($L$2:$L$316,L313)+1)/2</f>
        <v>84.5</v>
      </c>
      <c r="S313" s="5" t="n">
        <f aca="false">MATCH(F313,Codetabel!$G$2:$G$12,0)-1</f>
        <v>2</v>
      </c>
      <c r="T313" s="5" t="n">
        <f aca="false">H313-1</f>
        <v>2</v>
      </c>
    </row>
    <row r="314" customFormat="false" ht="15" hidden="false" customHeight="false" outlineLevel="0" collapsed="false">
      <c r="A314" s="9" t="s">
        <v>67</v>
      </c>
      <c r="B314" s="9" t="n">
        <v>467</v>
      </c>
      <c r="C314" s="9" t="s">
        <v>1158</v>
      </c>
      <c r="D314" s="9" t="s">
        <v>1159</v>
      </c>
      <c r="E314" s="9" t="s">
        <v>1161</v>
      </c>
      <c r="F314" s="9" t="n">
        <v>30</v>
      </c>
      <c r="G314" s="9" t="s">
        <v>126</v>
      </c>
      <c r="H314" s="9" t="n">
        <v>3</v>
      </c>
      <c r="I314" s="9" t="n">
        <v>50</v>
      </c>
      <c r="J314" s="11" t="b">
        <f aca="false">FALSE()</f>
        <v>0</v>
      </c>
      <c r="K314" s="9" t="n">
        <v>50</v>
      </c>
      <c r="L314" s="9" t="n">
        <v>3</v>
      </c>
      <c r="M314" s="11" t="b">
        <f aca="false">TRUE()</f>
        <v>1</v>
      </c>
      <c r="N314" s="5" t="n">
        <f aca="false">COUNTIF($F$2:$F$316,"&lt;"&amp;F314)+(COUNTIF($F$2:$F$316,F314)+1)/2</f>
        <v>119.5</v>
      </c>
      <c r="O314" s="5" t="n">
        <f aca="false">COUNTIF($H$2:$H$316,"&lt;"&amp;H314)+(COUNTIF($H$2:$H$316,H314)+1)/2</f>
        <v>68</v>
      </c>
      <c r="P314" s="5" t="n">
        <f aca="false">IF(J314=FALSE(),COUNTIFS($J$2:$J$316,FALSE(),$F$2:$F$316,"&lt;"&amp;F314)+(COUNTIFS($J$2:$J$316,FALSE(),$F$2:$F$316,F314)+1)/2,"")</f>
        <v>115</v>
      </c>
      <c r="Q314" s="5" t="n">
        <f aca="false">IF(J314=FALSE(),COUNTIFS($J$2:$J$316,FALSE(),$H$2:$H$316,"&lt;"&amp;H314)+(COUNTIFS($J$2:$J$316,FALSE(),$H$2:$H$316,H314)+1)/2,"")</f>
        <v>48.5</v>
      </c>
      <c r="R314" s="5" t="n">
        <f aca="false">COUNTIF($L$2:$L$316,"&lt;"&amp;L314)+(COUNTIF($L$2:$L$316,L314)+1)/2</f>
        <v>84.5</v>
      </c>
      <c r="S314" s="5" t="n">
        <f aca="false">MATCH(F314,Codetabel!$G$2:$G$12,0)-1</f>
        <v>2</v>
      </c>
      <c r="T314" s="5" t="n">
        <f aca="false">H314-1</f>
        <v>2</v>
      </c>
    </row>
    <row r="315" customFormat="false" ht="15" hidden="false" customHeight="false" outlineLevel="0" collapsed="false">
      <c r="A315" s="9" t="s">
        <v>67</v>
      </c>
      <c r="B315" s="9" t="n">
        <v>468</v>
      </c>
      <c r="C315" s="9" t="s">
        <v>1162</v>
      </c>
      <c r="D315" s="9" t="s">
        <v>1163</v>
      </c>
      <c r="E315" s="9" t="s">
        <v>1164</v>
      </c>
      <c r="F315" s="9" t="n">
        <v>30</v>
      </c>
      <c r="G315" s="9" t="s">
        <v>107</v>
      </c>
      <c r="H315" s="9" t="n">
        <v>2</v>
      </c>
      <c r="I315" s="9" t="n">
        <v>30</v>
      </c>
      <c r="J315" s="11" t="b">
        <f aca="false">TRUE()</f>
        <v>1</v>
      </c>
      <c r="K315" s="9" t="n">
        <v>30</v>
      </c>
      <c r="L315" s="9" t="n">
        <v>2</v>
      </c>
      <c r="M315" s="11" t="b">
        <f aca="false">TRUE()</f>
        <v>1</v>
      </c>
      <c r="N315" s="5" t="n">
        <f aca="false">COUNTIF($F$2:$F$316,"&lt;"&amp;F315)+(COUNTIF($F$2:$F$316,F315)+1)/2</f>
        <v>119.5</v>
      </c>
      <c r="O315" s="5" t="n">
        <f aca="false">COUNTIF($H$2:$H$316,"&lt;"&amp;H315)+(COUNTIF($H$2:$H$316,H315)+1)/2</f>
        <v>20</v>
      </c>
      <c r="P315" s="5" t="str">
        <f aca="false">IF(J315=FALSE(),COUNTIFS($J$2:$J$316,FALSE(),$F$2:$F$316,"&lt;"&amp;F315)+(COUNTIFS($J$2:$J$316,FALSE(),$F$2:$F$316,F315)+1)/2,"")</f>
        <v/>
      </c>
      <c r="Q315" s="5" t="str">
        <f aca="false">IF(J315=FALSE(),COUNTIFS($J$2:$J$316,FALSE(),$H$2:$H$316,"&lt;"&amp;H315)+(COUNTIFS($J$2:$J$316,FALSE(),$H$2:$H$316,H315)+1)/2,"")</f>
        <v/>
      </c>
      <c r="R315" s="5" t="n">
        <f aca="false">COUNTIF($L$2:$L$316,"&lt;"&amp;L315)+(COUNTIF($L$2:$L$316,L315)+1)/2</f>
        <v>27</v>
      </c>
      <c r="S315" s="5" t="n">
        <f aca="false">MATCH(F315,Codetabel!$G$2:$G$12,0)-1</f>
        <v>2</v>
      </c>
      <c r="T315" s="5" t="n">
        <f aca="false">H315-1</f>
        <v>1</v>
      </c>
    </row>
    <row r="316" customFormat="false" ht="15" hidden="false" customHeight="false" outlineLevel="0" collapsed="false">
      <c r="A316" s="9" t="s">
        <v>67</v>
      </c>
      <c r="B316" s="9" t="n">
        <v>469</v>
      </c>
      <c r="C316" s="9" t="s">
        <v>1165</v>
      </c>
      <c r="D316" s="9" t="s">
        <v>1166</v>
      </c>
      <c r="E316" s="9" t="s">
        <v>1167</v>
      </c>
      <c r="F316" s="9" t="n">
        <v>0</v>
      </c>
      <c r="G316" s="9" t="s">
        <v>107</v>
      </c>
      <c r="H316" s="9" t="n">
        <v>2</v>
      </c>
      <c r="I316" s="9" t="n">
        <v>30</v>
      </c>
      <c r="J316" s="11" t="b">
        <f aca="false">FALSE()</f>
        <v>0</v>
      </c>
      <c r="K316" s="9" t="n">
        <v>30</v>
      </c>
      <c r="L316" s="9" t="n">
        <v>2</v>
      </c>
      <c r="M316" s="11" t="b">
        <f aca="false">TRUE()</f>
        <v>1</v>
      </c>
      <c r="N316" s="5" t="n">
        <f aca="false">COUNTIF($F$2:$F$316,"&lt;"&amp;F316)+(COUNTIF($F$2:$F$316,F316)+1)/2</f>
        <v>21</v>
      </c>
      <c r="O316" s="5" t="n">
        <f aca="false">COUNTIF($H$2:$H$316,"&lt;"&amp;H316)+(COUNTIF($H$2:$H$316,H316)+1)/2</f>
        <v>20</v>
      </c>
      <c r="P316" s="5" t="n">
        <f aca="false">IF(J316=FALSE(),COUNTIFS($J$2:$J$316,FALSE(),$F$2:$F$316,"&lt;"&amp;F316)+(COUNTIFS($J$2:$J$316,FALSE(),$F$2:$F$316,F316)+1)/2,"")</f>
        <v>21</v>
      </c>
      <c r="Q316" s="5" t="n">
        <f aca="false">IF(J316=FALSE(),COUNTIFS($J$2:$J$316,FALSE(),$H$2:$H$316,"&lt;"&amp;H316)+(COUNTIFS($J$2:$J$316,FALSE(),$H$2:$H$316,H316)+1)/2,"")</f>
        <v>15.5</v>
      </c>
      <c r="R316" s="5" t="n">
        <f aca="false">COUNTIF($L$2:$L$316,"&lt;"&amp;L316)+(COUNTIF($L$2:$L$316,L316)+1)/2</f>
        <v>27</v>
      </c>
      <c r="S316" s="5" t="n">
        <f aca="false">MATCH(F316,Codetabel!$G$2:$G$12,0)-1</f>
        <v>0</v>
      </c>
      <c r="T316" s="5" t="n">
        <f aca="false">H316-1</f>
        <v>1</v>
      </c>
    </row>
  </sheetData>
  <autoFilter ref="A1:T3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5" min="13" style="0" width="9"/>
    <col collapsed="false" customWidth="true" hidden="false" outlineLevel="0" max="18" min="16" style="0" width="11"/>
    <col collapsed="false" customWidth="true" hidden="false" outlineLevel="0" max="20" min="19" style="0" width="10"/>
  </cols>
  <sheetData>
    <row r="1" customFormat="false" ht="77.6" hidden="false" customHeight="false" outlineLevel="0" collapsed="false">
      <c r="A1" s="4" t="s">
        <v>57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  <c r="N1" s="4" t="s">
        <v>97</v>
      </c>
      <c r="O1" s="4" t="s">
        <v>98</v>
      </c>
      <c r="P1" s="4" t="s">
        <v>99</v>
      </c>
      <c r="Q1" s="4" t="s">
        <v>100</v>
      </c>
      <c r="R1" s="4" t="s">
        <v>101</v>
      </c>
      <c r="S1" s="4" t="s">
        <v>102</v>
      </c>
      <c r="T1" s="4" t="s">
        <v>103</v>
      </c>
    </row>
    <row r="2" customFormat="false" ht="15" hidden="false" customHeight="false" outlineLevel="0" collapsed="false">
      <c r="A2" s="9" t="s">
        <v>65</v>
      </c>
      <c r="B2" s="9" t="n">
        <v>4</v>
      </c>
      <c r="C2" s="9" t="s">
        <v>104</v>
      </c>
      <c r="D2" s="9" t="s">
        <v>105</v>
      </c>
      <c r="E2" s="9" t="s">
        <v>106</v>
      </c>
      <c r="F2" s="9" t="n">
        <v>10</v>
      </c>
      <c r="G2" s="9" t="s">
        <v>107</v>
      </c>
      <c r="H2" s="9" t="n">
        <v>2</v>
      </c>
      <c r="I2" s="9" t="n">
        <v>30</v>
      </c>
      <c r="J2" s="11" t="b">
        <f aca="false">FALSE()</f>
        <v>0</v>
      </c>
      <c r="K2" s="9" t="n">
        <v>30</v>
      </c>
      <c r="L2" s="9" t="n">
        <v>2</v>
      </c>
      <c r="M2" s="11" t="b">
        <f aca="false">FALSE()</f>
        <v>0</v>
      </c>
      <c r="N2" s="5" t="n">
        <f aca="false">COUNTIF($F$2:$F$563,"&lt;"&amp;F2)+(COUNTIF($F$2:$F$563,F2)+1)/2</f>
        <v>164.5</v>
      </c>
      <c r="O2" s="5" t="n">
        <f aca="false">COUNTIF($H$2:$H$563,"&lt;"&amp;H2)+(COUNTIF($H$2:$H$563,H2)+1)/2</f>
        <v>89</v>
      </c>
      <c r="P2" s="5" t="n">
        <f aca="false">IF(J2=FALSE(),COUNTIFS($J$2:$J$563,FALSE(),$F$2:$F$563,"&lt;"&amp;F2)+(COUNTIFS($J$2:$J$563,FALSE(),$F$2:$F$563,F2)+1)/2,"")</f>
        <v>162</v>
      </c>
      <c r="Q2" s="5" t="n">
        <f aca="false">IF(J2=FALSE(),COUNTIFS($J$2:$J$563,FALSE(),$H$2:$H$563,"&lt;"&amp;H2)+(COUNTIFS($J$2:$J$563,FALSE(),$H$2:$H$563,H2)+1)/2,"")</f>
        <v>71.5</v>
      </c>
      <c r="R2" s="5" t="n">
        <f aca="false">COUNTIF($L$2:$L$563,"&lt;"&amp;L2)+(COUNTIF($L$2:$L$563,L2)+1)/2</f>
        <v>101.5</v>
      </c>
      <c r="S2" s="5" t="n">
        <f aca="false">MATCH(F2,Codetabel!$G$2:$G$12,0)-1</f>
        <v>1</v>
      </c>
      <c r="T2" s="5" t="n">
        <f aca="false">H2-1</f>
        <v>1</v>
      </c>
    </row>
    <row r="3" customFormat="false" ht="15" hidden="false" customHeight="false" outlineLevel="0" collapsed="false">
      <c r="A3" s="9" t="s">
        <v>65</v>
      </c>
      <c r="B3" s="9" t="n">
        <v>6</v>
      </c>
      <c r="C3" s="9" t="s">
        <v>108</v>
      </c>
      <c r="D3" s="9" t="s">
        <v>105</v>
      </c>
      <c r="E3" s="9" t="s">
        <v>109</v>
      </c>
      <c r="F3" s="9" t="n">
        <v>10</v>
      </c>
      <c r="G3" s="9" t="s">
        <v>107</v>
      </c>
      <c r="H3" s="9" t="n">
        <v>2</v>
      </c>
      <c r="I3" s="9" t="n">
        <v>30</v>
      </c>
      <c r="J3" s="11" t="b">
        <f aca="false">FALSE()</f>
        <v>0</v>
      </c>
      <c r="K3" s="9" t="n">
        <v>30</v>
      </c>
      <c r="L3" s="9" t="n">
        <v>2</v>
      </c>
      <c r="M3" s="11" t="b">
        <f aca="false">FALSE()</f>
        <v>0</v>
      </c>
      <c r="N3" s="5" t="n">
        <f aca="false">COUNTIF($F$2:$F$563,"&lt;"&amp;F3)+(COUNTIF($F$2:$F$563,F3)+1)/2</f>
        <v>164.5</v>
      </c>
      <c r="O3" s="5" t="n">
        <f aca="false">COUNTIF($H$2:$H$563,"&lt;"&amp;H3)+(COUNTIF($H$2:$H$563,H3)+1)/2</f>
        <v>89</v>
      </c>
      <c r="P3" s="5" t="n">
        <f aca="false">IF(J3=FALSE(),COUNTIFS($J$2:$J$563,FALSE(),$F$2:$F$563,"&lt;"&amp;F3)+(COUNTIFS($J$2:$J$563,FALSE(),$F$2:$F$563,F3)+1)/2,"")</f>
        <v>162</v>
      </c>
      <c r="Q3" s="5" t="n">
        <f aca="false">IF(J3=FALSE(),COUNTIFS($J$2:$J$563,FALSE(),$H$2:$H$563,"&lt;"&amp;H3)+(COUNTIFS($J$2:$J$563,FALSE(),$H$2:$H$563,H3)+1)/2,"")</f>
        <v>71.5</v>
      </c>
      <c r="R3" s="5" t="n">
        <f aca="false">COUNTIF($L$2:$L$563,"&lt;"&amp;L3)+(COUNTIF($L$2:$L$563,L3)+1)/2</f>
        <v>101.5</v>
      </c>
      <c r="S3" s="5" t="n">
        <f aca="false">MATCH(F3,Codetabel!$G$2:$G$12,0)-1</f>
        <v>1</v>
      </c>
      <c r="T3" s="5" t="n">
        <f aca="false">H3-1</f>
        <v>1</v>
      </c>
    </row>
    <row r="4" customFormat="false" ht="15" hidden="false" customHeight="false" outlineLevel="0" collapsed="false">
      <c r="A4" s="9" t="s">
        <v>65</v>
      </c>
      <c r="B4" s="9" t="n">
        <v>7</v>
      </c>
      <c r="C4" s="9" t="s">
        <v>108</v>
      </c>
      <c r="D4" s="9" t="s">
        <v>105</v>
      </c>
      <c r="E4" s="9" t="s">
        <v>110</v>
      </c>
      <c r="F4" s="9" t="n">
        <v>10</v>
      </c>
      <c r="G4" s="9" t="s">
        <v>107</v>
      </c>
      <c r="H4" s="9" t="n">
        <v>2</v>
      </c>
      <c r="I4" s="9" t="n">
        <v>30</v>
      </c>
      <c r="J4" s="11" t="b">
        <f aca="false">FALSE()</f>
        <v>0</v>
      </c>
      <c r="K4" s="9" t="n">
        <v>30</v>
      </c>
      <c r="L4" s="9" t="n">
        <v>2</v>
      </c>
      <c r="M4" s="11" t="b">
        <f aca="false">FALSE()</f>
        <v>0</v>
      </c>
      <c r="N4" s="5" t="n">
        <f aca="false">COUNTIF($F$2:$F$563,"&lt;"&amp;F4)+(COUNTIF($F$2:$F$563,F4)+1)/2</f>
        <v>164.5</v>
      </c>
      <c r="O4" s="5" t="n">
        <f aca="false">COUNTIF($H$2:$H$563,"&lt;"&amp;H4)+(COUNTIF($H$2:$H$563,H4)+1)/2</f>
        <v>89</v>
      </c>
      <c r="P4" s="5" t="n">
        <f aca="false">IF(J4=FALSE(),COUNTIFS($J$2:$J$563,FALSE(),$F$2:$F$563,"&lt;"&amp;F4)+(COUNTIFS($J$2:$J$563,FALSE(),$F$2:$F$563,F4)+1)/2,"")</f>
        <v>162</v>
      </c>
      <c r="Q4" s="5" t="n">
        <f aca="false">IF(J4=FALSE(),COUNTIFS($J$2:$J$563,FALSE(),$H$2:$H$563,"&lt;"&amp;H4)+(COUNTIFS($J$2:$J$563,FALSE(),$H$2:$H$563,H4)+1)/2,"")</f>
        <v>71.5</v>
      </c>
      <c r="R4" s="5" t="n">
        <f aca="false">COUNTIF($L$2:$L$563,"&lt;"&amp;L4)+(COUNTIF($L$2:$L$563,L4)+1)/2</f>
        <v>101.5</v>
      </c>
      <c r="S4" s="5" t="n">
        <f aca="false">MATCH(F4,Codetabel!$G$2:$G$12,0)-1</f>
        <v>1</v>
      </c>
      <c r="T4" s="5" t="n">
        <f aca="false">H4-1</f>
        <v>1</v>
      </c>
    </row>
    <row r="5" customFormat="false" ht="15" hidden="false" customHeight="false" outlineLevel="0" collapsed="false">
      <c r="A5" s="9" t="s">
        <v>65</v>
      </c>
      <c r="B5" s="9" t="n">
        <v>8</v>
      </c>
      <c r="C5" s="9" t="s">
        <v>108</v>
      </c>
      <c r="D5" s="9" t="s">
        <v>105</v>
      </c>
      <c r="E5" s="9" t="s">
        <v>111</v>
      </c>
      <c r="F5" s="9" t="n">
        <v>10</v>
      </c>
      <c r="G5" s="9" t="s">
        <v>107</v>
      </c>
      <c r="H5" s="9" t="n">
        <v>2</v>
      </c>
      <c r="I5" s="9" t="n">
        <v>30</v>
      </c>
      <c r="J5" s="11" t="b">
        <f aca="false">FALSE()</f>
        <v>0</v>
      </c>
      <c r="K5" s="9" t="n">
        <v>30</v>
      </c>
      <c r="L5" s="9" t="n">
        <v>2</v>
      </c>
      <c r="M5" s="11" t="b">
        <f aca="false">FALSE()</f>
        <v>0</v>
      </c>
      <c r="N5" s="5" t="n">
        <f aca="false">COUNTIF($F$2:$F$563,"&lt;"&amp;F5)+(COUNTIF($F$2:$F$563,F5)+1)/2</f>
        <v>164.5</v>
      </c>
      <c r="O5" s="5" t="n">
        <f aca="false">COUNTIF($H$2:$H$563,"&lt;"&amp;H5)+(COUNTIF($H$2:$H$563,H5)+1)/2</f>
        <v>89</v>
      </c>
      <c r="P5" s="5" t="n">
        <f aca="false">IF(J5=FALSE(),COUNTIFS($J$2:$J$563,FALSE(),$F$2:$F$563,"&lt;"&amp;F5)+(COUNTIFS($J$2:$J$563,FALSE(),$F$2:$F$563,F5)+1)/2,"")</f>
        <v>162</v>
      </c>
      <c r="Q5" s="5" t="n">
        <f aca="false">IF(J5=FALSE(),COUNTIFS($J$2:$J$563,FALSE(),$H$2:$H$563,"&lt;"&amp;H5)+(COUNTIFS($J$2:$J$563,FALSE(),$H$2:$H$563,H5)+1)/2,"")</f>
        <v>71.5</v>
      </c>
      <c r="R5" s="5" t="n">
        <f aca="false">COUNTIF($L$2:$L$563,"&lt;"&amp;L5)+(COUNTIF($L$2:$L$563,L5)+1)/2</f>
        <v>101.5</v>
      </c>
      <c r="S5" s="5" t="n">
        <f aca="false">MATCH(F5,Codetabel!$G$2:$G$12,0)-1</f>
        <v>1</v>
      </c>
      <c r="T5" s="5" t="n">
        <f aca="false">H5-1</f>
        <v>1</v>
      </c>
    </row>
    <row r="6" customFormat="false" ht="15" hidden="false" customHeight="false" outlineLevel="0" collapsed="false">
      <c r="A6" s="9" t="s">
        <v>65</v>
      </c>
      <c r="B6" s="9" t="n">
        <v>9</v>
      </c>
      <c r="C6" s="9" t="s">
        <v>108</v>
      </c>
      <c r="D6" s="9" t="s">
        <v>112</v>
      </c>
      <c r="E6" s="9" t="s">
        <v>113</v>
      </c>
      <c r="F6" s="9" t="n">
        <v>30</v>
      </c>
      <c r="G6" s="9" t="s">
        <v>107</v>
      </c>
      <c r="H6" s="9" t="n">
        <v>2</v>
      </c>
      <c r="I6" s="9" t="n">
        <v>30</v>
      </c>
      <c r="J6" s="11" t="b">
        <f aca="false">TRUE()</f>
        <v>1</v>
      </c>
      <c r="K6" s="9" t="n">
        <v>30</v>
      </c>
      <c r="L6" s="9" t="n">
        <v>2</v>
      </c>
      <c r="M6" s="11" t="b">
        <f aca="false">FALSE()</f>
        <v>0</v>
      </c>
      <c r="N6" s="5" t="n">
        <f aca="false">COUNTIF($F$2:$F$563,"&lt;"&amp;F6)+(COUNTIF($F$2:$F$563,F6)+1)/2</f>
        <v>259.5</v>
      </c>
      <c r="O6" s="5" t="n">
        <f aca="false">COUNTIF($H$2:$H$563,"&lt;"&amp;H6)+(COUNTIF($H$2:$H$563,H6)+1)/2</f>
        <v>89</v>
      </c>
      <c r="P6" s="5" t="str">
        <f aca="false">IF(J6=FALSE(),COUNTIFS($J$2:$J$563,FALSE(),$F$2:$F$563,"&lt;"&amp;F6)+(COUNTIFS($J$2:$J$563,FALSE(),$F$2:$F$563,F6)+1)/2,"")</f>
        <v/>
      </c>
      <c r="Q6" s="5" t="str">
        <f aca="false">IF(J6=FALSE(),COUNTIFS($J$2:$J$563,FALSE(),$H$2:$H$563,"&lt;"&amp;H6)+(COUNTIFS($J$2:$J$563,FALSE(),$H$2:$H$563,H6)+1)/2,"")</f>
        <v/>
      </c>
      <c r="R6" s="5" t="n">
        <f aca="false">COUNTIF($L$2:$L$563,"&lt;"&amp;L6)+(COUNTIF($L$2:$L$563,L6)+1)/2</f>
        <v>101.5</v>
      </c>
      <c r="S6" s="5" t="n">
        <f aca="false">MATCH(F6,Codetabel!$G$2:$G$12,0)-1</f>
        <v>2</v>
      </c>
      <c r="T6" s="5" t="n">
        <f aca="false">H6-1</f>
        <v>1</v>
      </c>
    </row>
    <row r="7" customFormat="false" ht="15" hidden="false" customHeight="false" outlineLevel="0" collapsed="false">
      <c r="A7" s="9" t="s">
        <v>65</v>
      </c>
      <c r="B7" s="9" t="n">
        <v>10</v>
      </c>
      <c r="C7" s="9" t="s">
        <v>108</v>
      </c>
      <c r="D7" s="9" t="s">
        <v>112</v>
      </c>
      <c r="E7" s="9" t="s">
        <v>114</v>
      </c>
      <c r="F7" s="9" t="n">
        <v>100</v>
      </c>
      <c r="G7" s="9" t="s">
        <v>115</v>
      </c>
      <c r="H7" s="9" t="n">
        <v>4</v>
      </c>
      <c r="I7" s="9" t="n">
        <v>100</v>
      </c>
      <c r="J7" s="11" t="b">
        <f aca="false">TRUE()</f>
        <v>1</v>
      </c>
      <c r="K7" s="9" t="n">
        <v>30</v>
      </c>
      <c r="L7" s="9" t="n">
        <v>2</v>
      </c>
      <c r="M7" s="11" t="b">
        <f aca="false">FALSE()</f>
        <v>0</v>
      </c>
      <c r="N7" s="5" t="n">
        <f aca="false">COUNTIF($F$2:$F$563,"&lt;"&amp;F7)+(COUNTIF($F$2:$F$563,F7)+1)/2</f>
        <v>418.5</v>
      </c>
      <c r="O7" s="5" t="n">
        <f aca="false">COUNTIF($H$2:$H$563,"&lt;"&amp;H7)+(COUNTIF($H$2:$H$563,H7)+1)/2</f>
        <v>269</v>
      </c>
      <c r="P7" s="5" t="str">
        <f aca="false">IF(J7=FALSE(),COUNTIFS($J$2:$J$563,FALSE(),$F$2:$F$563,"&lt;"&amp;F7)+(COUNTIFS($J$2:$J$563,FALSE(),$F$2:$F$563,F7)+1)/2,"")</f>
        <v/>
      </c>
      <c r="Q7" s="5" t="str">
        <f aca="false">IF(J7=FALSE(),COUNTIFS($J$2:$J$563,FALSE(),$H$2:$H$563,"&lt;"&amp;H7)+(COUNTIFS($J$2:$J$563,FALSE(),$H$2:$H$563,H7)+1)/2,"")</f>
        <v/>
      </c>
      <c r="R7" s="5" t="n">
        <f aca="false">COUNTIF($L$2:$L$563,"&lt;"&amp;L7)+(COUNTIF($L$2:$L$563,L7)+1)/2</f>
        <v>101.5</v>
      </c>
      <c r="S7" s="5" t="n">
        <f aca="false">MATCH(F7,Codetabel!$G$2:$G$12,0)-1</f>
        <v>4</v>
      </c>
      <c r="T7" s="5" t="n">
        <f aca="false">H7-1</f>
        <v>3</v>
      </c>
    </row>
    <row r="8" customFormat="false" ht="15" hidden="false" customHeight="false" outlineLevel="0" collapsed="false">
      <c r="A8" s="9" t="s">
        <v>65</v>
      </c>
      <c r="B8" s="9" t="n">
        <v>11</v>
      </c>
      <c r="C8" s="9" t="s">
        <v>108</v>
      </c>
      <c r="D8" s="9" t="s">
        <v>116</v>
      </c>
      <c r="E8" s="9" t="s">
        <v>117</v>
      </c>
      <c r="F8" s="9" t="n">
        <v>30</v>
      </c>
      <c r="G8" s="9" t="s">
        <v>107</v>
      </c>
      <c r="H8" s="9" t="n">
        <v>2</v>
      </c>
      <c r="I8" s="9" t="n">
        <v>30</v>
      </c>
      <c r="J8" s="11" t="b">
        <f aca="false">TRUE()</f>
        <v>1</v>
      </c>
      <c r="K8" s="9" t="n">
        <v>30</v>
      </c>
      <c r="L8" s="9" t="n">
        <v>2</v>
      </c>
      <c r="M8" s="11" t="b">
        <f aca="false">FALSE()</f>
        <v>0</v>
      </c>
      <c r="N8" s="5" t="n">
        <f aca="false">COUNTIF($F$2:$F$563,"&lt;"&amp;F8)+(COUNTIF($F$2:$F$563,F8)+1)/2</f>
        <v>259.5</v>
      </c>
      <c r="O8" s="5" t="n">
        <f aca="false">COUNTIF($H$2:$H$563,"&lt;"&amp;H8)+(COUNTIF($H$2:$H$563,H8)+1)/2</f>
        <v>89</v>
      </c>
      <c r="P8" s="5" t="str">
        <f aca="false">IF(J8=FALSE(),COUNTIFS($J$2:$J$563,FALSE(),$F$2:$F$563,"&lt;"&amp;F8)+(COUNTIFS($J$2:$J$563,FALSE(),$F$2:$F$563,F8)+1)/2,"")</f>
        <v/>
      </c>
      <c r="Q8" s="5" t="str">
        <f aca="false">IF(J8=FALSE(),COUNTIFS($J$2:$J$563,FALSE(),$H$2:$H$563,"&lt;"&amp;H8)+(COUNTIFS($J$2:$J$563,FALSE(),$H$2:$H$563,H8)+1)/2,"")</f>
        <v/>
      </c>
      <c r="R8" s="5" t="n">
        <f aca="false">COUNTIF($L$2:$L$563,"&lt;"&amp;L8)+(COUNTIF($L$2:$L$563,L8)+1)/2</f>
        <v>101.5</v>
      </c>
      <c r="S8" s="5" t="n">
        <f aca="false">MATCH(F8,Codetabel!$G$2:$G$12,0)-1</f>
        <v>2</v>
      </c>
      <c r="T8" s="5" t="n">
        <f aca="false">H8-1</f>
        <v>1</v>
      </c>
    </row>
    <row r="9" customFormat="false" ht="15" hidden="false" customHeight="false" outlineLevel="0" collapsed="false">
      <c r="A9" s="9" t="s">
        <v>65</v>
      </c>
      <c r="B9" s="9" t="n">
        <v>12</v>
      </c>
      <c r="C9" s="9" t="s">
        <v>108</v>
      </c>
      <c r="D9" s="9" t="s">
        <v>118</v>
      </c>
      <c r="E9" s="9" t="s">
        <v>119</v>
      </c>
      <c r="F9" s="9" t="n">
        <v>30</v>
      </c>
      <c r="G9" s="9" t="s">
        <v>107</v>
      </c>
      <c r="H9" s="9" t="n">
        <v>2</v>
      </c>
      <c r="I9" s="9" t="n">
        <v>30</v>
      </c>
      <c r="J9" s="11" t="b">
        <f aca="false">TRUE()</f>
        <v>1</v>
      </c>
      <c r="K9" s="9" t="n">
        <v>30</v>
      </c>
      <c r="L9" s="9" t="n">
        <v>2</v>
      </c>
      <c r="M9" s="11" t="b">
        <f aca="false">FALSE()</f>
        <v>0</v>
      </c>
      <c r="N9" s="5" t="n">
        <f aca="false">COUNTIF($F$2:$F$563,"&lt;"&amp;F9)+(COUNTIF($F$2:$F$563,F9)+1)/2</f>
        <v>259.5</v>
      </c>
      <c r="O9" s="5" t="n">
        <f aca="false">COUNTIF($H$2:$H$563,"&lt;"&amp;H9)+(COUNTIF($H$2:$H$563,H9)+1)/2</f>
        <v>89</v>
      </c>
      <c r="P9" s="5" t="str">
        <f aca="false">IF(J9=FALSE(),COUNTIFS($J$2:$J$563,FALSE(),$F$2:$F$563,"&lt;"&amp;F9)+(COUNTIFS($J$2:$J$563,FALSE(),$F$2:$F$563,F9)+1)/2,"")</f>
        <v/>
      </c>
      <c r="Q9" s="5" t="str">
        <f aca="false">IF(J9=FALSE(),COUNTIFS($J$2:$J$563,FALSE(),$H$2:$H$563,"&lt;"&amp;H9)+(COUNTIFS($J$2:$J$563,FALSE(),$H$2:$H$563,H9)+1)/2,"")</f>
        <v/>
      </c>
      <c r="R9" s="5" t="n">
        <f aca="false">COUNTIF($L$2:$L$563,"&lt;"&amp;L9)+(COUNTIF($L$2:$L$563,L9)+1)/2</f>
        <v>101.5</v>
      </c>
      <c r="S9" s="5" t="n">
        <f aca="false">MATCH(F9,Codetabel!$G$2:$G$12,0)-1</f>
        <v>2</v>
      </c>
      <c r="T9" s="5" t="n">
        <f aca="false">H9-1</f>
        <v>1</v>
      </c>
    </row>
    <row r="10" customFormat="false" ht="15" hidden="false" customHeight="false" outlineLevel="0" collapsed="false">
      <c r="A10" s="9" t="s">
        <v>65</v>
      </c>
      <c r="B10" s="9" t="n">
        <v>13</v>
      </c>
      <c r="C10" s="9" t="s">
        <v>120</v>
      </c>
      <c r="D10" s="9" t="s">
        <v>121</v>
      </c>
      <c r="E10" s="9" t="s">
        <v>122</v>
      </c>
      <c r="F10" s="9" t="n">
        <v>100</v>
      </c>
      <c r="G10" s="9" t="s">
        <v>115</v>
      </c>
      <c r="H10" s="9" t="n">
        <v>4</v>
      </c>
      <c r="I10" s="9" t="n">
        <v>100</v>
      </c>
      <c r="J10" s="11" t="b">
        <f aca="false">TRUE()</f>
        <v>1</v>
      </c>
      <c r="K10" s="9" t="n">
        <v>30</v>
      </c>
      <c r="L10" s="9" t="n">
        <v>2</v>
      </c>
      <c r="M10" s="11" t="b">
        <f aca="false">FALSE()</f>
        <v>0</v>
      </c>
      <c r="N10" s="5" t="n">
        <f aca="false">COUNTIF($F$2:$F$563,"&lt;"&amp;F10)+(COUNTIF($F$2:$F$563,F10)+1)/2</f>
        <v>418.5</v>
      </c>
      <c r="O10" s="5" t="n">
        <f aca="false">COUNTIF($H$2:$H$563,"&lt;"&amp;H10)+(COUNTIF($H$2:$H$563,H10)+1)/2</f>
        <v>269</v>
      </c>
      <c r="P10" s="5" t="str">
        <f aca="false">IF(J10=FALSE(),COUNTIFS($J$2:$J$563,FALSE(),$F$2:$F$563,"&lt;"&amp;F10)+(COUNTIFS($J$2:$J$563,FALSE(),$F$2:$F$563,F10)+1)/2,"")</f>
        <v/>
      </c>
      <c r="Q10" s="5" t="str">
        <f aca="false">IF(J10=FALSE(),COUNTIFS($J$2:$J$563,FALSE(),$H$2:$H$563,"&lt;"&amp;H10)+(COUNTIFS($J$2:$J$563,FALSE(),$H$2:$H$563,H10)+1)/2,"")</f>
        <v/>
      </c>
      <c r="R10" s="5" t="n">
        <f aca="false">COUNTIF($L$2:$L$563,"&lt;"&amp;L10)+(COUNTIF($L$2:$L$563,L10)+1)/2</f>
        <v>101.5</v>
      </c>
      <c r="S10" s="5" t="n">
        <f aca="false">MATCH(F10,Codetabel!$G$2:$G$12,0)-1</f>
        <v>4</v>
      </c>
      <c r="T10" s="5" t="n">
        <f aca="false">H10-1</f>
        <v>3</v>
      </c>
    </row>
    <row r="11" customFormat="false" ht="15" hidden="false" customHeight="false" outlineLevel="0" collapsed="false">
      <c r="A11" s="9" t="s">
        <v>65</v>
      </c>
      <c r="B11" s="9" t="n">
        <v>15</v>
      </c>
      <c r="C11" s="9" t="s">
        <v>123</v>
      </c>
      <c r="D11" s="9" t="s">
        <v>124</v>
      </c>
      <c r="E11" s="9" t="s">
        <v>125</v>
      </c>
      <c r="F11" s="9" t="n">
        <v>50</v>
      </c>
      <c r="G11" s="9" t="s">
        <v>126</v>
      </c>
      <c r="H11" s="9" t="n">
        <v>3</v>
      </c>
      <c r="I11" s="9" t="n">
        <v>50</v>
      </c>
      <c r="J11" s="11" t="b">
        <f aca="false">TRUE()</f>
        <v>1</v>
      </c>
      <c r="K11" s="9" t="n">
        <v>30</v>
      </c>
      <c r="L11" s="9" t="n">
        <v>2</v>
      </c>
      <c r="M11" s="11" t="b">
        <f aca="false">FALSE()</f>
        <v>0</v>
      </c>
      <c r="N11" s="5" t="n">
        <f aca="false">COUNTIF($F$2:$F$563,"&lt;"&amp;F11)+(COUNTIF($F$2:$F$563,F11)+1)/2</f>
        <v>346.5</v>
      </c>
      <c r="O11" s="5" t="n">
        <f aca="false">COUNTIF($H$2:$H$563,"&lt;"&amp;H11)+(COUNTIF($H$2:$H$563,H11)+1)/2</f>
        <v>176.5</v>
      </c>
      <c r="P11" s="5" t="str">
        <f aca="false">IF(J11=FALSE(),COUNTIFS($J$2:$J$563,FALSE(),$F$2:$F$563,"&lt;"&amp;F11)+(COUNTIFS($J$2:$J$563,FALSE(),$F$2:$F$563,F11)+1)/2,"")</f>
        <v/>
      </c>
      <c r="Q11" s="5" t="str">
        <f aca="false">IF(J11=FALSE(),COUNTIFS($J$2:$J$563,FALSE(),$H$2:$H$563,"&lt;"&amp;H11)+(COUNTIFS($J$2:$J$563,FALSE(),$H$2:$H$563,H11)+1)/2,"")</f>
        <v/>
      </c>
      <c r="R11" s="5" t="n">
        <f aca="false">COUNTIF($L$2:$L$563,"&lt;"&amp;L11)+(COUNTIF($L$2:$L$563,L11)+1)/2</f>
        <v>101.5</v>
      </c>
      <c r="S11" s="5" t="n">
        <f aca="false">MATCH(F11,Codetabel!$G$2:$G$12,0)-1</f>
        <v>3</v>
      </c>
      <c r="T11" s="5" t="n">
        <f aca="false">H11-1</f>
        <v>2</v>
      </c>
    </row>
    <row r="12" customFormat="false" ht="15" hidden="false" customHeight="false" outlineLevel="0" collapsed="false">
      <c r="A12" s="9" t="s">
        <v>65</v>
      </c>
      <c r="B12" s="9" t="n">
        <v>16</v>
      </c>
      <c r="C12" s="9" t="s">
        <v>123</v>
      </c>
      <c r="D12" s="9" t="s">
        <v>127</v>
      </c>
      <c r="E12" s="9" t="s">
        <v>128</v>
      </c>
      <c r="F12" s="9" t="n">
        <v>50</v>
      </c>
      <c r="G12" s="9" t="s">
        <v>126</v>
      </c>
      <c r="H12" s="9" t="n">
        <v>3</v>
      </c>
      <c r="I12" s="9" t="n">
        <v>50</v>
      </c>
      <c r="J12" s="11" t="b">
        <f aca="false">TRUE()</f>
        <v>1</v>
      </c>
      <c r="K12" s="9" t="n">
        <v>30</v>
      </c>
      <c r="L12" s="9" t="n">
        <v>2</v>
      </c>
      <c r="M12" s="11" t="b">
        <f aca="false">FALSE()</f>
        <v>0</v>
      </c>
      <c r="N12" s="5" t="n">
        <f aca="false">COUNTIF($F$2:$F$563,"&lt;"&amp;F12)+(COUNTIF($F$2:$F$563,F12)+1)/2</f>
        <v>346.5</v>
      </c>
      <c r="O12" s="5" t="n">
        <f aca="false">COUNTIF($H$2:$H$563,"&lt;"&amp;H12)+(COUNTIF($H$2:$H$563,H12)+1)/2</f>
        <v>176.5</v>
      </c>
      <c r="P12" s="5" t="str">
        <f aca="false">IF(J12=FALSE(),COUNTIFS($J$2:$J$563,FALSE(),$F$2:$F$563,"&lt;"&amp;F12)+(COUNTIFS($J$2:$J$563,FALSE(),$F$2:$F$563,F12)+1)/2,"")</f>
        <v/>
      </c>
      <c r="Q12" s="5" t="str">
        <f aca="false">IF(J12=FALSE(),COUNTIFS($J$2:$J$563,FALSE(),$H$2:$H$563,"&lt;"&amp;H12)+(COUNTIFS($J$2:$J$563,FALSE(),$H$2:$H$563,H12)+1)/2,"")</f>
        <v/>
      </c>
      <c r="R12" s="5" t="n">
        <f aca="false">COUNTIF($L$2:$L$563,"&lt;"&amp;L12)+(COUNTIF($L$2:$L$563,L12)+1)/2</f>
        <v>101.5</v>
      </c>
      <c r="S12" s="5" t="n">
        <f aca="false">MATCH(F12,Codetabel!$G$2:$G$12,0)-1</f>
        <v>3</v>
      </c>
      <c r="T12" s="5" t="n">
        <f aca="false">H12-1</f>
        <v>2</v>
      </c>
    </row>
    <row r="13" customFormat="false" ht="15" hidden="false" customHeight="false" outlineLevel="0" collapsed="false">
      <c r="A13" s="9" t="s">
        <v>65</v>
      </c>
      <c r="B13" s="9" t="n">
        <v>17</v>
      </c>
      <c r="C13" s="9" t="s">
        <v>129</v>
      </c>
      <c r="D13" s="9" t="s">
        <v>130</v>
      </c>
      <c r="E13" s="9" t="s">
        <v>131</v>
      </c>
      <c r="F13" s="9" t="n">
        <v>200</v>
      </c>
      <c r="G13" s="9" t="s">
        <v>132</v>
      </c>
      <c r="H13" s="9" t="n">
        <v>5</v>
      </c>
      <c r="I13" s="9" t="n">
        <v>200</v>
      </c>
      <c r="J13" s="11" t="b">
        <f aca="false">TRUE()</f>
        <v>1</v>
      </c>
      <c r="K13" s="9" t="n">
        <v>50</v>
      </c>
      <c r="L13" s="9" t="n">
        <v>3</v>
      </c>
      <c r="M13" s="11" t="b">
        <f aca="false">FALSE()</f>
        <v>0</v>
      </c>
      <c r="N13" s="5" t="n">
        <f aca="false">COUNTIF($F$2:$F$563,"&lt;"&amp;F13)+(COUNTIF($F$2:$F$563,F13)+1)/2</f>
        <v>474.5</v>
      </c>
      <c r="O13" s="5" t="n">
        <f aca="false">COUNTIF($H$2:$H$563,"&lt;"&amp;H13)+(COUNTIF($H$2:$H$563,H13)+1)/2</f>
        <v>351.5</v>
      </c>
      <c r="P13" s="5" t="str">
        <f aca="false">IF(J13=FALSE(),COUNTIFS($J$2:$J$563,FALSE(),$F$2:$F$563,"&lt;"&amp;F13)+(COUNTIFS($J$2:$J$563,FALSE(),$F$2:$F$563,F13)+1)/2,"")</f>
        <v/>
      </c>
      <c r="Q13" s="5" t="str">
        <f aca="false">IF(J13=FALSE(),COUNTIFS($J$2:$J$563,FALSE(),$H$2:$H$563,"&lt;"&amp;H13)+(COUNTIFS($J$2:$J$563,FALSE(),$H$2:$H$563,H13)+1)/2,"")</f>
        <v/>
      </c>
      <c r="R13" s="5" t="n">
        <f aca="false">COUNTIF($L$2:$L$563,"&lt;"&amp;L13)+(COUNTIF($L$2:$L$563,L13)+1)/2</f>
        <v>205</v>
      </c>
      <c r="S13" s="5" t="n">
        <f aca="false">MATCH(F13,Codetabel!$G$2:$G$12,0)-1</f>
        <v>5</v>
      </c>
      <c r="T13" s="5" t="n">
        <f aca="false">H13-1</f>
        <v>4</v>
      </c>
    </row>
    <row r="14" customFormat="false" ht="15" hidden="false" customHeight="false" outlineLevel="0" collapsed="false">
      <c r="A14" s="9" t="s">
        <v>65</v>
      </c>
      <c r="B14" s="9" t="n">
        <v>19</v>
      </c>
      <c r="C14" s="9" t="s">
        <v>133</v>
      </c>
      <c r="D14" s="9" t="s">
        <v>134</v>
      </c>
      <c r="E14" s="9" t="s">
        <v>135</v>
      </c>
      <c r="F14" s="9" t="n">
        <v>200</v>
      </c>
      <c r="G14" s="9" t="s">
        <v>132</v>
      </c>
      <c r="H14" s="9" t="n">
        <v>5</v>
      </c>
      <c r="I14" s="9" t="n">
        <v>200</v>
      </c>
      <c r="J14" s="11" t="b">
        <f aca="false">TRUE()</f>
        <v>1</v>
      </c>
      <c r="K14" s="9" t="n">
        <v>50</v>
      </c>
      <c r="L14" s="9" t="n">
        <v>3</v>
      </c>
      <c r="M14" s="11" t="b">
        <f aca="false">FALSE()</f>
        <v>0</v>
      </c>
      <c r="N14" s="5" t="n">
        <f aca="false">COUNTIF($F$2:$F$563,"&lt;"&amp;F14)+(COUNTIF($F$2:$F$563,F14)+1)/2</f>
        <v>474.5</v>
      </c>
      <c r="O14" s="5" t="n">
        <f aca="false">COUNTIF($H$2:$H$563,"&lt;"&amp;H14)+(COUNTIF($H$2:$H$563,H14)+1)/2</f>
        <v>351.5</v>
      </c>
      <c r="P14" s="5" t="str">
        <f aca="false">IF(J14=FALSE(),COUNTIFS($J$2:$J$563,FALSE(),$F$2:$F$563,"&lt;"&amp;F14)+(COUNTIFS($J$2:$J$563,FALSE(),$F$2:$F$563,F14)+1)/2,"")</f>
        <v/>
      </c>
      <c r="Q14" s="5" t="str">
        <f aca="false">IF(J14=FALSE(),COUNTIFS($J$2:$J$563,FALSE(),$H$2:$H$563,"&lt;"&amp;H14)+(COUNTIFS($J$2:$J$563,FALSE(),$H$2:$H$563,H14)+1)/2,"")</f>
        <v/>
      </c>
      <c r="R14" s="5" t="n">
        <f aca="false">COUNTIF($L$2:$L$563,"&lt;"&amp;L14)+(COUNTIF($L$2:$L$563,L14)+1)/2</f>
        <v>205</v>
      </c>
      <c r="S14" s="5" t="n">
        <f aca="false">MATCH(F14,Codetabel!$G$2:$G$12,0)-1</f>
        <v>5</v>
      </c>
      <c r="T14" s="5" t="n">
        <f aca="false">H14-1</f>
        <v>4</v>
      </c>
    </row>
    <row r="15" customFormat="false" ht="15" hidden="false" customHeight="false" outlineLevel="0" collapsed="false">
      <c r="A15" s="9" t="s">
        <v>65</v>
      </c>
      <c r="B15" s="9" t="n">
        <v>20</v>
      </c>
      <c r="C15" s="9" t="s">
        <v>133</v>
      </c>
      <c r="D15" s="9" t="s">
        <v>134</v>
      </c>
      <c r="E15" s="9" t="s">
        <v>136</v>
      </c>
      <c r="F15" s="9" t="n">
        <v>200</v>
      </c>
      <c r="G15" s="9" t="s">
        <v>132</v>
      </c>
      <c r="H15" s="9" t="n">
        <v>5</v>
      </c>
      <c r="I15" s="9" t="n">
        <v>200</v>
      </c>
      <c r="J15" s="11" t="b">
        <f aca="false">TRUE()</f>
        <v>1</v>
      </c>
      <c r="K15" s="9" t="n">
        <v>50</v>
      </c>
      <c r="L15" s="9" t="n">
        <v>3</v>
      </c>
      <c r="M15" s="11" t="b">
        <f aca="false">FALSE()</f>
        <v>0</v>
      </c>
      <c r="N15" s="5" t="n">
        <f aca="false">COUNTIF($F$2:$F$563,"&lt;"&amp;F15)+(COUNTIF($F$2:$F$563,F15)+1)/2</f>
        <v>474.5</v>
      </c>
      <c r="O15" s="5" t="n">
        <f aca="false">COUNTIF($H$2:$H$563,"&lt;"&amp;H15)+(COUNTIF($H$2:$H$563,H15)+1)/2</f>
        <v>351.5</v>
      </c>
      <c r="P15" s="5" t="str">
        <f aca="false">IF(J15=FALSE(),COUNTIFS($J$2:$J$563,FALSE(),$F$2:$F$563,"&lt;"&amp;F15)+(COUNTIFS($J$2:$J$563,FALSE(),$F$2:$F$563,F15)+1)/2,"")</f>
        <v/>
      </c>
      <c r="Q15" s="5" t="str">
        <f aca="false">IF(J15=FALSE(),COUNTIFS($J$2:$J$563,FALSE(),$H$2:$H$563,"&lt;"&amp;H15)+(COUNTIFS($J$2:$J$563,FALSE(),$H$2:$H$563,H15)+1)/2,"")</f>
        <v/>
      </c>
      <c r="R15" s="5" t="n">
        <f aca="false">COUNTIF($L$2:$L$563,"&lt;"&amp;L15)+(COUNTIF($L$2:$L$563,L15)+1)/2</f>
        <v>205</v>
      </c>
      <c r="S15" s="5" t="n">
        <f aca="false">MATCH(F15,Codetabel!$G$2:$G$12,0)-1</f>
        <v>5</v>
      </c>
      <c r="T15" s="5" t="n">
        <f aca="false">H15-1</f>
        <v>4</v>
      </c>
    </row>
    <row r="16" customFormat="false" ht="15" hidden="false" customHeight="false" outlineLevel="0" collapsed="false">
      <c r="A16" s="9" t="s">
        <v>65</v>
      </c>
      <c r="B16" s="9" t="n">
        <v>21</v>
      </c>
      <c r="C16" s="9" t="s">
        <v>133</v>
      </c>
      <c r="D16" s="9" t="s">
        <v>134</v>
      </c>
      <c r="E16" s="9" t="s">
        <v>137</v>
      </c>
      <c r="F16" s="9" t="n">
        <v>200</v>
      </c>
      <c r="G16" s="9" t="s">
        <v>132</v>
      </c>
      <c r="H16" s="9" t="n">
        <v>5</v>
      </c>
      <c r="I16" s="9" t="n">
        <v>200</v>
      </c>
      <c r="J16" s="11" t="b">
        <f aca="false">TRUE()</f>
        <v>1</v>
      </c>
      <c r="K16" s="9" t="n">
        <v>50</v>
      </c>
      <c r="L16" s="9" t="n">
        <v>3</v>
      </c>
      <c r="M16" s="11" t="b">
        <f aca="false">FALSE()</f>
        <v>0</v>
      </c>
      <c r="N16" s="5" t="n">
        <f aca="false">COUNTIF($F$2:$F$563,"&lt;"&amp;F16)+(COUNTIF($F$2:$F$563,F16)+1)/2</f>
        <v>474.5</v>
      </c>
      <c r="O16" s="5" t="n">
        <f aca="false">COUNTIF($H$2:$H$563,"&lt;"&amp;H16)+(COUNTIF($H$2:$H$563,H16)+1)/2</f>
        <v>351.5</v>
      </c>
      <c r="P16" s="5" t="str">
        <f aca="false">IF(J16=FALSE(),COUNTIFS($J$2:$J$563,FALSE(),$F$2:$F$563,"&lt;"&amp;F16)+(COUNTIFS($J$2:$J$563,FALSE(),$F$2:$F$563,F16)+1)/2,"")</f>
        <v/>
      </c>
      <c r="Q16" s="5" t="str">
        <f aca="false">IF(J16=FALSE(),COUNTIFS($J$2:$J$563,FALSE(),$H$2:$H$563,"&lt;"&amp;H16)+(COUNTIFS($J$2:$J$563,FALSE(),$H$2:$H$563,H16)+1)/2,"")</f>
        <v/>
      </c>
      <c r="R16" s="5" t="n">
        <f aca="false">COUNTIF($L$2:$L$563,"&lt;"&amp;L16)+(COUNTIF($L$2:$L$563,L16)+1)/2</f>
        <v>205</v>
      </c>
      <c r="S16" s="5" t="n">
        <f aca="false">MATCH(F16,Codetabel!$G$2:$G$12,0)-1</f>
        <v>5</v>
      </c>
      <c r="T16" s="5" t="n">
        <f aca="false">H16-1</f>
        <v>4</v>
      </c>
    </row>
    <row r="17" customFormat="false" ht="15" hidden="false" customHeight="false" outlineLevel="0" collapsed="false">
      <c r="A17" s="9" t="s">
        <v>65</v>
      </c>
      <c r="B17" s="9" t="n">
        <v>22</v>
      </c>
      <c r="C17" s="9" t="s">
        <v>133</v>
      </c>
      <c r="D17" s="9" t="s">
        <v>134</v>
      </c>
      <c r="E17" s="9" t="s">
        <v>138</v>
      </c>
      <c r="F17" s="9" t="n">
        <v>100</v>
      </c>
      <c r="G17" s="9" t="s">
        <v>115</v>
      </c>
      <c r="H17" s="9" t="n">
        <v>4</v>
      </c>
      <c r="I17" s="9" t="n">
        <v>100</v>
      </c>
      <c r="J17" s="11" t="b">
        <f aca="false">TRUE()</f>
        <v>1</v>
      </c>
      <c r="K17" s="9" t="n">
        <v>50</v>
      </c>
      <c r="L17" s="9" t="n">
        <v>3</v>
      </c>
      <c r="M17" s="11" t="b">
        <f aca="false">FALSE()</f>
        <v>0</v>
      </c>
      <c r="N17" s="5" t="n">
        <f aca="false">COUNTIF($F$2:$F$563,"&lt;"&amp;F17)+(COUNTIF($F$2:$F$563,F17)+1)/2</f>
        <v>418.5</v>
      </c>
      <c r="O17" s="5" t="n">
        <f aca="false">COUNTIF($H$2:$H$563,"&lt;"&amp;H17)+(COUNTIF($H$2:$H$563,H17)+1)/2</f>
        <v>269</v>
      </c>
      <c r="P17" s="5" t="str">
        <f aca="false">IF(J17=FALSE(),COUNTIFS($J$2:$J$563,FALSE(),$F$2:$F$563,"&lt;"&amp;F17)+(COUNTIFS($J$2:$J$563,FALSE(),$F$2:$F$563,F17)+1)/2,"")</f>
        <v/>
      </c>
      <c r="Q17" s="5" t="str">
        <f aca="false">IF(J17=FALSE(),COUNTIFS($J$2:$J$563,FALSE(),$H$2:$H$563,"&lt;"&amp;H17)+(COUNTIFS($J$2:$J$563,FALSE(),$H$2:$H$563,H17)+1)/2,"")</f>
        <v/>
      </c>
      <c r="R17" s="5" t="n">
        <f aca="false">COUNTIF($L$2:$L$563,"&lt;"&amp;L17)+(COUNTIF($L$2:$L$563,L17)+1)/2</f>
        <v>205</v>
      </c>
      <c r="S17" s="5" t="n">
        <f aca="false">MATCH(F17,Codetabel!$G$2:$G$12,0)-1</f>
        <v>4</v>
      </c>
      <c r="T17" s="5" t="n">
        <f aca="false">H17-1</f>
        <v>3</v>
      </c>
    </row>
    <row r="18" customFormat="false" ht="15" hidden="false" customHeight="false" outlineLevel="0" collapsed="false">
      <c r="A18" s="9" t="s">
        <v>65</v>
      </c>
      <c r="B18" s="9" t="n">
        <v>24</v>
      </c>
      <c r="C18" s="9" t="s">
        <v>139</v>
      </c>
      <c r="D18" s="9" t="s">
        <v>140</v>
      </c>
      <c r="E18" s="9" t="s">
        <v>141</v>
      </c>
      <c r="F18" s="9" t="n">
        <v>200</v>
      </c>
      <c r="G18" s="9" t="s">
        <v>132</v>
      </c>
      <c r="H18" s="9" t="n">
        <v>5</v>
      </c>
      <c r="I18" s="9" t="n">
        <v>200</v>
      </c>
      <c r="J18" s="11" t="b">
        <f aca="false">TRUE()</f>
        <v>1</v>
      </c>
      <c r="K18" s="9" t="n">
        <v>30</v>
      </c>
      <c r="L18" s="9" t="n">
        <v>2</v>
      </c>
      <c r="M18" s="11" t="b">
        <f aca="false">FALSE()</f>
        <v>0</v>
      </c>
      <c r="N18" s="5" t="n">
        <f aca="false">COUNTIF($F$2:$F$563,"&lt;"&amp;F18)+(COUNTIF($F$2:$F$563,F18)+1)/2</f>
        <v>474.5</v>
      </c>
      <c r="O18" s="5" t="n">
        <f aca="false">COUNTIF($H$2:$H$563,"&lt;"&amp;H18)+(COUNTIF($H$2:$H$563,H18)+1)/2</f>
        <v>351.5</v>
      </c>
      <c r="P18" s="5" t="str">
        <f aca="false">IF(J18=FALSE(),COUNTIFS($J$2:$J$563,FALSE(),$F$2:$F$563,"&lt;"&amp;F18)+(COUNTIFS($J$2:$J$563,FALSE(),$F$2:$F$563,F18)+1)/2,"")</f>
        <v/>
      </c>
      <c r="Q18" s="5" t="str">
        <f aca="false">IF(J18=FALSE(),COUNTIFS($J$2:$J$563,FALSE(),$H$2:$H$563,"&lt;"&amp;H18)+(COUNTIFS($J$2:$J$563,FALSE(),$H$2:$H$563,H18)+1)/2,"")</f>
        <v/>
      </c>
      <c r="R18" s="5" t="n">
        <f aca="false">COUNTIF($L$2:$L$563,"&lt;"&amp;L18)+(COUNTIF($L$2:$L$563,L18)+1)/2</f>
        <v>101.5</v>
      </c>
      <c r="S18" s="5" t="n">
        <f aca="false">MATCH(F18,Codetabel!$G$2:$G$12,0)-1</f>
        <v>5</v>
      </c>
      <c r="T18" s="5" t="n">
        <f aca="false">H18-1</f>
        <v>4</v>
      </c>
    </row>
    <row r="19" customFormat="false" ht="15" hidden="false" customHeight="false" outlineLevel="0" collapsed="false">
      <c r="A19" s="9" t="s">
        <v>65</v>
      </c>
      <c r="B19" s="9" t="n">
        <v>25</v>
      </c>
      <c r="C19" s="9" t="s">
        <v>139</v>
      </c>
      <c r="D19" s="9" t="s">
        <v>140</v>
      </c>
      <c r="E19" s="9" t="s">
        <v>142</v>
      </c>
      <c r="F19" s="9" t="n">
        <v>100</v>
      </c>
      <c r="G19" s="9" t="s">
        <v>115</v>
      </c>
      <c r="H19" s="9" t="n">
        <v>4</v>
      </c>
      <c r="I19" s="9" t="n">
        <v>100</v>
      </c>
      <c r="J19" s="11" t="b">
        <f aca="false">TRUE()</f>
        <v>1</v>
      </c>
      <c r="K19" s="9" t="n">
        <v>30</v>
      </c>
      <c r="L19" s="9" t="n">
        <v>2</v>
      </c>
      <c r="M19" s="11" t="b">
        <f aca="false">FALSE()</f>
        <v>0</v>
      </c>
      <c r="N19" s="5" t="n">
        <f aca="false">COUNTIF($F$2:$F$563,"&lt;"&amp;F19)+(COUNTIF($F$2:$F$563,F19)+1)/2</f>
        <v>418.5</v>
      </c>
      <c r="O19" s="5" t="n">
        <f aca="false">COUNTIF($H$2:$H$563,"&lt;"&amp;H19)+(COUNTIF($H$2:$H$563,H19)+1)/2</f>
        <v>269</v>
      </c>
      <c r="P19" s="5" t="str">
        <f aca="false">IF(J19=FALSE(),COUNTIFS($J$2:$J$563,FALSE(),$F$2:$F$563,"&lt;"&amp;F19)+(COUNTIFS($J$2:$J$563,FALSE(),$F$2:$F$563,F19)+1)/2,"")</f>
        <v/>
      </c>
      <c r="Q19" s="5" t="str">
        <f aca="false">IF(J19=FALSE(),COUNTIFS($J$2:$J$563,FALSE(),$H$2:$H$563,"&lt;"&amp;H19)+(COUNTIFS($J$2:$J$563,FALSE(),$H$2:$H$563,H19)+1)/2,"")</f>
        <v/>
      </c>
      <c r="R19" s="5" t="n">
        <f aca="false">COUNTIF($L$2:$L$563,"&lt;"&amp;L19)+(COUNTIF($L$2:$L$563,L19)+1)/2</f>
        <v>101.5</v>
      </c>
      <c r="S19" s="5" t="n">
        <f aca="false">MATCH(F19,Codetabel!$G$2:$G$12,0)-1</f>
        <v>4</v>
      </c>
      <c r="T19" s="5" t="n">
        <f aca="false">H19-1</f>
        <v>3</v>
      </c>
    </row>
    <row r="20" customFormat="false" ht="15" hidden="false" customHeight="false" outlineLevel="0" collapsed="false">
      <c r="A20" s="9" t="s">
        <v>65</v>
      </c>
      <c r="B20" s="9" t="n">
        <v>26</v>
      </c>
      <c r="C20" s="9" t="s">
        <v>139</v>
      </c>
      <c r="D20" s="9" t="s">
        <v>140</v>
      </c>
      <c r="E20" s="9" t="s">
        <v>143</v>
      </c>
      <c r="F20" s="9" t="n">
        <v>30</v>
      </c>
      <c r="G20" s="9" t="s">
        <v>126</v>
      </c>
      <c r="H20" s="9" t="n">
        <v>3</v>
      </c>
      <c r="I20" s="9" t="n">
        <v>50</v>
      </c>
      <c r="J20" s="11" t="b">
        <f aca="false">FALSE()</f>
        <v>0</v>
      </c>
      <c r="K20" s="9" t="n">
        <v>50</v>
      </c>
      <c r="L20" s="9" t="n">
        <v>3</v>
      </c>
      <c r="M20" s="11" t="b">
        <f aca="false">FALSE()</f>
        <v>0</v>
      </c>
      <c r="N20" s="5" t="n">
        <f aca="false">COUNTIF($F$2:$F$563,"&lt;"&amp;F20)+(COUNTIF($F$2:$F$563,F20)+1)/2</f>
        <v>259.5</v>
      </c>
      <c r="O20" s="5" t="n">
        <f aca="false">COUNTIF($H$2:$H$563,"&lt;"&amp;H20)+(COUNTIF($H$2:$H$563,H20)+1)/2</f>
        <v>176.5</v>
      </c>
      <c r="P20" s="5" t="n">
        <f aca="false">IF(J20=FALSE(),COUNTIFS($J$2:$J$563,FALSE(),$F$2:$F$563,"&lt;"&amp;F20)+(COUNTIFS($J$2:$J$563,FALSE(),$F$2:$F$563,F20)+1)/2,"")</f>
        <v>242</v>
      </c>
      <c r="Q20" s="5" t="n">
        <f aca="false">IF(J20=FALSE(),COUNTIFS($J$2:$J$563,FALSE(),$H$2:$H$563,"&lt;"&amp;H20)+(COUNTIFS($J$2:$J$563,FALSE(),$H$2:$H$563,H20)+1)/2,"")</f>
        <v>133.5</v>
      </c>
      <c r="R20" s="5" t="n">
        <f aca="false">COUNTIF($L$2:$L$563,"&lt;"&amp;L20)+(COUNTIF($L$2:$L$563,L20)+1)/2</f>
        <v>205</v>
      </c>
      <c r="S20" s="5" t="n">
        <f aca="false">MATCH(F20,Codetabel!$G$2:$G$12,0)-1</f>
        <v>2</v>
      </c>
      <c r="T20" s="5" t="n">
        <f aca="false">H20-1</f>
        <v>2</v>
      </c>
    </row>
    <row r="21" customFormat="false" ht="15" hidden="false" customHeight="false" outlineLevel="0" collapsed="false">
      <c r="A21" s="9" t="s">
        <v>65</v>
      </c>
      <c r="B21" s="9" t="n">
        <v>27</v>
      </c>
      <c r="C21" s="9" t="s">
        <v>139</v>
      </c>
      <c r="D21" s="9" t="s">
        <v>140</v>
      </c>
      <c r="E21" s="9" t="s">
        <v>144</v>
      </c>
      <c r="F21" s="9" t="n">
        <v>100</v>
      </c>
      <c r="G21" s="9" t="s">
        <v>115</v>
      </c>
      <c r="H21" s="9" t="n">
        <v>4</v>
      </c>
      <c r="I21" s="9" t="n">
        <v>100</v>
      </c>
      <c r="J21" s="11" t="b">
        <f aca="false">TRUE()</f>
        <v>1</v>
      </c>
      <c r="K21" s="9" t="n">
        <v>30</v>
      </c>
      <c r="L21" s="9" t="n">
        <v>2</v>
      </c>
      <c r="M21" s="11" t="b">
        <f aca="false">FALSE()</f>
        <v>0</v>
      </c>
      <c r="N21" s="5" t="n">
        <f aca="false">COUNTIF($F$2:$F$563,"&lt;"&amp;F21)+(COUNTIF($F$2:$F$563,F21)+1)/2</f>
        <v>418.5</v>
      </c>
      <c r="O21" s="5" t="n">
        <f aca="false">COUNTIF($H$2:$H$563,"&lt;"&amp;H21)+(COUNTIF($H$2:$H$563,H21)+1)/2</f>
        <v>269</v>
      </c>
      <c r="P21" s="5" t="str">
        <f aca="false">IF(J21=FALSE(),COUNTIFS($J$2:$J$563,FALSE(),$F$2:$F$563,"&lt;"&amp;F21)+(COUNTIFS($J$2:$J$563,FALSE(),$F$2:$F$563,F21)+1)/2,"")</f>
        <v/>
      </c>
      <c r="Q21" s="5" t="str">
        <f aca="false">IF(J21=FALSE(),COUNTIFS($J$2:$J$563,FALSE(),$H$2:$H$563,"&lt;"&amp;H21)+(COUNTIFS($J$2:$J$563,FALSE(),$H$2:$H$563,H21)+1)/2,"")</f>
        <v/>
      </c>
      <c r="R21" s="5" t="n">
        <f aca="false">COUNTIF($L$2:$L$563,"&lt;"&amp;L21)+(COUNTIF($L$2:$L$563,L21)+1)/2</f>
        <v>101.5</v>
      </c>
      <c r="S21" s="5" t="n">
        <f aca="false">MATCH(F21,Codetabel!$G$2:$G$12,0)-1</f>
        <v>4</v>
      </c>
      <c r="T21" s="5" t="n">
        <f aca="false">H21-1</f>
        <v>3</v>
      </c>
    </row>
    <row r="22" customFormat="false" ht="15" hidden="false" customHeight="false" outlineLevel="0" collapsed="false">
      <c r="A22" s="9" t="s">
        <v>65</v>
      </c>
      <c r="B22" s="9" t="n">
        <v>28</v>
      </c>
      <c r="C22" s="9" t="s">
        <v>139</v>
      </c>
      <c r="D22" s="9" t="s">
        <v>140</v>
      </c>
      <c r="E22" s="9" t="s">
        <v>145</v>
      </c>
      <c r="F22" s="9" t="n">
        <v>10</v>
      </c>
      <c r="G22" s="9" t="s">
        <v>107</v>
      </c>
      <c r="H22" s="9" t="n">
        <v>2</v>
      </c>
      <c r="I22" s="9" t="n">
        <v>30</v>
      </c>
      <c r="J22" s="11" t="b">
        <f aca="false">FALSE()</f>
        <v>0</v>
      </c>
      <c r="K22" s="9" t="n">
        <v>30</v>
      </c>
      <c r="L22" s="9" t="n">
        <v>2</v>
      </c>
      <c r="M22" s="11" t="b">
        <f aca="false">FALSE()</f>
        <v>0</v>
      </c>
      <c r="N22" s="5" t="n">
        <f aca="false">COUNTIF($F$2:$F$563,"&lt;"&amp;F22)+(COUNTIF($F$2:$F$563,F22)+1)/2</f>
        <v>164.5</v>
      </c>
      <c r="O22" s="5" t="n">
        <f aca="false">COUNTIF($H$2:$H$563,"&lt;"&amp;H22)+(COUNTIF($H$2:$H$563,H22)+1)/2</f>
        <v>89</v>
      </c>
      <c r="P22" s="5" t="n">
        <f aca="false">IF(J22=FALSE(),COUNTIFS($J$2:$J$563,FALSE(),$F$2:$F$563,"&lt;"&amp;F22)+(COUNTIFS($J$2:$J$563,FALSE(),$F$2:$F$563,F22)+1)/2,"")</f>
        <v>162</v>
      </c>
      <c r="Q22" s="5" t="n">
        <f aca="false">IF(J22=FALSE(),COUNTIFS($J$2:$J$563,FALSE(),$H$2:$H$563,"&lt;"&amp;H22)+(COUNTIFS($J$2:$J$563,FALSE(),$H$2:$H$563,H22)+1)/2,"")</f>
        <v>71.5</v>
      </c>
      <c r="R22" s="5" t="n">
        <f aca="false">COUNTIF($L$2:$L$563,"&lt;"&amp;L22)+(COUNTIF($L$2:$L$563,L22)+1)/2</f>
        <v>101.5</v>
      </c>
      <c r="S22" s="5" t="n">
        <f aca="false">MATCH(F22,Codetabel!$G$2:$G$12,0)-1</f>
        <v>1</v>
      </c>
      <c r="T22" s="5" t="n">
        <f aca="false">H22-1</f>
        <v>1</v>
      </c>
    </row>
    <row r="23" customFormat="false" ht="15" hidden="false" customHeight="false" outlineLevel="0" collapsed="false">
      <c r="A23" s="9" t="s">
        <v>65</v>
      </c>
      <c r="B23" s="9" t="n">
        <v>29</v>
      </c>
      <c r="C23" s="9" t="s">
        <v>139</v>
      </c>
      <c r="D23" s="9" t="s">
        <v>140</v>
      </c>
      <c r="E23" s="9" t="s">
        <v>146</v>
      </c>
      <c r="F23" s="9" t="n">
        <v>30</v>
      </c>
      <c r="G23" s="9" t="s">
        <v>107</v>
      </c>
      <c r="H23" s="9" t="n">
        <v>2</v>
      </c>
      <c r="I23" s="9" t="n">
        <v>30</v>
      </c>
      <c r="J23" s="11" t="b">
        <f aca="false">TRUE()</f>
        <v>1</v>
      </c>
      <c r="K23" s="9" t="n">
        <v>30</v>
      </c>
      <c r="L23" s="9" t="n">
        <v>2</v>
      </c>
      <c r="M23" s="11" t="b">
        <f aca="false">FALSE()</f>
        <v>0</v>
      </c>
      <c r="N23" s="5" t="n">
        <f aca="false">COUNTIF($F$2:$F$563,"&lt;"&amp;F23)+(COUNTIF($F$2:$F$563,F23)+1)/2</f>
        <v>259.5</v>
      </c>
      <c r="O23" s="5" t="n">
        <f aca="false">COUNTIF($H$2:$H$563,"&lt;"&amp;H23)+(COUNTIF($H$2:$H$563,H23)+1)/2</f>
        <v>89</v>
      </c>
      <c r="P23" s="5" t="str">
        <f aca="false">IF(J23=FALSE(),COUNTIFS($J$2:$J$563,FALSE(),$F$2:$F$563,"&lt;"&amp;F23)+(COUNTIFS($J$2:$J$563,FALSE(),$F$2:$F$563,F23)+1)/2,"")</f>
        <v/>
      </c>
      <c r="Q23" s="5" t="str">
        <f aca="false">IF(J23=FALSE(),COUNTIFS($J$2:$J$563,FALSE(),$H$2:$H$563,"&lt;"&amp;H23)+(COUNTIFS($J$2:$J$563,FALSE(),$H$2:$H$563,H23)+1)/2,"")</f>
        <v/>
      </c>
      <c r="R23" s="5" t="n">
        <f aca="false">COUNTIF($L$2:$L$563,"&lt;"&amp;L23)+(COUNTIF($L$2:$L$563,L23)+1)/2</f>
        <v>101.5</v>
      </c>
      <c r="S23" s="5" t="n">
        <f aca="false">MATCH(F23,Codetabel!$G$2:$G$12,0)-1</f>
        <v>2</v>
      </c>
      <c r="T23" s="5" t="n">
        <f aca="false">H23-1</f>
        <v>1</v>
      </c>
    </row>
    <row r="24" customFormat="false" ht="15" hidden="false" customHeight="false" outlineLevel="0" collapsed="false">
      <c r="A24" s="9" t="s">
        <v>65</v>
      </c>
      <c r="B24" s="9" t="n">
        <v>30</v>
      </c>
      <c r="C24" s="9" t="s">
        <v>147</v>
      </c>
      <c r="D24" s="9" t="s">
        <v>148</v>
      </c>
      <c r="E24" s="9" t="s">
        <v>149</v>
      </c>
      <c r="F24" s="9" t="n">
        <v>100</v>
      </c>
      <c r="G24" s="9" t="s">
        <v>115</v>
      </c>
      <c r="H24" s="9" t="n">
        <v>4</v>
      </c>
      <c r="I24" s="9" t="n">
        <v>100</v>
      </c>
      <c r="J24" s="11" t="b">
        <f aca="false">TRUE()</f>
        <v>1</v>
      </c>
      <c r="K24" s="9" t="n">
        <v>30</v>
      </c>
      <c r="L24" s="9" t="n">
        <v>2</v>
      </c>
      <c r="M24" s="11" t="b">
        <f aca="false">FALSE()</f>
        <v>0</v>
      </c>
      <c r="N24" s="5" t="n">
        <f aca="false">COUNTIF($F$2:$F$563,"&lt;"&amp;F24)+(COUNTIF($F$2:$F$563,F24)+1)/2</f>
        <v>418.5</v>
      </c>
      <c r="O24" s="5" t="n">
        <f aca="false">COUNTIF($H$2:$H$563,"&lt;"&amp;H24)+(COUNTIF($H$2:$H$563,H24)+1)/2</f>
        <v>269</v>
      </c>
      <c r="P24" s="5" t="str">
        <f aca="false">IF(J24=FALSE(),COUNTIFS($J$2:$J$563,FALSE(),$F$2:$F$563,"&lt;"&amp;F24)+(COUNTIFS($J$2:$J$563,FALSE(),$F$2:$F$563,F24)+1)/2,"")</f>
        <v/>
      </c>
      <c r="Q24" s="5" t="str">
        <f aca="false">IF(J24=FALSE(),COUNTIFS($J$2:$J$563,FALSE(),$H$2:$H$563,"&lt;"&amp;H24)+(COUNTIFS($J$2:$J$563,FALSE(),$H$2:$H$563,H24)+1)/2,"")</f>
        <v/>
      </c>
      <c r="R24" s="5" t="n">
        <f aca="false">COUNTIF($L$2:$L$563,"&lt;"&amp;L24)+(COUNTIF($L$2:$L$563,L24)+1)/2</f>
        <v>101.5</v>
      </c>
      <c r="S24" s="5" t="n">
        <f aca="false">MATCH(F24,Codetabel!$G$2:$G$12,0)-1</f>
        <v>4</v>
      </c>
      <c r="T24" s="5" t="n">
        <f aca="false">H24-1</f>
        <v>3</v>
      </c>
    </row>
    <row r="25" customFormat="false" ht="15" hidden="false" customHeight="false" outlineLevel="0" collapsed="false">
      <c r="A25" s="9" t="s">
        <v>65</v>
      </c>
      <c r="B25" s="9" t="n">
        <v>32</v>
      </c>
      <c r="C25" s="9" t="s">
        <v>150</v>
      </c>
      <c r="D25" s="9" t="s">
        <v>151</v>
      </c>
      <c r="E25" s="9" t="s">
        <v>152</v>
      </c>
      <c r="F25" s="9" t="n">
        <v>30</v>
      </c>
      <c r="G25" s="9" t="s">
        <v>126</v>
      </c>
      <c r="H25" s="9" t="n">
        <v>3</v>
      </c>
      <c r="I25" s="9" t="n">
        <v>50</v>
      </c>
      <c r="J25" s="11" t="b">
        <f aca="false">FALSE()</f>
        <v>0</v>
      </c>
      <c r="K25" s="9" t="n">
        <v>50</v>
      </c>
      <c r="L25" s="9" t="n">
        <v>3</v>
      </c>
      <c r="M25" s="11" t="b">
        <f aca="false">FALSE()</f>
        <v>0</v>
      </c>
      <c r="N25" s="5" t="n">
        <f aca="false">COUNTIF($F$2:$F$563,"&lt;"&amp;F25)+(COUNTIF($F$2:$F$563,F25)+1)/2</f>
        <v>259.5</v>
      </c>
      <c r="O25" s="5" t="n">
        <f aca="false">COUNTIF($H$2:$H$563,"&lt;"&amp;H25)+(COUNTIF($H$2:$H$563,H25)+1)/2</f>
        <v>176.5</v>
      </c>
      <c r="P25" s="5" t="n">
        <f aca="false">IF(J25=FALSE(),COUNTIFS($J$2:$J$563,FALSE(),$F$2:$F$563,"&lt;"&amp;F25)+(COUNTIFS($J$2:$J$563,FALSE(),$F$2:$F$563,F25)+1)/2,"")</f>
        <v>242</v>
      </c>
      <c r="Q25" s="5" t="n">
        <f aca="false">IF(J25=FALSE(),COUNTIFS($J$2:$J$563,FALSE(),$H$2:$H$563,"&lt;"&amp;H25)+(COUNTIFS($J$2:$J$563,FALSE(),$H$2:$H$563,H25)+1)/2,"")</f>
        <v>133.5</v>
      </c>
      <c r="R25" s="5" t="n">
        <f aca="false">COUNTIF($L$2:$L$563,"&lt;"&amp;L25)+(COUNTIF($L$2:$L$563,L25)+1)/2</f>
        <v>205</v>
      </c>
      <c r="S25" s="5" t="n">
        <f aca="false">MATCH(F25,Codetabel!$G$2:$G$12,0)-1</f>
        <v>2</v>
      </c>
      <c r="T25" s="5" t="n">
        <f aca="false">H25-1</f>
        <v>2</v>
      </c>
    </row>
    <row r="26" customFormat="false" ht="15" hidden="false" customHeight="false" outlineLevel="0" collapsed="false">
      <c r="A26" s="9" t="s">
        <v>65</v>
      </c>
      <c r="B26" s="9" t="n">
        <v>33</v>
      </c>
      <c r="C26" s="9" t="s">
        <v>150</v>
      </c>
      <c r="D26" s="9" t="s">
        <v>151</v>
      </c>
      <c r="E26" s="9" t="s">
        <v>153</v>
      </c>
      <c r="F26" s="9" t="n">
        <v>30</v>
      </c>
      <c r="G26" s="9" t="s">
        <v>107</v>
      </c>
      <c r="H26" s="9" t="n">
        <v>2</v>
      </c>
      <c r="I26" s="9" t="n">
        <v>30</v>
      </c>
      <c r="J26" s="11" t="b">
        <f aca="false">TRUE()</f>
        <v>1</v>
      </c>
      <c r="K26" s="9" t="n">
        <v>30</v>
      </c>
      <c r="L26" s="9" t="n">
        <v>2</v>
      </c>
      <c r="M26" s="11" t="b">
        <f aca="false">FALSE()</f>
        <v>0</v>
      </c>
      <c r="N26" s="5" t="n">
        <f aca="false">COUNTIF($F$2:$F$563,"&lt;"&amp;F26)+(COUNTIF($F$2:$F$563,F26)+1)/2</f>
        <v>259.5</v>
      </c>
      <c r="O26" s="5" t="n">
        <f aca="false">COUNTIF($H$2:$H$563,"&lt;"&amp;H26)+(COUNTIF($H$2:$H$563,H26)+1)/2</f>
        <v>89</v>
      </c>
      <c r="P26" s="5" t="str">
        <f aca="false">IF(J26=FALSE(),COUNTIFS($J$2:$J$563,FALSE(),$F$2:$F$563,"&lt;"&amp;F26)+(COUNTIFS($J$2:$J$563,FALSE(),$F$2:$F$563,F26)+1)/2,"")</f>
        <v/>
      </c>
      <c r="Q26" s="5" t="str">
        <f aca="false">IF(J26=FALSE(),COUNTIFS($J$2:$J$563,FALSE(),$H$2:$H$563,"&lt;"&amp;H26)+(COUNTIFS($J$2:$J$563,FALSE(),$H$2:$H$563,H26)+1)/2,"")</f>
        <v/>
      </c>
      <c r="R26" s="5" t="n">
        <f aca="false">COUNTIF($L$2:$L$563,"&lt;"&amp;L26)+(COUNTIF($L$2:$L$563,L26)+1)/2</f>
        <v>101.5</v>
      </c>
      <c r="S26" s="5" t="n">
        <f aca="false">MATCH(F26,Codetabel!$G$2:$G$12,0)-1</f>
        <v>2</v>
      </c>
      <c r="T26" s="5" t="n">
        <f aca="false">H26-1</f>
        <v>1</v>
      </c>
    </row>
    <row r="27" customFormat="false" ht="15" hidden="false" customHeight="false" outlineLevel="0" collapsed="false">
      <c r="A27" s="9" t="s">
        <v>65</v>
      </c>
      <c r="B27" s="9" t="n">
        <v>34</v>
      </c>
      <c r="C27" s="9" t="s">
        <v>150</v>
      </c>
      <c r="D27" s="9" t="s">
        <v>151</v>
      </c>
      <c r="E27" s="9" t="s">
        <v>154</v>
      </c>
      <c r="F27" s="9" t="n">
        <v>30</v>
      </c>
      <c r="G27" s="9" t="s">
        <v>126</v>
      </c>
      <c r="H27" s="9" t="n">
        <v>3</v>
      </c>
      <c r="I27" s="9" t="n">
        <v>50</v>
      </c>
      <c r="J27" s="11" t="b">
        <f aca="false">FALSE()</f>
        <v>0</v>
      </c>
      <c r="K27" s="9" t="n">
        <v>50</v>
      </c>
      <c r="L27" s="9" t="n">
        <v>3</v>
      </c>
      <c r="M27" s="11" t="b">
        <f aca="false">FALSE()</f>
        <v>0</v>
      </c>
      <c r="N27" s="5" t="n">
        <f aca="false">COUNTIF($F$2:$F$563,"&lt;"&amp;F27)+(COUNTIF($F$2:$F$563,F27)+1)/2</f>
        <v>259.5</v>
      </c>
      <c r="O27" s="5" t="n">
        <f aca="false">COUNTIF($H$2:$H$563,"&lt;"&amp;H27)+(COUNTIF($H$2:$H$563,H27)+1)/2</f>
        <v>176.5</v>
      </c>
      <c r="P27" s="5" t="n">
        <f aca="false">IF(J27=FALSE(),COUNTIFS($J$2:$J$563,FALSE(),$F$2:$F$563,"&lt;"&amp;F27)+(COUNTIFS($J$2:$J$563,FALSE(),$F$2:$F$563,F27)+1)/2,"")</f>
        <v>242</v>
      </c>
      <c r="Q27" s="5" t="n">
        <f aca="false">IF(J27=FALSE(),COUNTIFS($J$2:$J$563,FALSE(),$H$2:$H$563,"&lt;"&amp;H27)+(COUNTIFS($J$2:$J$563,FALSE(),$H$2:$H$563,H27)+1)/2,"")</f>
        <v>133.5</v>
      </c>
      <c r="R27" s="5" t="n">
        <f aca="false">COUNTIF($L$2:$L$563,"&lt;"&amp;L27)+(COUNTIF($L$2:$L$563,L27)+1)/2</f>
        <v>205</v>
      </c>
      <c r="S27" s="5" t="n">
        <f aca="false">MATCH(F27,Codetabel!$G$2:$G$12,0)-1</f>
        <v>2</v>
      </c>
      <c r="T27" s="5" t="n">
        <f aca="false">H27-1</f>
        <v>2</v>
      </c>
    </row>
    <row r="28" customFormat="false" ht="15" hidden="false" customHeight="false" outlineLevel="0" collapsed="false">
      <c r="A28" s="9" t="s">
        <v>65</v>
      </c>
      <c r="B28" s="9" t="n">
        <v>35</v>
      </c>
      <c r="C28" s="9" t="s">
        <v>150</v>
      </c>
      <c r="D28" s="9" t="s">
        <v>151</v>
      </c>
      <c r="E28" s="9" t="s">
        <v>155</v>
      </c>
      <c r="F28" s="9" t="n">
        <v>30</v>
      </c>
      <c r="G28" s="9" t="s">
        <v>107</v>
      </c>
      <c r="H28" s="9" t="n">
        <v>2</v>
      </c>
      <c r="I28" s="9" t="n">
        <v>30</v>
      </c>
      <c r="J28" s="11" t="b">
        <f aca="false">TRUE()</f>
        <v>1</v>
      </c>
      <c r="K28" s="9" t="n">
        <v>30</v>
      </c>
      <c r="L28" s="9" t="n">
        <v>2</v>
      </c>
      <c r="M28" s="11" t="b">
        <f aca="false">FALSE()</f>
        <v>0</v>
      </c>
      <c r="N28" s="5" t="n">
        <f aca="false">COUNTIF($F$2:$F$563,"&lt;"&amp;F28)+(COUNTIF($F$2:$F$563,F28)+1)/2</f>
        <v>259.5</v>
      </c>
      <c r="O28" s="5" t="n">
        <f aca="false">COUNTIF($H$2:$H$563,"&lt;"&amp;H28)+(COUNTIF($H$2:$H$563,H28)+1)/2</f>
        <v>89</v>
      </c>
      <c r="P28" s="5" t="str">
        <f aca="false">IF(J28=FALSE(),COUNTIFS($J$2:$J$563,FALSE(),$F$2:$F$563,"&lt;"&amp;F28)+(COUNTIFS($J$2:$J$563,FALSE(),$F$2:$F$563,F28)+1)/2,"")</f>
        <v/>
      </c>
      <c r="Q28" s="5" t="str">
        <f aca="false">IF(J28=FALSE(),COUNTIFS($J$2:$J$563,FALSE(),$H$2:$H$563,"&lt;"&amp;H28)+(COUNTIFS($J$2:$J$563,FALSE(),$H$2:$H$563,H28)+1)/2,"")</f>
        <v/>
      </c>
      <c r="R28" s="5" t="n">
        <f aca="false">COUNTIF($L$2:$L$563,"&lt;"&amp;L28)+(COUNTIF($L$2:$L$563,L28)+1)/2</f>
        <v>101.5</v>
      </c>
      <c r="S28" s="5" t="n">
        <f aca="false">MATCH(F28,Codetabel!$G$2:$G$12,0)-1</f>
        <v>2</v>
      </c>
      <c r="T28" s="5" t="n">
        <f aca="false">H28-1</f>
        <v>1</v>
      </c>
    </row>
    <row r="29" customFormat="false" ht="15" hidden="false" customHeight="false" outlineLevel="0" collapsed="false">
      <c r="A29" s="9" t="s">
        <v>65</v>
      </c>
      <c r="B29" s="9" t="n">
        <v>36</v>
      </c>
      <c r="C29" s="9" t="s">
        <v>156</v>
      </c>
      <c r="D29" s="9" t="s">
        <v>157</v>
      </c>
      <c r="E29" s="9" t="s">
        <v>158</v>
      </c>
      <c r="F29" s="9" t="n">
        <v>30</v>
      </c>
      <c r="G29" s="9" t="s">
        <v>107</v>
      </c>
      <c r="H29" s="9" t="n">
        <v>2</v>
      </c>
      <c r="I29" s="9" t="n">
        <v>30</v>
      </c>
      <c r="J29" s="11" t="b">
        <f aca="false">TRUE()</f>
        <v>1</v>
      </c>
      <c r="K29" s="9" t="n">
        <v>30</v>
      </c>
      <c r="L29" s="9" t="n">
        <v>2</v>
      </c>
      <c r="M29" s="11" t="b">
        <f aca="false">FALSE()</f>
        <v>0</v>
      </c>
      <c r="N29" s="5" t="n">
        <f aca="false">COUNTIF($F$2:$F$563,"&lt;"&amp;F29)+(COUNTIF($F$2:$F$563,F29)+1)/2</f>
        <v>259.5</v>
      </c>
      <c r="O29" s="5" t="n">
        <f aca="false">COUNTIF($H$2:$H$563,"&lt;"&amp;H29)+(COUNTIF($H$2:$H$563,H29)+1)/2</f>
        <v>89</v>
      </c>
      <c r="P29" s="5" t="str">
        <f aca="false">IF(J29=FALSE(),COUNTIFS($J$2:$J$563,FALSE(),$F$2:$F$563,"&lt;"&amp;F29)+(COUNTIFS($J$2:$J$563,FALSE(),$F$2:$F$563,F29)+1)/2,"")</f>
        <v/>
      </c>
      <c r="Q29" s="5" t="str">
        <f aca="false">IF(J29=FALSE(),COUNTIFS($J$2:$J$563,FALSE(),$H$2:$H$563,"&lt;"&amp;H29)+(COUNTIFS($J$2:$J$563,FALSE(),$H$2:$H$563,H29)+1)/2,"")</f>
        <v/>
      </c>
      <c r="R29" s="5" t="n">
        <f aca="false">COUNTIF($L$2:$L$563,"&lt;"&amp;L29)+(COUNTIF($L$2:$L$563,L29)+1)/2</f>
        <v>101.5</v>
      </c>
      <c r="S29" s="5" t="n">
        <f aca="false">MATCH(F29,Codetabel!$G$2:$G$12,0)-1</f>
        <v>2</v>
      </c>
      <c r="T29" s="5" t="n">
        <f aca="false">H29-1</f>
        <v>1</v>
      </c>
    </row>
    <row r="30" customFormat="false" ht="15" hidden="false" customHeight="false" outlineLevel="0" collapsed="false">
      <c r="A30" s="9" t="s">
        <v>65</v>
      </c>
      <c r="B30" s="9" t="n">
        <v>39</v>
      </c>
      <c r="C30" s="9" t="s">
        <v>159</v>
      </c>
      <c r="D30" s="9" t="s">
        <v>160</v>
      </c>
      <c r="E30" s="9" t="s">
        <v>161</v>
      </c>
      <c r="F30" s="9" t="n">
        <v>10</v>
      </c>
      <c r="G30" s="9" t="s">
        <v>126</v>
      </c>
      <c r="H30" s="9" t="n">
        <v>3</v>
      </c>
      <c r="I30" s="9" t="n">
        <v>50</v>
      </c>
      <c r="J30" s="11" t="b">
        <f aca="false">FALSE()</f>
        <v>0</v>
      </c>
      <c r="K30" s="9" t="n">
        <v>50</v>
      </c>
      <c r="L30" s="9" t="n">
        <v>3</v>
      </c>
      <c r="M30" s="11" t="b">
        <f aca="false">FALSE()</f>
        <v>0</v>
      </c>
      <c r="N30" s="5" t="n">
        <f aca="false">COUNTIF($F$2:$F$563,"&lt;"&amp;F30)+(COUNTIF($F$2:$F$563,F30)+1)/2</f>
        <v>164.5</v>
      </c>
      <c r="O30" s="5" t="n">
        <f aca="false">COUNTIF($H$2:$H$563,"&lt;"&amp;H30)+(COUNTIF($H$2:$H$563,H30)+1)/2</f>
        <v>176.5</v>
      </c>
      <c r="P30" s="5" t="n">
        <f aca="false">IF(J30=FALSE(),COUNTIFS($J$2:$J$563,FALSE(),$F$2:$F$563,"&lt;"&amp;F30)+(COUNTIFS($J$2:$J$563,FALSE(),$F$2:$F$563,F30)+1)/2,"")</f>
        <v>162</v>
      </c>
      <c r="Q30" s="5" t="n">
        <f aca="false">IF(J30=FALSE(),COUNTIFS($J$2:$J$563,FALSE(),$H$2:$H$563,"&lt;"&amp;H30)+(COUNTIFS($J$2:$J$563,FALSE(),$H$2:$H$563,H30)+1)/2,"")</f>
        <v>133.5</v>
      </c>
      <c r="R30" s="5" t="n">
        <f aca="false">COUNTIF($L$2:$L$563,"&lt;"&amp;L30)+(COUNTIF($L$2:$L$563,L30)+1)/2</f>
        <v>205</v>
      </c>
      <c r="S30" s="5" t="n">
        <f aca="false">MATCH(F30,Codetabel!$G$2:$G$12,0)-1</f>
        <v>1</v>
      </c>
      <c r="T30" s="5" t="n">
        <f aca="false">H30-1</f>
        <v>2</v>
      </c>
    </row>
    <row r="31" customFormat="false" ht="15" hidden="false" customHeight="false" outlineLevel="0" collapsed="false">
      <c r="A31" s="9" t="s">
        <v>65</v>
      </c>
      <c r="B31" s="9" t="n">
        <v>42</v>
      </c>
      <c r="C31" s="9" t="s">
        <v>162</v>
      </c>
      <c r="D31" s="9" t="s">
        <v>163</v>
      </c>
      <c r="E31" s="9" t="s">
        <v>164</v>
      </c>
      <c r="F31" s="9" t="n">
        <v>100</v>
      </c>
      <c r="G31" s="9" t="s">
        <v>115</v>
      </c>
      <c r="H31" s="9" t="n">
        <v>4</v>
      </c>
      <c r="I31" s="9" t="n">
        <v>100</v>
      </c>
      <c r="J31" s="11" t="b">
        <f aca="false">TRUE()</f>
        <v>1</v>
      </c>
      <c r="K31" s="9" t="n">
        <v>100</v>
      </c>
      <c r="L31" s="9" t="n">
        <v>4</v>
      </c>
      <c r="M31" s="11" t="b">
        <f aca="false">FALSE()</f>
        <v>0</v>
      </c>
      <c r="N31" s="5" t="n">
        <f aca="false">COUNTIF($F$2:$F$563,"&lt;"&amp;F31)+(COUNTIF($F$2:$F$563,F31)+1)/2</f>
        <v>418.5</v>
      </c>
      <c r="O31" s="5" t="n">
        <f aca="false">COUNTIF($H$2:$H$563,"&lt;"&amp;H31)+(COUNTIF($H$2:$H$563,H31)+1)/2</f>
        <v>269</v>
      </c>
      <c r="P31" s="5" t="str">
        <f aca="false">IF(J31=FALSE(),COUNTIFS($J$2:$J$563,FALSE(),$F$2:$F$563,"&lt;"&amp;F31)+(COUNTIFS($J$2:$J$563,FALSE(),$F$2:$F$563,F31)+1)/2,"")</f>
        <v/>
      </c>
      <c r="Q31" s="5" t="str">
        <f aca="false">IF(J31=FALSE(),COUNTIFS($J$2:$J$563,FALSE(),$H$2:$H$563,"&lt;"&amp;H31)+(COUNTIFS($J$2:$J$563,FALSE(),$H$2:$H$563,H31)+1)/2,"")</f>
        <v/>
      </c>
      <c r="R31" s="5" t="n">
        <f aca="false">COUNTIF($L$2:$L$563,"&lt;"&amp;L31)+(COUNTIF($L$2:$L$563,L31)+1)/2</f>
        <v>307.5</v>
      </c>
      <c r="S31" s="5" t="n">
        <f aca="false">MATCH(F31,Codetabel!$G$2:$G$12,0)-1</f>
        <v>4</v>
      </c>
      <c r="T31" s="5" t="n">
        <f aca="false">H31-1</f>
        <v>3</v>
      </c>
    </row>
    <row r="32" customFormat="false" ht="15" hidden="false" customHeight="false" outlineLevel="0" collapsed="false">
      <c r="A32" s="9" t="s">
        <v>65</v>
      </c>
      <c r="B32" s="9" t="n">
        <v>43</v>
      </c>
      <c r="C32" s="9" t="s">
        <v>165</v>
      </c>
      <c r="D32" s="9" t="s">
        <v>166</v>
      </c>
      <c r="E32" s="9" t="s">
        <v>167</v>
      </c>
      <c r="F32" s="9" t="n">
        <v>50</v>
      </c>
      <c r="G32" s="9" t="s">
        <v>126</v>
      </c>
      <c r="H32" s="9" t="n">
        <v>3</v>
      </c>
      <c r="I32" s="9" t="n">
        <v>50</v>
      </c>
      <c r="J32" s="11" t="b">
        <f aca="false">TRUE()</f>
        <v>1</v>
      </c>
      <c r="K32" s="9" t="n">
        <v>50</v>
      </c>
      <c r="L32" s="9" t="n">
        <v>3</v>
      </c>
      <c r="M32" s="11" t="b">
        <f aca="false">FALSE()</f>
        <v>0</v>
      </c>
      <c r="N32" s="5" t="n">
        <f aca="false">COUNTIF($F$2:$F$563,"&lt;"&amp;F32)+(COUNTIF($F$2:$F$563,F32)+1)/2</f>
        <v>346.5</v>
      </c>
      <c r="O32" s="5" t="n">
        <f aca="false">COUNTIF($H$2:$H$563,"&lt;"&amp;H32)+(COUNTIF($H$2:$H$563,H32)+1)/2</f>
        <v>176.5</v>
      </c>
      <c r="P32" s="5" t="str">
        <f aca="false">IF(J32=FALSE(),COUNTIFS($J$2:$J$563,FALSE(),$F$2:$F$563,"&lt;"&amp;F32)+(COUNTIFS($J$2:$J$563,FALSE(),$F$2:$F$563,F32)+1)/2,"")</f>
        <v/>
      </c>
      <c r="Q32" s="5" t="str">
        <f aca="false">IF(J32=FALSE(),COUNTIFS($J$2:$J$563,FALSE(),$H$2:$H$563,"&lt;"&amp;H32)+(COUNTIFS($J$2:$J$563,FALSE(),$H$2:$H$563,H32)+1)/2,"")</f>
        <v/>
      </c>
      <c r="R32" s="5" t="n">
        <f aca="false">COUNTIF($L$2:$L$563,"&lt;"&amp;L32)+(COUNTIF($L$2:$L$563,L32)+1)/2</f>
        <v>205</v>
      </c>
      <c r="S32" s="5" t="n">
        <f aca="false">MATCH(F32,Codetabel!$G$2:$G$12,0)-1</f>
        <v>3</v>
      </c>
      <c r="T32" s="5" t="n">
        <f aca="false">H32-1</f>
        <v>2</v>
      </c>
    </row>
    <row r="33" customFormat="false" ht="15" hidden="false" customHeight="false" outlineLevel="0" collapsed="false">
      <c r="A33" s="9" t="s">
        <v>65</v>
      </c>
      <c r="B33" s="9" t="n">
        <v>45</v>
      </c>
      <c r="C33" s="9" t="s">
        <v>168</v>
      </c>
      <c r="D33" s="9" t="s">
        <v>169</v>
      </c>
      <c r="E33" s="9" t="s">
        <v>170</v>
      </c>
      <c r="F33" s="9" t="n">
        <v>100</v>
      </c>
      <c r="G33" s="9" t="s">
        <v>115</v>
      </c>
      <c r="H33" s="9" t="n">
        <v>4</v>
      </c>
      <c r="I33" s="9" t="n">
        <v>100</v>
      </c>
      <c r="J33" s="11" t="b">
        <f aca="false">TRUE()</f>
        <v>1</v>
      </c>
      <c r="K33" s="9" t="n">
        <v>50</v>
      </c>
      <c r="L33" s="9" t="n">
        <v>3</v>
      </c>
      <c r="M33" s="11" t="b">
        <f aca="false">FALSE()</f>
        <v>0</v>
      </c>
      <c r="N33" s="5" t="n">
        <f aca="false">COUNTIF($F$2:$F$563,"&lt;"&amp;F33)+(COUNTIF($F$2:$F$563,F33)+1)/2</f>
        <v>418.5</v>
      </c>
      <c r="O33" s="5" t="n">
        <f aca="false">COUNTIF($H$2:$H$563,"&lt;"&amp;H33)+(COUNTIF($H$2:$H$563,H33)+1)/2</f>
        <v>269</v>
      </c>
      <c r="P33" s="5" t="str">
        <f aca="false">IF(J33=FALSE(),COUNTIFS($J$2:$J$563,FALSE(),$F$2:$F$563,"&lt;"&amp;F33)+(COUNTIFS($J$2:$J$563,FALSE(),$F$2:$F$563,F33)+1)/2,"")</f>
        <v/>
      </c>
      <c r="Q33" s="5" t="str">
        <f aca="false">IF(J33=FALSE(),COUNTIFS($J$2:$J$563,FALSE(),$H$2:$H$563,"&lt;"&amp;H33)+(COUNTIFS($J$2:$J$563,FALSE(),$H$2:$H$563,H33)+1)/2,"")</f>
        <v/>
      </c>
      <c r="R33" s="5" t="n">
        <f aca="false">COUNTIF($L$2:$L$563,"&lt;"&amp;L33)+(COUNTIF($L$2:$L$563,L33)+1)/2</f>
        <v>205</v>
      </c>
      <c r="S33" s="5" t="n">
        <f aca="false">MATCH(F33,Codetabel!$G$2:$G$12,0)-1</f>
        <v>4</v>
      </c>
      <c r="T33" s="5" t="n">
        <f aca="false">H33-1</f>
        <v>3</v>
      </c>
    </row>
    <row r="34" customFormat="false" ht="15" hidden="false" customHeight="false" outlineLevel="0" collapsed="false">
      <c r="A34" s="9" t="s">
        <v>65</v>
      </c>
      <c r="B34" s="9" t="n">
        <v>46</v>
      </c>
      <c r="C34" s="9" t="s">
        <v>168</v>
      </c>
      <c r="D34" s="9" t="s">
        <v>169</v>
      </c>
      <c r="E34" s="9" t="s">
        <v>171</v>
      </c>
      <c r="F34" s="9" t="n">
        <v>50</v>
      </c>
      <c r="G34" s="9" t="s">
        <v>126</v>
      </c>
      <c r="H34" s="9" t="n">
        <v>3</v>
      </c>
      <c r="I34" s="9" t="n">
        <v>50</v>
      </c>
      <c r="J34" s="11" t="b">
        <f aca="false">TRUE()</f>
        <v>1</v>
      </c>
      <c r="K34" s="9" t="n">
        <v>50</v>
      </c>
      <c r="L34" s="9" t="n">
        <v>3</v>
      </c>
      <c r="M34" s="11" t="b">
        <f aca="false">FALSE()</f>
        <v>0</v>
      </c>
      <c r="N34" s="5" t="n">
        <f aca="false">COUNTIF($F$2:$F$563,"&lt;"&amp;F34)+(COUNTIF($F$2:$F$563,F34)+1)/2</f>
        <v>346.5</v>
      </c>
      <c r="O34" s="5" t="n">
        <f aca="false">COUNTIF($H$2:$H$563,"&lt;"&amp;H34)+(COUNTIF($H$2:$H$563,H34)+1)/2</f>
        <v>176.5</v>
      </c>
      <c r="P34" s="5" t="str">
        <f aca="false">IF(J34=FALSE(),COUNTIFS($J$2:$J$563,FALSE(),$F$2:$F$563,"&lt;"&amp;F34)+(COUNTIFS($J$2:$J$563,FALSE(),$F$2:$F$563,F34)+1)/2,"")</f>
        <v/>
      </c>
      <c r="Q34" s="5" t="str">
        <f aca="false">IF(J34=FALSE(),COUNTIFS($J$2:$J$563,FALSE(),$H$2:$H$563,"&lt;"&amp;H34)+(COUNTIFS($J$2:$J$563,FALSE(),$H$2:$H$563,H34)+1)/2,"")</f>
        <v/>
      </c>
      <c r="R34" s="5" t="n">
        <f aca="false">COUNTIF($L$2:$L$563,"&lt;"&amp;L34)+(COUNTIF($L$2:$L$563,L34)+1)/2</f>
        <v>205</v>
      </c>
      <c r="S34" s="5" t="n">
        <f aca="false">MATCH(F34,Codetabel!$G$2:$G$12,0)-1</f>
        <v>3</v>
      </c>
      <c r="T34" s="5" t="n">
        <f aca="false">H34-1</f>
        <v>2</v>
      </c>
    </row>
    <row r="35" customFormat="false" ht="15" hidden="false" customHeight="false" outlineLevel="0" collapsed="false">
      <c r="A35" s="9" t="s">
        <v>65</v>
      </c>
      <c r="B35" s="9" t="n">
        <v>49</v>
      </c>
      <c r="C35" s="9" t="s">
        <v>172</v>
      </c>
      <c r="D35" s="9" t="s">
        <v>173</v>
      </c>
      <c r="E35" s="9" t="s">
        <v>174</v>
      </c>
      <c r="F35" s="9" t="n">
        <v>50</v>
      </c>
      <c r="G35" s="9" t="s">
        <v>115</v>
      </c>
      <c r="H35" s="9" t="n">
        <v>4</v>
      </c>
      <c r="I35" s="9" t="n">
        <v>100</v>
      </c>
      <c r="J35" s="11" t="b">
        <f aca="false">FALSE()</f>
        <v>0</v>
      </c>
      <c r="K35" s="9" t="n">
        <v>100</v>
      </c>
      <c r="L35" s="9" t="n">
        <v>4</v>
      </c>
      <c r="M35" s="11" t="b">
        <f aca="false">FALSE()</f>
        <v>0</v>
      </c>
      <c r="N35" s="5" t="n">
        <f aca="false">COUNTIF($F$2:$F$563,"&lt;"&amp;F35)+(COUNTIF($F$2:$F$563,F35)+1)/2</f>
        <v>346.5</v>
      </c>
      <c r="O35" s="5" t="n">
        <f aca="false">COUNTIF($H$2:$H$563,"&lt;"&amp;H35)+(COUNTIF($H$2:$H$563,H35)+1)/2</f>
        <v>269</v>
      </c>
      <c r="P35" s="5" t="n">
        <f aca="false">IF(J35=FALSE(),COUNTIFS($J$2:$J$563,FALSE(),$F$2:$F$563,"&lt;"&amp;F35)+(COUNTIFS($J$2:$J$563,FALSE(),$F$2:$F$563,F35)+1)/2,"")</f>
        <v>303.5</v>
      </c>
      <c r="Q35" s="5" t="n">
        <f aca="false">IF(J35=FALSE(),COUNTIFS($J$2:$J$563,FALSE(),$H$2:$H$563,"&lt;"&amp;H35)+(COUNTIFS($J$2:$J$563,FALSE(),$H$2:$H$563,H35)+1)/2,"")</f>
        <v>196</v>
      </c>
      <c r="R35" s="5" t="n">
        <f aca="false">COUNTIF($L$2:$L$563,"&lt;"&amp;L35)+(COUNTIF($L$2:$L$563,L35)+1)/2</f>
        <v>307.5</v>
      </c>
      <c r="S35" s="5" t="n">
        <f aca="false">MATCH(F35,Codetabel!$G$2:$G$12,0)-1</f>
        <v>3</v>
      </c>
      <c r="T35" s="5" t="n">
        <f aca="false">H35-1</f>
        <v>3</v>
      </c>
    </row>
    <row r="36" customFormat="false" ht="15" hidden="false" customHeight="false" outlineLevel="0" collapsed="false">
      <c r="A36" s="9" t="s">
        <v>65</v>
      </c>
      <c r="B36" s="9" t="n">
        <v>53</v>
      </c>
      <c r="C36" s="9" t="s">
        <v>175</v>
      </c>
      <c r="D36" s="9" t="s">
        <v>176</v>
      </c>
      <c r="E36" s="9" t="s">
        <v>177</v>
      </c>
      <c r="F36" s="9" t="n">
        <v>100</v>
      </c>
      <c r="G36" s="9" t="s">
        <v>132</v>
      </c>
      <c r="H36" s="9" t="n">
        <v>5</v>
      </c>
      <c r="I36" s="9" t="n">
        <v>200</v>
      </c>
      <c r="J36" s="11" t="b">
        <f aca="false">FALSE()</f>
        <v>0</v>
      </c>
      <c r="K36" s="9" t="n">
        <v>200</v>
      </c>
      <c r="L36" s="9" t="n">
        <v>5</v>
      </c>
      <c r="M36" s="11" t="b">
        <f aca="false">FALSE()</f>
        <v>0</v>
      </c>
      <c r="N36" s="5" t="n">
        <f aca="false">COUNTIF($F$2:$F$563,"&lt;"&amp;F36)+(COUNTIF($F$2:$F$563,F36)+1)/2</f>
        <v>418.5</v>
      </c>
      <c r="O36" s="5" t="n">
        <f aca="false">COUNTIF($H$2:$H$563,"&lt;"&amp;H36)+(COUNTIF($H$2:$H$563,H36)+1)/2</f>
        <v>351.5</v>
      </c>
      <c r="P36" s="5" t="n">
        <f aca="false">IF(J36=FALSE(),COUNTIFS($J$2:$J$563,FALSE(),$F$2:$F$563,"&lt;"&amp;F36)+(COUNTIFS($J$2:$J$563,FALSE(),$F$2:$F$563,F36)+1)/2,"")</f>
        <v>345.5</v>
      </c>
      <c r="Q36" s="5" t="n">
        <f aca="false">IF(J36=FALSE(),COUNTIFS($J$2:$J$563,FALSE(),$H$2:$H$563,"&lt;"&amp;H36)+(COUNTIFS($J$2:$J$563,FALSE(),$H$2:$H$563,H36)+1)/2,"")</f>
        <v>247</v>
      </c>
      <c r="R36" s="5" t="n">
        <f aca="false">COUNTIF($L$2:$L$563,"&lt;"&amp;L36)+(COUNTIF($L$2:$L$563,L36)+1)/2</f>
        <v>389.5</v>
      </c>
      <c r="S36" s="5" t="n">
        <f aca="false">MATCH(F36,Codetabel!$G$2:$G$12,0)-1</f>
        <v>4</v>
      </c>
      <c r="T36" s="5" t="n">
        <f aca="false">H36-1</f>
        <v>4</v>
      </c>
    </row>
    <row r="37" customFormat="false" ht="15" hidden="false" customHeight="false" outlineLevel="0" collapsed="false">
      <c r="A37" s="9" t="s">
        <v>65</v>
      </c>
      <c r="B37" s="9" t="n">
        <v>54</v>
      </c>
      <c r="C37" s="9" t="s">
        <v>175</v>
      </c>
      <c r="D37" s="9" t="s">
        <v>178</v>
      </c>
      <c r="E37" s="9" t="s">
        <v>179</v>
      </c>
      <c r="F37" s="9" t="n">
        <v>30</v>
      </c>
      <c r="G37" s="9" t="s">
        <v>180</v>
      </c>
      <c r="H37" s="9" t="n">
        <v>7</v>
      </c>
      <c r="I37" s="9" t="n">
        <v>500</v>
      </c>
      <c r="J37" s="11" t="b">
        <f aca="false">FALSE()</f>
        <v>0</v>
      </c>
      <c r="K37" s="9" t="n">
        <v>500</v>
      </c>
      <c r="L37" s="9" t="n">
        <v>7</v>
      </c>
      <c r="M37" s="11" t="b">
        <f aca="false">FALSE()</f>
        <v>0</v>
      </c>
      <c r="N37" s="5" t="n">
        <f aca="false">COUNTIF($F$2:$F$563,"&lt;"&amp;F37)+(COUNTIF($F$2:$F$563,F37)+1)/2</f>
        <v>259.5</v>
      </c>
      <c r="O37" s="5" t="n">
        <f aca="false">COUNTIF($H$2:$H$563,"&lt;"&amp;H37)+(COUNTIF($H$2:$H$563,H37)+1)/2</f>
        <v>489.5</v>
      </c>
      <c r="P37" s="5" t="n">
        <f aca="false">IF(J37=FALSE(),COUNTIFS($J$2:$J$563,FALSE(),$F$2:$F$563,"&lt;"&amp;F37)+(COUNTIFS($J$2:$J$563,FALSE(),$F$2:$F$563,F37)+1)/2,"")</f>
        <v>242</v>
      </c>
      <c r="Q37" s="5" t="n">
        <f aca="false">IF(J37=FALSE(),COUNTIFS($J$2:$J$563,FALSE(),$H$2:$H$563,"&lt;"&amp;H37)+(COUNTIFS($J$2:$J$563,FALSE(),$H$2:$H$563,H37)+1)/2,"")</f>
        <v>328.5</v>
      </c>
      <c r="R37" s="5" t="n">
        <f aca="false">COUNTIF($L$2:$L$563,"&lt;"&amp;L37)+(COUNTIF($L$2:$L$563,L37)+1)/2</f>
        <v>500.5</v>
      </c>
      <c r="S37" s="5" t="n">
        <f aca="false">MATCH(F37,Codetabel!$G$2:$G$12,0)-1</f>
        <v>2</v>
      </c>
      <c r="T37" s="5" t="n">
        <f aca="false">H37-1</f>
        <v>6</v>
      </c>
    </row>
    <row r="38" customFormat="false" ht="15" hidden="false" customHeight="false" outlineLevel="0" collapsed="false">
      <c r="A38" s="9" t="s">
        <v>65</v>
      </c>
      <c r="B38" s="9" t="n">
        <v>55</v>
      </c>
      <c r="C38" s="9" t="s">
        <v>175</v>
      </c>
      <c r="D38" s="9" t="s">
        <v>178</v>
      </c>
      <c r="E38" s="9" t="s">
        <v>181</v>
      </c>
      <c r="F38" s="9" t="n">
        <v>50</v>
      </c>
      <c r="G38" s="9" t="s">
        <v>182</v>
      </c>
      <c r="H38" s="9" t="n">
        <v>8</v>
      </c>
      <c r="I38" s="9" t="n">
        <v>700</v>
      </c>
      <c r="J38" s="11" t="b">
        <f aca="false">FALSE()</f>
        <v>0</v>
      </c>
      <c r="K38" s="9" t="n">
        <v>700</v>
      </c>
      <c r="L38" s="9" t="n">
        <v>8</v>
      </c>
      <c r="M38" s="11" t="b">
        <f aca="false">FALSE()</f>
        <v>0</v>
      </c>
      <c r="N38" s="5" t="n">
        <f aca="false">COUNTIF($F$2:$F$563,"&lt;"&amp;F38)+(COUNTIF($F$2:$F$563,F38)+1)/2</f>
        <v>346.5</v>
      </c>
      <c r="O38" s="5" t="n">
        <f aca="false">COUNTIF($H$2:$H$563,"&lt;"&amp;H38)+(COUNTIF($H$2:$H$563,H38)+1)/2</f>
        <v>523.5</v>
      </c>
      <c r="P38" s="5" t="n">
        <f aca="false">IF(J38=FALSE(),COUNTIFS($J$2:$J$563,FALSE(),$F$2:$F$563,"&lt;"&amp;F38)+(COUNTIFS($J$2:$J$563,FALSE(),$F$2:$F$563,F38)+1)/2,"")</f>
        <v>303.5</v>
      </c>
      <c r="Q38" s="5" t="n">
        <f aca="false">IF(J38=FALSE(),COUNTIFS($J$2:$J$563,FALSE(),$H$2:$H$563,"&lt;"&amp;H38)+(COUNTIFS($J$2:$J$563,FALSE(),$H$2:$H$563,H38)+1)/2,"")</f>
        <v>353.5</v>
      </c>
      <c r="R38" s="5" t="n">
        <f aca="false">COUNTIF($L$2:$L$563,"&lt;"&amp;L38)+(COUNTIF($L$2:$L$563,L38)+1)/2</f>
        <v>528</v>
      </c>
      <c r="S38" s="5" t="n">
        <f aca="false">MATCH(F38,Codetabel!$G$2:$G$12,0)-1</f>
        <v>3</v>
      </c>
      <c r="T38" s="5" t="n">
        <f aca="false">H38-1</f>
        <v>7</v>
      </c>
    </row>
    <row r="39" customFormat="false" ht="15" hidden="false" customHeight="false" outlineLevel="0" collapsed="false">
      <c r="A39" s="9" t="s">
        <v>65</v>
      </c>
      <c r="B39" s="9" t="n">
        <v>59</v>
      </c>
      <c r="C39" s="9" t="s">
        <v>183</v>
      </c>
      <c r="D39" s="9" t="s">
        <v>184</v>
      </c>
      <c r="E39" s="9" t="s">
        <v>185</v>
      </c>
      <c r="F39" s="9" t="n">
        <v>10</v>
      </c>
      <c r="G39" s="9" t="s">
        <v>132</v>
      </c>
      <c r="H39" s="9" t="n">
        <v>5</v>
      </c>
      <c r="I39" s="9" t="n">
        <v>200</v>
      </c>
      <c r="J39" s="11" t="b">
        <f aca="false">FALSE()</f>
        <v>0</v>
      </c>
      <c r="K39" s="9" t="n">
        <v>200</v>
      </c>
      <c r="L39" s="9" t="n">
        <v>5</v>
      </c>
      <c r="M39" s="11" t="b">
        <f aca="false">FALSE()</f>
        <v>0</v>
      </c>
      <c r="N39" s="5" t="n">
        <f aca="false">COUNTIF($F$2:$F$563,"&lt;"&amp;F39)+(COUNTIF($F$2:$F$563,F39)+1)/2</f>
        <v>164.5</v>
      </c>
      <c r="O39" s="5" t="n">
        <f aca="false">COUNTIF($H$2:$H$563,"&lt;"&amp;H39)+(COUNTIF($H$2:$H$563,H39)+1)/2</f>
        <v>351.5</v>
      </c>
      <c r="P39" s="5" t="n">
        <f aca="false">IF(J39=FALSE(),COUNTIFS($J$2:$J$563,FALSE(),$F$2:$F$563,"&lt;"&amp;F39)+(COUNTIFS($J$2:$J$563,FALSE(),$F$2:$F$563,F39)+1)/2,"")</f>
        <v>162</v>
      </c>
      <c r="Q39" s="5" t="n">
        <f aca="false">IF(J39=FALSE(),COUNTIFS($J$2:$J$563,FALSE(),$H$2:$H$563,"&lt;"&amp;H39)+(COUNTIFS($J$2:$J$563,FALSE(),$H$2:$H$563,H39)+1)/2,"")</f>
        <v>247</v>
      </c>
      <c r="R39" s="5" t="n">
        <f aca="false">COUNTIF($L$2:$L$563,"&lt;"&amp;L39)+(COUNTIF($L$2:$L$563,L39)+1)/2</f>
        <v>389.5</v>
      </c>
      <c r="S39" s="5" t="n">
        <f aca="false">MATCH(F39,Codetabel!$G$2:$G$12,0)-1</f>
        <v>1</v>
      </c>
      <c r="T39" s="5" t="n">
        <f aca="false">H39-1</f>
        <v>4</v>
      </c>
    </row>
    <row r="40" customFormat="false" ht="15" hidden="false" customHeight="false" outlineLevel="0" collapsed="false">
      <c r="A40" s="9" t="s">
        <v>65</v>
      </c>
      <c r="B40" s="9" t="n">
        <v>60</v>
      </c>
      <c r="C40" s="9" t="s">
        <v>183</v>
      </c>
      <c r="D40" s="9" t="s">
        <v>184</v>
      </c>
      <c r="E40" s="9" t="s">
        <v>186</v>
      </c>
      <c r="F40" s="9" t="n">
        <v>10</v>
      </c>
      <c r="G40" s="9" t="s">
        <v>182</v>
      </c>
      <c r="H40" s="9" t="n">
        <v>8</v>
      </c>
      <c r="I40" s="9" t="n">
        <v>700</v>
      </c>
      <c r="J40" s="11" t="b">
        <f aca="false">FALSE()</f>
        <v>0</v>
      </c>
      <c r="K40" s="9" t="n">
        <v>700</v>
      </c>
      <c r="L40" s="9" t="n">
        <v>8</v>
      </c>
      <c r="M40" s="11" t="b">
        <f aca="false">FALSE()</f>
        <v>0</v>
      </c>
      <c r="N40" s="5" t="n">
        <f aca="false">COUNTIF($F$2:$F$563,"&lt;"&amp;F40)+(COUNTIF($F$2:$F$563,F40)+1)/2</f>
        <v>164.5</v>
      </c>
      <c r="O40" s="5" t="n">
        <f aca="false">COUNTIF($H$2:$H$563,"&lt;"&amp;H40)+(COUNTIF($H$2:$H$563,H40)+1)/2</f>
        <v>523.5</v>
      </c>
      <c r="P40" s="5" t="n">
        <f aca="false">IF(J40=FALSE(),COUNTIFS($J$2:$J$563,FALSE(),$F$2:$F$563,"&lt;"&amp;F40)+(COUNTIFS($J$2:$J$563,FALSE(),$F$2:$F$563,F40)+1)/2,"")</f>
        <v>162</v>
      </c>
      <c r="Q40" s="5" t="n">
        <f aca="false">IF(J40=FALSE(),COUNTIFS($J$2:$J$563,FALSE(),$H$2:$H$563,"&lt;"&amp;H40)+(COUNTIFS($J$2:$J$563,FALSE(),$H$2:$H$563,H40)+1)/2,"")</f>
        <v>353.5</v>
      </c>
      <c r="R40" s="5" t="n">
        <f aca="false">COUNTIF($L$2:$L$563,"&lt;"&amp;L40)+(COUNTIF($L$2:$L$563,L40)+1)/2</f>
        <v>528</v>
      </c>
      <c r="S40" s="5" t="n">
        <f aca="false">MATCH(F40,Codetabel!$G$2:$G$12,0)-1</f>
        <v>1</v>
      </c>
      <c r="T40" s="5" t="n">
        <f aca="false">H40-1</f>
        <v>7</v>
      </c>
    </row>
    <row r="41" customFormat="false" ht="15" hidden="false" customHeight="false" outlineLevel="0" collapsed="false">
      <c r="A41" s="9" t="s">
        <v>65</v>
      </c>
      <c r="B41" s="9" t="n">
        <v>61</v>
      </c>
      <c r="C41" s="9" t="s">
        <v>187</v>
      </c>
      <c r="D41" s="9" t="s">
        <v>188</v>
      </c>
      <c r="E41" s="9" t="s">
        <v>189</v>
      </c>
      <c r="F41" s="9" t="n">
        <v>50</v>
      </c>
      <c r="G41" s="9" t="s">
        <v>115</v>
      </c>
      <c r="H41" s="9" t="n">
        <v>4</v>
      </c>
      <c r="I41" s="9" t="n">
        <v>100</v>
      </c>
      <c r="J41" s="11" t="b">
        <f aca="false">FALSE()</f>
        <v>0</v>
      </c>
      <c r="K41" s="9" t="n">
        <v>100</v>
      </c>
      <c r="L41" s="9" t="n">
        <v>4</v>
      </c>
      <c r="M41" s="11" t="b">
        <f aca="false">FALSE()</f>
        <v>0</v>
      </c>
      <c r="N41" s="5" t="n">
        <f aca="false">COUNTIF($F$2:$F$563,"&lt;"&amp;F41)+(COUNTIF($F$2:$F$563,F41)+1)/2</f>
        <v>346.5</v>
      </c>
      <c r="O41" s="5" t="n">
        <f aca="false">COUNTIF($H$2:$H$563,"&lt;"&amp;H41)+(COUNTIF($H$2:$H$563,H41)+1)/2</f>
        <v>269</v>
      </c>
      <c r="P41" s="5" t="n">
        <f aca="false">IF(J41=FALSE(),COUNTIFS($J$2:$J$563,FALSE(),$F$2:$F$563,"&lt;"&amp;F41)+(COUNTIFS($J$2:$J$563,FALSE(),$F$2:$F$563,F41)+1)/2,"")</f>
        <v>303.5</v>
      </c>
      <c r="Q41" s="5" t="n">
        <f aca="false">IF(J41=FALSE(),COUNTIFS($J$2:$J$563,FALSE(),$H$2:$H$563,"&lt;"&amp;H41)+(COUNTIFS($J$2:$J$563,FALSE(),$H$2:$H$563,H41)+1)/2,"")</f>
        <v>196</v>
      </c>
      <c r="R41" s="5" t="n">
        <f aca="false">COUNTIF($L$2:$L$563,"&lt;"&amp;L41)+(COUNTIF($L$2:$L$563,L41)+1)/2</f>
        <v>307.5</v>
      </c>
      <c r="S41" s="5" t="n">
        <f aca="false">MATCH(F41,Codetabel!$G$2:$G$12,0)-1</f>
        <v>3</v>
      </c>
      <c r="T41" s="5" t="n">
        <f aca="false">H41-1</f>
        <v>3</v>
      </c>
    </row>
    <row r="42" customFormat="false" ht="15" hidden="false" customHeight="false" outlineLevel="0" collapsed="false">
      <c r="A42" s="9" t="s">
        <v>65</v>
      </c>
      <c r="B42" s="9" t="n">
        <v>62</v>
      </c>
      <c r="C42" s="9" t="s">
        <v>190</v>
      </c>
      <c r="D42" s="9" t="s">
        <v>191</v>
      </c>
      <c r="E42" s="9" t="s">
        <v>192</v>
      </c>
      <c r="F42" s="9" t="n">
        <v>10</v>
      </c>
      <c r="G42" s="9" t="s">
        <v>180</v>
      </c>
      <c r="H42" s="9" t="n">
        <v>7</v>
      </c>
      <c r="I42" s="9" t="n">
        <v>500</v>
      </c>
      <c r="J42" s="11" t="b">
        <f aca="false">FALSE()</f>
        <v>0</v>
      </c>
      <c r="K42" s="9" t="n">
        <v>500</v>
      </c>
      <c r="L42" s="9" t="n">
        <v>7</v>
      </c>
      <c r="M42" s="11" t="b">
        <f aca="false">FALSE()</f>
        <v>0</v>
      </c>
      <c r="N42" s="5" t="n">
        <f aca="false">COUNTIF($F$2:$F$563,"&lt;"&amp;F42)+(COUNTIF($F$2:$F$563,F42)+1)/2</f>
        <v>164.5</v>
      </c>
      <c r="O42" s="5" t="n">
        <f aca="false">COUNTIF($H$2:$H$563,"&lt;"&amp;H42)+(COUNTIF($H$2:$H$563,H42)+1)/2</f>
        <v>489.5</v>
      </c>
      <c r="P42" s="5" t="n">
        <f aca="false">IF(J42=FALSE(),COUNTIFS($J$2:$J$563,FALSE(),$F$2:$F$563,"&lt;"&amp;F42)+(COUNTIFS($J$2:$J$563,FALSE(),$F$2:$F$563,F42)+1)/2,"")</f>
        <v>162</v>
      </c>
      <c r="Q42" s="5" t="n">
        <f aca="false">IF(J42=FALSE(),COUNTIFS($J$2:$J$563,FALSE(),$H$2:$H$563,"&lt;"&amp;H42)+(COUNTIFS($J$2:$J$563,FALSE(),$H$2:$H$563,H42)+1)/2,"")</f>
        <v>328.5</v>
      </c>
      <c r="R42" s="5" t="n">
        <f aca="false">COUNTIF($L$2:$L$563,"&lt;"&amp;L42)+(COUNTIF($L$2:$L$563,L42)+1)/2</f>
        <v>500.5</v>
      </c>
      <c r="S42" s="5" t="n">
        <f aca="false">MATCH(F42,Codetabel!$G$2:$G$12,0)-1</f>
        <v>1</v>
      </c>
      <c r="T42" s="5" t="n">
        <f aca="false">H42-1</f>
        <v>6</v>
      </c>
    </row>
    <row r="43" customFormat="false" ht="15" hidden="false" customHeight="false" outlineLevel="0" collapsed="false">
      <c r="A43" s="9" t="s">
        <v>65</v>
      </c>
      <c r="B43" s="9" t="n">
        <v>66</v>
      </c>
      <c r="C43" s="9" t="s">
        <v>193</v>
      </c>
      <c r="D43" s="9" t="s">
        <v>194</v>
      </c>
      <c r="E43" s="9" t="s">
        <v>195</v>
      </c>
      <c r="F43" s="9" t="n">
        <v>100</v>
      </c>
      <c r="G43" s="9" t="s">
        <v>115</v>
      </c>
      <c r="H43" s="9" t="n">
        <v>4</v>
      </c>
      <c r="I43" s="9" t="n">
        <v>100</v>
      </c>
      <c r="J43" s="11" t="b">
        <f aca="false">TRUE()</f>
        <v>1</v>
      </c>
      <c r="K43" s="9" t="n">
        <v>100</v>
      </c>
      <c r="L43" s="9" t="n">
        <v>4</v>
      </c>
      <c r="M43" s="11" t="b">
        <f aca="false">TRUE()</f>
        <v>1</v>
      </c>
      <c r="N43" s="5" t="n">
        <f aca="false">COUNTIF($F$2:$F$563,"&lt;"&amp;F43)+(COUNTIF($F$2:$F$563,F43)+1)/2</f>
        <v>418.5</v>
      </c>
      <c r="O43" s="5" t="n">
        <f aca="false">COUNTIF($H$2:$H$563,"&lt;"&amp;H43)+(COUNTIF($H$2:$H$563,H43)+1)/2</f>
        <v>269</v>
      </c>
      <c r="P43" s="5" t="str">
        <f aca="false">IF(J43=FALSE(),COUNTIFS($J$2:$J$563,FALSE(),$F$2:$F$563,"&lt;"&amp;F43)+(COUNTIFS($J$2:$J$563,FALSE(),$F$2:$F$563,F43)+1)/2,"")</f>
        <v/>
      </c>
      <c r="Q43" s="5" t="str">
        <f aca="false">IF(J43=FALSE(),COUNTIFS($J$2:$J$563,FALSE(),$H$2:$H$563,"&lt;"&amp;H43)+(COUNTIFS($J$2:$J$563,FALSE(),$H$2:$H$563,H43)+1)/2,"")</f>
        <v/>
      </c>
      <c r="R43" s="5" t="n">
        <f aca="false">COUNTIF($L$2:$L$563,"&lt;"&amp;L43)+(COUNTIF($L$2:$L$563,L43)+1)/2</f>
        <v>307.5</v>
      </c>
      <c r="S43" s="5" t="n">
        <f aca="false">MATCH(F43,Codetabel!$G$2:$G$12,0)-1</f>
        <v>4</v>
      </c>
      <c r="T43" s="5" t="n">
        <f aca="false">H43-1</f>
        <v>3</v>
      </c>
    </row>
    <row r="44" customFormat="false" ht="15" hidden="false" customHeight="false" outlineLevel="0" collapsed="false">
      <c r="A44" s="9" t="s">
        <v>65</v>
      </c>
      <c r="B44" s="9" t="n">
        <v>67</v>
      </c>
      <c r="C44" s="9" t="s">
        <v>193</v>
      </c>
      <c r="D44" s="9" t="s">
        <v>196</v>
      </c>
      <c r="E44" s="9" t="s">
        <v>197</v>
      </c>
      <c r="F44" s="9" t="n">
        <v>700</v>
      </c>
      <c r="G44" s="9" t="s">
        <v>182</v>
      </c>
      <c r="H44" s="9" t="n">
        <v>8</v>
      </c>
      <c r="I44" s="9" t="n">
        <v>700</v>
      </c>
      <c r="J44" s="11" t="b">
        <f aca="false">TRUE()</f>
        <v>1</v>
      </c>
      <c r="K44" s="9" t="n">
        <v>100</v>
      </c>
      <c r="L44" s="9" t="n">
        <v>4</v>
      </c>
      <c r="M44" s="11" t="b">
        <f aca="false">FALSE()</f>
        <v>0</v>
      </c>
      <c r="N44" s="5" t="n">
        <f aca="false">COUNTIF($F$2:$F$563,"&lt;"&amp;F44)+(COUNTIF($F$2:$F$563,F44)+1)/2</f>
        <v>552.5</v>
      </c>
      <c r="O44" s="5" t="n">
        <f aca="false">COUNTIF($H$2:$H$563,"&lt;"&amp;H44)+(COUNTIF($H$2:$H$563,H44)+1)/2</f>
        <v>523.5</v>
      </c>
      <c r="P44" s="5" t="str">
        <f aca="false">IF(J44=FALSE(),COUNTIFS($J$2:$J$563,FALSE(),$F$2:$F$563,"&lt;"&amp;F44)+(COUNTIFS($J$2:$J$563,FALSE(),$F$2:$F$563,F44)+1)/2,"")</f>
        <v/>
      </c>
      <c r="Q44" s="5" t="str">
        <f aca="false">IF(J44=FALSE(),COUNTIFS($J$2:$J$563,FALSE(),$H$2:$H$563,"&lt;"&amp;H44)+(COUNTIFS($J$2:$J$563,FALSE(),$H$2:$H$563,H44)+1)/2,"")</f>
        <v/>
      </c>
      <c r="R44" s="5" t="n">
        <f aca="false">COUNTIF($L$2:$L$563,"&lt;"&amp;L44)+(COUNTIF($L$2:$L$563,L44)+1)/2</f>
        <v>307.5</v>
      </c>
      <c r="S44" s="5" t="n">
        <f aca="false">MATCH(F44,Codetabel!$G$2:$G$12,0)-1</f>
        <v>8</v>
      </c>
      <c r="T44" s="5" t="n">
        <f aca="false">H44-1</f>
        <v>7</v>
      </c>
    </row>
    <row r="45" customFormat="false" ht="15" hidden="false" customHeight="false" outlineLevel="0" collapsed="false">
      <c r="A45" s="9" t="s">
        <v>65</v>
      </c>
      <c r="B45" s="9" t="n">
        <v>68</v>
      </c>
      <c r="C45" s="9" t="s">
        <v>193</v>
      </c>
      <c r="D45" s="9" t="s">
        <v>196</v>
      </c>
      <c r="E45" s="9" t="s">
        <v>198</v>
      </c>
      <c r="F45" s="9" t="n">
        <v>300</v>
      </c>
      <c r="G45" s="9" t="s">
        <v>199</v>
      </c>
      <c r="H45" s="9" t="n">
        <v>6</v>
      </c>
      <c r="I45" s="9" t="n">
        <v>300</v>
      </c>
      <c r="J45" s="11" t="b">
        <f aca="false">TRUE()</f>
        <v>1</v>
      </c>
      <c r="K45" s="9" t="n">
        <v>100</v>
      </c>
      <c r="L45" s="9" t="n">
        <v>4</v>
      </c>
      <c r="M45" s="11" t="b">
        <f aca="false">TRUE()</f>
        <v>1</v>
      </c>
      <c r="N45" s="5" t="n">
        <f aca="false">COUNTIF($F$2:$F$563,"&lt;"&amp;F45)+(COUNTIF($F$2:$F$563,F45)+1)/2</f>
        <v>518</v>
      </c>
      <c r="O45" s="5" t="n">
        <f aca="false">COUNTIF($H$2:$H$563,"&lt;"&amp;H45)+(COUNTIF($H$2:$H$563,H45)+1)/2</f>
        <v>425.5</v>
      </c>
      <c r="P45" s="5" t="str">
        <f aca="false">IF(J45=FALSE(),COUNTIFS($J$2:$J$563,FALSE(),$F$2:$F$563,"&lt;"&amp;F45)+(COUNTIFS($J$2:$J$563,FALSE(),$F$2:$F$563,F45)+1)/2,"")</f>
        <v/>
      </c>
      <c r="Q45" s="5" t="str">
        <f aca="false">IF(J45=FALSE(),COUNTIFS($J$2:$J$563,FALSE(),$H$2:$H$563,"&lt;"&amp;H45)+(COUNTIFS($J$2:$J$563,FALSE(),$H$2:$H$563,H45)+1)/2,"")</f>
        <v/>
      </c>
      <c r="R45" s="5" t="n">
        <f aca="false">COUNTIF($L$2:$L$563,"&lt;"&amp;L45)+(COUNTIF($L$2:$L$563,L45)+1)/2</f>
        <v>307.5</v>
      </c>
      <c r="S45" s="5" t="n">
        <f aca="false">MATCH(F45,Codetabel!$G$2:$G$12,0)-1</f>
        <v>6</v>
      </c>
      <c r="T45" s="5" t="n">
        <f aca="false">H45-1</f>
        <v>5</v>
      </c>
    </row>
    <row r="46" customFormat="false" ht="15" hidden="false" customHeight="false" outlineLevel="0" collapsed="false">
      <c r="A46" s="9" t="s">
        <v>65</v>
      </c>
      <c r="B46" s="9" t="n">
        <v>69</v>
      </c>
      <c r="C46" s="9" t="s">
        <v>193</v>
      </c>
      <c r="D46" s="9" t="s">
        <v>196</v>
      </c>
      <c r="E46" s="9" t="s">
        <v>200</v>
      </c>
      <c r="F46" s="9" t="n">
        <v>100</v>
      </c>
      <c r="G46" s="9" t="s">
        <v>115</v>
      </c>
      <c r="H46" s="9" t="n">
        <v>4</v>
      </c>
      <c r="I46" s="9" t="n">
        <v>100</v>
      </c>
      <c r="J46" s="11" t="b">
        <f aca="false">TRUE()</f>
        <v>1</v>
      </c>
      <c r="K46" s="9" t="n">
        <v>100</v>
      </c>
      <c r="L46" s="9" t="n">
        <v>4</v>
      </c>
      <c r="M46" s="11" t="b">
        <f aca="false">TRUE()</f>
        <v>1</v>
      </c>
      <c r="N46" s="5" t="n">
        <f aca="false">COUNTIF($F$2:$F$563,"&lt;"&amp;F46)+(COUNTIF($F$2:$F$563,F46)+1)/2</f>
        <v>418.5</v>
      </c>
      <c r="O46" s="5" t="n">
        <f aca="false">COUNTIF($H$2:$H$563,"&lt;"&amp;H46)+(COUNTIF($H$2:$H$563,H46)+1)/2</f>
        <v>269</v>
      </c>
      <c r="P46" s="5" t="str">
        <f aca="false">IF(J46=FALSE(),COUNTIFS($J$2:$J$563,FALSE(),$F$2:$F$563,"&lt;"&amp;F46)+(COUNTIFS($J$2:$J$563,FALSE(),$F$2:$F$563,F46)+1)/2,"")</f>
        <v/>
      </c>
      <c r="Q46" s="5" t="str">
        <f aca="false">IF(J46=FALSE(),COUNTIFS($J$2:$J$563,FALSE(),$H$2:$H$563,"&lt;"&amp;H46)+(COUNTIFS($J$2:$J$563,FALSE(),$H$2:$H$563,H46)+1)/2,"")</f>
        <v/>
      </c>
      <c r="R46" s="5" t="n">
        <f aca="false">COUNTIF($L$2:$L$563,"&lt;"&amp;L46)+(COUNTIF($L$2:$L$563,L46)+1)/2</f>
        <v>307.5</v>
      </c>
      <c r="S46" s="5" t="n">
        <f aca="false">MATCH(F46,Codetabel!$G$2:$G$12,0)-1</f>
        <v>4</v>
      </c>
      <c r="T46" s="5" t="n">
        <f aca="false">H46-1</f>
        <v>3</v>
      </c>
    </row>
    <row r="47" customFormat="false" ht="15" hidden="false" customHeight="false" outlineLevel="0" collapsed="false">
      <c r="A47" s="9" t="s">
        <v>65</v>
      </c>
      <c r="B47" s="9" t="n">
        <v>70</v>
      </c>
      <c r="C47" s="9" t="s">
        <v>193</v>
      </c>
      <c r="D47" s="9" t="s">
        <v>196</v>
      </c>
      <c r="E47" s="9" t="s">
        <v>201</v>
      </c>
      <c r="F47" s="9" t="n">
        <v>50</v>
      </c>
      <c r="G47" s="9" t="s">
        <v>126</v>
      </c>
      <c r="H47" s="9" t="n">
        <v>3</v>
      </c>
      <c r="I47" s="9" t="n">
        <v>50</v>
      </c>
      <c r="J47" s="11" t="b">
        <f aca="false">TRUE()</f>
        <v>1</v>
      </c>
      <c r="K47" s="9" t="n">
        <v>50</v>
      </c>
      <c r="L47" s="9" t="n">
        <v>3</v>
      </c>
      <c r="M47" s="11" t="b">
        <f aca="false">TRUE()</f>
        <v>1</v>
      </c>
      <c r="N47" s="5" t="n">
        <f aca="false">COUNTIF($F$2:$F$563,"&lt;"&amp;F47)+(COUNTIF($F$2:$F$563,F47)+1)/2</f>
        <v>346.5</v>
      </c>
      <c r="O47" s="5" t="n">
        <f aca="false">COUNTIF($H$2:$H$563,"&lt;"&amp;H47)+(COUNTIF($H$2:$H$563,H47)+1)/2</f>
        <v>176.5</v>
      </c>
      <c r="P47" s="5" t="str">
        <f aca="false">IF(J47=FALSE(),COUNTIFS($J$2:$J$563,FALSE(),$F$2:$F$563,"&lt;"&amp;F47)+(COUNTIFS($J$2:$J$563,FALSE(),$F$2:$F$563,F47)+1)/2,"")</f>
        <v/>
      </c>
      <c r="Q47" s="5" t="str">
        <f aca="false">IF(J47=FALSE(),COUNTIFS($J$2:$J$563,FALSE(),$H$2:$H$563,"&lt;"&amp;H47)+(COUNTIFS($J$2:$J$563,FALSE(),$H$2:$H$563,H47)+1)/2,"")</f>
        <v/>
      </c>
      <c r="R47" s="5" t="n">
        <f aca="false">COUNTIF($L$2:$L$563,"&lt;"&amp;L47)+(COUNTIF($L$2:$L$563,L47)+1)/2</f>
        <v>205</v>
      </c>
      <c r="S47" s="5" t="n">
        <f aca="false">MATCH(F47,Codetabel!$G$2:$G$12,0)-1</f>
        <v>3</v>
      </c>
      <c r="T47" s="5" t="n">
        <f aca="false">H47-1</f>
        <v>2</v>
      </c>
    </row>
    <row r="48" customFormat="false" ht="15" hidden="false" customHeight="false" outlineLevel="0" collapsed="false">
      <c r="A48" s="9" t="s">
        <v>65</v>
      </c>
      <c r="B48" s="9" t="n">
        <v>71</v>
      </c>
      <c r="C48" s="9" t="s">
        <v>193</v>
      </c>
      <c r="D48" s="9" t="s">
        <v>196</v>
      </c>
      <c r="E48" s="9" t="s">
        <v>202</v>
      </c>
      <c r="F48" s="9" t="n">
        <v>30</v>
      </c>
      <c r="G48" s="9" t="s">
        <v>126</v>
      </c>
      <c r="H48" s="9" t="n">
        <v>3</v>
      </c>
      <c r="I48" s="9" t="n">
        <v>50</v>
      </c>
      <c r="J48" s="11" t="b">
        <f aca="false">FALSE()</f>
        <v>0</v>
      </c>
      <c r="K48" s="9" t="n">
        <v>50</v>
      </c>
      <c r="L48" s="9" t="n">
        <v>3</v>
      </c>
      <c r="M48" s="11" t="b">
        <f aca="false">TRUE()</f>
        <v>1</v>
      </c>
      <c r="N48" s="5" t="n">
        <f aca="false">COUNTIF($F$2:$F$563,"&lt;"&amp;F48)+(COUNTIF($F$2:$F$563,F48)+1)/2</f>
        <v>259.5</v>
      </c>
      <c r="O48" s="5" t="n">
        <f aca="false">COUNTIF($H$2:$H$563,"&lt;"&amp;H48)+(COUNTIF($H$2:$H$563,H48)+1)/2</f>
        <v>176.5</v>
      </c>
      <c r="P48" s="5" t="n">
        <f aca="false">IF(J48=FALSE(),COUNTIFS($J$2:$J$563,FALSE(),$F$2:$F$563,"&lt;"&amp;F48)+(COUNTIFS($J$2:$J$563,FALSE(),$F$2:$F$563,F48)+1)/2,"")</f>
        <v>242</v>
      </c>
      <c r="Q48" s="5" t="n">
        <f aca="false">IF(J48=FALSE(),COUNTIFS($J$2:$J$563,FALSE(),$H$2:$H$563,"&lt;"&amp;H48)+(COUNTIFS($J$2:$J$563,FALSE(),$H$2:$H$563,H48)+1)/2,"")</f>
        <v>133.5</v>
      </c>
      <c r="R48" s="5" t="n">
        <f aca="false">COUNTIF($L$2:$L$563,"&lt;"&amp;L48)+(COUNTIF($L$2:$L$563,L48)+1)/2</f>
        <v>205</v>
      </c>
      <c r="S48" s="5" t="n">
        <f aca="false">MATCH(F48,Codetabel!$G$2:$G$12,0)-1</f>
        <v>2</v>
      </c>
      <c r="T48" s="5" t="n">
        <f aca="false">H48-1</f>
        <v>2</v>
      </c>
    </row>
    <row r="49" customFormat="false" ht="15" hidden="false" customHeight="false" outlineLevel="0" collapsed="false">
      <c r="A49" s="9" t="s">
        <v>65</v>
      </c>
      <c r="B49" s="9" t="n">
        <v>72</v>
      </c>
      <c r="C49" s="9" t="s">
        <v>193</v>
      </c>
      <c r="D49" s="9" t="s">
        <v>194</v>
      </c>
      <c r="E49" s="9" t="s">
        <v>203</v>
      </c>
      <c r="F49" s="9" t="n">
        <v>50</v>
      </c>
      <c r="G49" s="9" t="s">
        <v>126</v>
      </c>
      <c r="H49" s="9" t="n">
        <v>3</v>
      </c>
      <c r="I49" s="9" t="n">
        <v>50</v>
      </c>
      <c r="J49" s="11" t="b">
        <f aca="false">TRUE()</f>
        <v>1</v>
      </c>
      <c r="K49" s="9" t="n">
        <v>50</v>
      </c>
      <c r="L49" s="9" t="n">
        <v>3</v>
      </c>
      <c r="M49" s="11" t="b">
        <f aca="false">TRUE()</f>
        <v>1</v>
      </c>
      <c r="N49" s="5" t="n">
        <f aca="false">COUNTIF($F$2:$F$563,"&lt;"&amp;F49)+(COUNTIF($F$2:$F$563,F49)+1)/2</f>
        <v>346.5</v>
      </c>
      <c r="O49" s="5" t="n">
        <f aca="false">COUNTIF($H$2:$H$563,"&lt;"&amp;H49)+(COUNTIF($H$2:$H$563,H49)+1)/2</f>
        <v>176.5</v>
      </c>
      <c r="P49" s="5" t="str">
        <f aca="false">IF(J49=FALSE(),COUNTIFS($J$2:$J$563,FALSE(),$F$2:$F$563,"&lt;"&amp;F49)+(COUNTIFS($J$2:$J$563,FALSE(),$F$2:$F$563,F49)+1)/2,"")</f>
        <v/>
      </c>
      <c r="Q49" s="5" t="str">
        <f aca="false">IF(J49=FALSE(),COUNTIFS($J$2:$J$563,FALSE(),$H$2:$H$563,"&lt;"&amp;H49)+(COUNTIFS($J$2:$J$563,FALSE(),$H$2:$H$563,H49)+1)/2,"")</f>
        <v/>
      </c>
      <c r="R49" s="5" t="n">
        <f aca="false">COUNTIF($L$2:$L$563,"&lt;"&amp;L49)+(COUNTIF($L$2:$L$563,L49)+1)/2</f>
        <v>205</v>
      </c>
      <c r="S49" s="5" t="n">
        <f aca="false">MATCH(F49,Codetabel!$G$2:$G$12,0)-1</f>
        <v>3</v>
      </c>
      <c r="T49" s="5" t="n">
        <f aca="false">H49-1</f>
        <v>2</v>
      </c>
    </row>
    <row r="50" customFormat="false" ht="15" hidden="false" customHeight="false" outlineLevel="0" collapsed="false">
      <c r="A50" s="9" t="s">
        <v>65</v>
      </c>
      <c r="B50" s="9" t="n">
        <v>73</v>
      </c>
      <c r="C50" s="9" t="s">
        <v>193</v>
      </c>
      <c r="D50" s="9" t="s">
        <v>204</v>
      </c>
      <c r="E50" s="9" t="s">
        <v>205</v>
      </c>
      <c r="F50" s="9" t="n">
        <v>50</v>
      </c>
      <c r="G50" s="9" t="s">
        <v>126</v>
      </c>
      <c r="H50" s="9" t="n">
        <v>3</v>
      </c>
      <c r="I50" s="9" t="n">
        <v>50</v>
      </c>
      <c r="J50" s="11" t="b">
        <f aca="false">TRUE()</f>
        <v>1</v>
      </c>
      <c r="K50" s="9" t="n">
        <v>50</v>
      </c>
      <c r="L50" s="9" t="n">
        <v>3</v>
      </c>
      <c r="M50" s="11" t="b">
        <f aca="false">TRUE()</f>
        <v>1</v>
      </c>
      <c r="N50" s="5" t="n">
        <f aca="false">COUNTIF($F$2:$F$563,"&lt;"&amp;F50)+(COUNTIF($F$2:$F$563,F50)+1)/2</f>
        <v>346.5</v>
      </c>
      <c r="O50" s="5" t="n">
        <f aca="false">COUNTIF($H$2:$H$563,"&lt;"&amp;H50)+(COUNTIF($H$2:$H$563,H50)+1)/2</f>
        <v>176.5</v>
      </c>
      <c r="P50" s="5" t="str">
        <f aca="false">IF(J50=FALSE(),COUNTIFS($J$2:$J$563,FALSE(),$F$2:$F$563,"&lt;"&amp;F50)+(COUNTIFS($J$2:$J$563,FALSE(),$F$2:$F$563,F50)+1)/2,"")</f>
        <v/>
      </c>
      <c r="Q50" s="5" t="str">
        <f aca="false">IF(J50=FALSE(),COUNTIFS($J$2:$J$563,FALSE(),$H$2:$H$563,"&lt;"&amp;H50)+(COUNTIFS($J$2:$J$563,FALSE(),$H$2:$H$563,H50)+1)/2,"")</f>
        <v/>
      </c>
      <c r="R50" s="5" t="n">
        <f aca="false">COUNTIF($L$2:$L$563,"&lt;"&amp;L50)+(COUNTIF($L$2:$L$563,L50)+1)/2</f>
        <v>205</v>
      </c>
      <c r="S50" s="5" t="n">
        <f aca="false">MATCH(F50,Codetabel!$G$2:$G$12,0)-1</f>
        <v>3</v>
      </c>
      <c r="T50" s="5" t="n">
        <f aca="false">H50-1</f>
        <v>2</v>
      </c>
    </row>
    <row r="51" customFormat="false" ht="15" hidden="false" customHeight="false" outlineLevel="0" collapsed="false">
      <c r="A51" s="9" t="s">
        <v>65</v>
      </c>
      <c r="B51" s="9" t="n">
        <v>75</v>
      </c>
      <c r="C51" s="9" t="s">
        <v>206</v>
      </c>
      <c r="D51" s="9" t="s">
        <v>207</v>
      </c>
      <c r="E51" s="9" t="s">
        <v>208</v>
      </c>
      <c r="F51" s="9" t="n">
        <v>700</v>
      </c>
      <c r="G51" s="9" t="s">
        <v>182</v>
      </c>
      <c r="H51" s="9" t="n">
        <v>8</v>
      </c>
      <c r="I51" s="9" t="n">
        <v>700</v>
      </c>
      <c r="J51" s="11" t="b">
        <f aca="false">TRUE()</f>
        <v>1</v>
      </c>
      <c r="K51" s="9" t="n">
        <v>200</v>
      </c>
      <c r="L51" s="9" t="n">
        <v>5</v>
      </c>
      <c r="M51" s="11" t="b">
        <f aca="false">FALSE()</f>
        <v>0</v>
      </c>
      <c r="N51" s="5" t="n">
        <f aca="false">COUNTIF($F$2:$F$563,"&lt;"&amp;F51)+(COUNTIF($F$2:$F$563,F51)+1)/2</f>
        <v>552.5</v>
      </c>
      <c r="O51" s="5" t="n">
        <f aca="false">COUNTIF($H$2:$H$563,"&lt;"&amp;H51)+(COUNTIF($H$2:$H$563,H51)+1)/2</f>
        <v>523.5</v>
      </c>
      <c r="P51" s="5" t="str">
        <f aca="false">IF(J51=FALSE(),COUNTIFS($J$2:$J$563,FALSE(),$F$2:$F$563,"&lt;"&amp;F51)+(COUNTIFS($J$2:$J$563,FALSE(),$F$2:$F$563,F51)+1)/2,"")</f>
        <v/>
      </c>
      <c r="Q51" s="5" t="str">
        <f aca="false">IF(J51=FALSE(),COUNTIFS($J$2:$J$563,FALSE(),$H$2:$H$563,"&lt;"&amp;H51)+(COUNTIFS($J$2:$J$563,FALSE(),$H$2:$H$563,H51)+1)/2,"")</f>
        <v/>
      </c>
      <c r="R51" s="5" t="n">
        <f aca="false">COUNTIF($L$2:$L$563,"&lt;"&amp;L51)+(COUNTIF($L$2:$L$563,L51)+1)/2</f>
        <v>389.5</v>
      </c>
      <c r="S51" s="5" t="n">
        <f aca="false">MATCH(F51,Codetabel!$G$2:$G$12,0)-1</f>
        <v>8</v>
      </c>
      <c r="T51" s="5" t="n">
        <f aca="false">H51-1</f>
        <v>7</v>
      </c>
    </row>
    <row r="52" customFormat="false" ht="15" hidden="false" customHeight="false" outlineLevel="0" collapsed="false">
      <c r="A52" s="9" t="s">
        <v>65</v>
      </c>
      <c r="B52" s="9" t="n">
        <v>76</v>
      </c>
      <c r="C52" s="9" t="s">
        <v>206</v>
      </c>
      <c r="D52" s="9" t="s">
        <v>207</v>
      </c>
      <c r="E52" s="9" t="s">
        <v>209</v>
      </c>
      <c r="F52" s="9" t="n">
        <v>200</v>
      </c>
      <c r="G52" s="9" t="s">
        <v>132</v>
      </c>
      <c r="H52" s="9" t="n">
        <v>5</v>
      </c>
      <c r="I52" s="9" t="n">
        <v>200</v>
      </c>
      <c r="J52" s="11" t="b">
        <f aca="false">TRUE()</f>
        <v>1</v>
      </c>
      <c r="K52" s="9" t="n">
        <v>100</v>
      </c>
      <c r="L52" s="9" t="n">
        <v>4</v>
      </c>
      <c r="M52" s="11" t="b">
        <f aca="false">TRUE()</f>
        <v>1</v>
      </c>
      <c r="N52" s="5" t="n">
        <f aca="false">COUNTIF($F$2:$F$563,"&lt;"&amp;F52)+(COUNTIF($F$2:$F$563,F52)+1)/2</f>
        <v>474.5</v>
      </c>
      <c r="O52" s="5" t="n">
        <f aca="false">COUNTIF($H$2:$H$563,"&lt;"&amp;H52)+(COUNTIF($H$2:$H$563,H52)+1)/2</f>
        <v>351.5</v>
      </c>
      <c r="P52" s="5" t="str">
        <f aca="false">IF(J52=FALSE(),COUNTIFS($J$2:$J$563,FALSE(),$F$2:$F$563,"&lt;"&amp;F52)+(COUNTIFS($J$2:$J$563,FALSE(),$F$2:$F$563,F52)+1)/2,"")</f>
        <v/>
      </c>
      <c r="Q52" s="5" t="str">
        <f aca="false">IF(J52=FALSE(),COUNTIFS($J$2:$J$563,FALSE(),$H$2:$H$563,"&lt;"&amp;H52)+(COUNTIFS($J$2:$J$563,FALSE(),$H$2:$H$563,H52)+1)/2,"")</f>
        <v/>
      </c>
      <c r="R52" s="5" t="n">
        <f aca="false">COUNTIF($L$2:$L$563,"&lt;"&amp;L52)+(COUNTIF($L$2:$L$563,L52)+1)/2</f>
        <v>307.5</v>
      </c>
      <c r="S52" s="5" t="n">
        <f aca="false">MATCH(F52,Codetabel!$G$2:$G$12,0)-1</f>
        <v>5</v>
      </c>
      <c r="T52" s="5" t="n">
        <f aca="false">H52-1</f>
        <v>4</v>
      </c>
    </row>
    <row r="53" customFormat="false" ht="15" hidden="false" customHeight="false" outlineLevel="0" collapsed="false">
      <c r="A53" s="9" t="s">
        <v>65</v>
      </c>
      <c r="B53" s="9" t="n">
        <v>77</v>
      </c>
      <c r="C53" s="9" t="s">
        <v>206</v>
      </c>
      <c r="D53" s="9" t="s">
        <v>207</v>
      </c>
      <c r="E53" s="9" t="s">
        <v>210</v>
      </c>
      <c r="F53" s="9" t="n">
        <v>300</v>
      </c>
      <c r="G53" s="9" t="s">
        <v>199</v>
      </c>
      <c r="H53" s="9" t="n">
        <v>6</v>
      </c>
      <c r="I53" s="9" t="n">
        <v>300</v>
      </c>
      <c r="J53" s="11" t="b">
        <f aca="false">TRUE()</f>
        <v>1</v>
      </c>
      <c r="K53" s="9" t="n">
        <v>50</v>
      </c>
      <c r="L53" s="9" t="n">
        <v>3</v>
      </c>
      <c r="M53" s="11" t="b">
        <f aca="false">TRUE()</f>
        <v>1</v>
      </c>
      <c r="N53" s="5" t="n">
        <f aca="false">COUNTIF($F$2:$F$563,"&lt;"&amp;F53)+(COUNTIF($F$2:$F$563,F53)+1)/2</f>
        <v>518</v>
      </c>
      <c r="O53" s="5" t="n">
        <f aca="false">COUNTIF($H$2:$H$563,"&lt;"&amp;H53)+(COUNTIF($H$2:$H$563,H53)+1)/2</f>
        <v>425.5</v>
      </c>
      <c r="P53" s="5" t="str">
        <f aca="false">IF(J53=FALSE(),COUNTIFS($J$2:$J$563,FALSE(),$F$2:$F$563,"&lt;"&amp;F53)+(COUNTIFS($J$2:$J$563,FALSE(),$F$2:$F$563,F53)+1)/2,"")</f>
        <v/>
      </c>
      <c r="Q53" s="5" t="str">
        <f aca="false">IF(J53=FALSE(),COUNTIFS($J$2:$J$563,FALSE(),$H$2:$H$563,"&lt;"&amp;H53)+(COUNTIFS($J$2:$J$563,FALSE(),$H$2:$H$563,H53)+1)/2,"")</f>
        <v/>
      </c>
      <c r="R53" s="5" t="n">
        <f aca="false">COUNTIF($L$2:$L$563,"&lt;"&amp;L53)+(COUNTIF($L$2:$L$563,L53)+1)/2</f>
        <v>205</v>
      </c>
      <c r="S53" s="5" t="n">
        <f aca="false">MATCH(F53,Codetabel!$G$2:$G$12,0)-1</f>
        <v>6</v>
      </c>
      <c r="T53" s="5" t="n">
        <f aca="false">H53-1</f>
        <v>5</v>
      </c>
    </row>
    <row r="54" customFormat="false" ht="15" hidden="false" customHeight="false" outlineLevel="0" collapsed="false">
      <c r="A54" s="9" t="s">
        <v>65</v>
      </c>
      <c r="B54" s="9" t="n">
        <v>78</v>
      </c>
      <c r="C54" s="9" t="s">
        <v>206</v>
      </c>
      <c r="D54" s="9" t="s">
        <v>207</v>
      </c>
      <c r="E54" s="9" t="s">
        <v>211</v>
      </c>
      <c r="F54" s="9" t="n">
        <v>300</v>
      </c>
      <c r="G54" s="9" t="s">
        <v>199</v>
      </c>
      <c r="H54" s="9" t="n">
        <v>6</v>
      </c>
      <c r="I54" s="9" t="n">
        <v>300</v>
      </c>
      <c r="J54" s="11" t="b">
        <f aca="false">TRUE()</f>
        <v>1</v>
      </c>
      <c r="K54" s="9" t="n">
        <v>50</v>
      </c>
      <c r="L54" s="9" t="n">
        <v>3</v>
      </c>
      <c r="M54" s="11" t="b">
        <f aca="false">TRUE()</f>
        <v>1</v>
      </c>
      <c r="N54" s="5" t="n">
        <f aca="false">COUNTIF($F$2:$F$563,"&lt;"&amp;F54)+(COUNTIF($F$2:$F$563,F54)+1)/2</f>
        <v>518</v>
      </c>
      <c r="O54" s="5" t="n">
        <f aca="false">COUNTIF($H$2:$H$563,"&lt;"&amp;H54)+(COUNTIF($H$2:$H$563,H54)+1)/2</f>
        <v>425.5</v>
      </c>
      <c r="P54" s="5" t="str">
        <f aca="false">IF(J54=FALSE(),COUNTIFS($J$2:$J$563,FALSE(),$F$2:$F$563,"&lt;"&amp;F54)+(COUNTIFS($J$2:$J$563,FALSE(),$F$2:$F$563,F54)+1)/2,"")</f>
        <v/>
      </c>
      <c r="Q54" s="5" t="str">
        <f aca="false">IF(J54=FALSE(),COUNTIFS($J$2:$J$563,FALSE(),$H$2:$H$563,"&lt;"&amp;H54)+(COUNTIFS($J$2:$J$563,FALSE(),$H$2:$H$563,H54)+1)/2,"")</f>
        <v/>
      </c>
      <c r="R54" s="5" t="n">
        <f aca="false">COUNTIF($L$2:$L$563,"&lt;"&amp;L54)+(COUNTIF($L$2:$L$563,L54)+1)/2</f>
        <v>205</v>
      </c>
      <c r="S54" s="5" t="n">
        <f aca="false">MATCH(F54,Codetabel!$G$2:$G$12,0)-1</f>
        <v>6</v>
      </c>
      <c r="T54" s="5" t="n">
        <f aca="false">H54-1</f>
        <v>5</v>
      </c>
    </row>
    <row r="55" customFormat="false" ht="15" hidden="false" customHeight="false" outlineLevel="0" collapsed="false">
      <c r="A55" s="9" t="s">
        <v>65</v>
      </c>
      <c r="B55" s="9" t="n">
        <v>79</v>
      </c>
      <c r="C55" s="9" t="s">
        <v>206</v>
      </c>
      <c r="D55" s="9" t="s">
        <v>207</v>
      </c>
      <c r="E55" s="9" t="s">
        <v>212</v>
      </c>
      <c r="F55" s="9" t="n">
        <v>100</v>
      </c>
      <c r="G55" s="9" t="s">
        <v>115</v>
      </c>
      <c r="H55" s="9" t="n">
        <v>4</v>
      </c>
      <c r="I55" s="9" t="n">
        <v>100</v>
      </c>
      <c r="J55" s="11" t="b">
        <f aca="false">TRUE()</f>
        <v>1</v>
      </c>
      <c r="K55" s="9" t="n">
        <v>50</v>
      </c>
      <c r="L55" s="9" t="n">
        <v>3</v>
      </c>
      <c r="M55" s="11" t="b">
        <f aca="false">TRUE()</f>
        <v>1</v>
      </c>
      <c r="N55" s="5" t="n">
        <f aca="false">COUNTIF($F$2:$F$563,"&lt;"&amp;F55)+(COUNTIF($F$2:$F$563,F55)+1)/2</f>
        <v>418.5</v>
      </c>
      <c r="O55" s="5" t="n">
        <f aca="false">COUNTIF($H$2:$H$563,"&lt;"&amp;H55)+(COUNTIF($H$2:$H$563,H55)+1)/2</f>
        <v>269</v>
      </c>
      <c r="P55" s="5" t="str">
        <f aca="false">IF(J55=FALSE(),COUNTIFS($J$2:$J$563,FALSE(),$F$2:$F$563,"&lt;"&amp;F55)+(COUNTIFS($J$2:$J$563,FALSE(),$F$2:$F$563,F55)+1)/2,"")</f>
        <v/>
      </c>
      <c r="Q55" s="5" t="str">
        <f aca="false">IF(J55=FALSE(),COUNTIFS($J$2:$J$563,FALSE(),$H$2:$H$563,"&lt;"&amp;H55)+(COUNTIFS($J$2:$J$563,FALSE(),$H$2:$H$563,H55)+1)/2,"")</f>
        <v/>
      </c>
      <c r="R55" s="5" t="n">
        <f aca="false">COUNTIF($L$2:$L$563,"&lt;"&amp;L55)+(COUNTIF($L$2:$L$563,L55)+1)/2</f>
        <v>205</v>
      </c>
      <c r="S55" s="5" t="n">
        <f aca="false">MATCH(F55,Codetabel!$G$2:$G$12,0)-1</f>
        <v>4</v>
      </c>
      <c r="T55" s="5" t="n">
        <f aca="false">H55-1</f>
        <v>3</v>
      </c>
    </row>
    <row r="56" customFormat="false" ht="15" hidden="false" customHeight="false" outlineLevel="0" collapsed="false">
      <c r="A56" s="9" t="s">
        <v>65</v>
      </c>
      <c r="B56" s="9" t="n">
        <v>80</v>
      </c>
      <c r="C56" s="9" t="s">
        <v>206</v>
      </c>
      <c r="D56" s="9" t="s">
        <v>207</v>
      </c>
      <c r="E56" s="9" t="s">
        <v>213</v>
      </c>
      <c r="F56" s="9" t="n">
        <v>50</v>
      </c>
      <c r="G56" s="9" t="s">
        <v>126</v>
      </c>
      <c r="H56" s="9" t="n">
        <v>3</v>
      </c>
      <c r="I56" s="9" t="n">
        <v>50</v>
      </c>
      <c r="J56" s="11" t="b">
        <f aca="false">TRUE()</f>
        <v>1</v>
      </c>
      <c r="K56" s="9" t="n">
        <v>30</v>
      </c>
      <c r="L56" s="9" t="n">
        <v>2</v>
      </c>
      <c r="M56" s="11" t="b">
        <f aca="false">TRUE()</f>
        <v>1</v>
      </c>
      <c r="N56" s="5" t="n">
        <f aca="false">COUNTIF($F$2:$F$563,"&lt;"&amp;F56)+(COUNTIF($F$2:$F$563,F56)+1)/2</f>
        <v>346.5</v>
      </c>
      <c r="O56" s="5" t="n">
        <f aca="false">COUNTIF($H$2:$H$563,"&lt;"&amp;H56)+(COUNTIF($H$2:$H$563,H56)+1)/2</f>
        <v>176.5</v>
      </c>
      <c r="P56" s="5" t="str">
        <f aca="false">IF(J56=FALSE(),COUNTIFS($J$2:$J$563,FALSE(),$F$2:$F$563,"&lt;"&amp;F56)+(COUNTIFS($J$2:$J$563,FALSE(),$F$2:$F$563,F56)+1)/2,"")</f>
        <v/>
      </c>
      <c r="Q56" s="5" t="str">
        <f aca="false">IF(J56=FALSE(),COUNTIFS($J$2:$J$563,FALSE(),$H$2:$H$563,"&lt;"&amp;H56)+(COUNTIFS($J$2:$J$563,FALSE(),$H$2:$H$563,H56)+1)/2,"")</f>
        <v/>
      </c>
      <c r="R56" s="5" t="n">
        <f aca="false">COUNTIF($L$2:$L$563,"&lt;"&amp;L56)+(COUNTIF($L$2:$L$563,L56)+1)/2</f>
        <v>101.5</v>
      </c>
      <c r="S56" s="5" t="n">
        <f aca="false">MATCH(F56,Codetabel!$G$2:$G$12,0)-1</f>
        <v>3</v>
      </c>
      <c r="T56" s="5" t="n">
        <f aca="false">H56-1</f>
        <v>2</v>
      </c>
    </row>
    <row r="57" customFormat="false" ht="15" hidden="false" customHeight="false" outlineLevel="0" collapsed="false">
      <c r="A57" s="9" t="s">
        <v>65</v>
      </c>
      <c r="B57" s="9" t="n">
        <v>82</v>
      </c>
      <c r="C57" s="9" t="s">
        <v>214</v>
      </c>
      <c r="D57" s="9" t="s">
        <v>215</v>
      </c>
      <c r="E57" s="9" t="s">
        <v>216</v>
      </c>
      <c r="F57" s="9" t="n">
        <v>300</v>
      </c>
      <c r="G57" s="9" t="s">
        <v>199</v>
      </c>
      <c r="H57" s="9" t="n">
        <v>6</v>
      </c>
      <c r="I57" s="9" t="n">
        <v>300</v>
      </c>
      <c r="J57" s="11" t="b">
        <f aca="false">TRUE()</f>
        <v>1</v>
      </c>
      <c r="K57" s="9" t="n">
        <v>200</v>
      </c>
      <c r="L57" s="9" t="n">
        <v>5</v>
      </c>
      <c r="M57" s="11" t="b">
        <f aca="false">TRUE()</f>
        <v>1</v>
      </c>
      <c r="N57" s="5" t="n">
        <f aca="false">COUNTIF($F$2:$F$563,"&lt;"&amp;F57)+(COUNTIF($F$2:$F$563,F57)+1)/2</f>
        <v>518</v>
      </c>
      <c r="O57" s="5" t="n">
        <f aca="false">COUNTIF($H$2:$H$563,"&lt;"&amp;H57)+(COUNTIF($H$2:$H$563,H57)+1)/2</f>
        <v>425.5</v>
      </c>
      <c r="P57" s="5" t="str">
        <f aca="false">IF(J57=FALSE(),COUNTIFS($J$2:$J$563,FALSE(),$F$2:$F$563,"&lt;"&amp;F57)+(COUNTIFS($J$2:$J$563,FALSE(),$F$2:$F$563,F57)+1)/2,"")</f>
        <v/>
      </c>
      <c r="Q57" s="5" t="str">
        <f aca="false">IF(J57=FALSE(),COUNTIFS($J$2:$J$563,FALSE(),$H$2:$H$563,"&lt;"&amp;H57)+(COUNTIFS($J$2:$J$563,FALSE(),$H$2:$H$563,H57)+1)/2,"")</f>
        <v/>
      </c>
      <c r="R57" s="5" t="n">
        <f aca="false">COUNTIF($L$2:$L$563,"&lt;"&amp;L57)+(COUNTIF($L$2:$L$563,L57)+1)/2</f>
        <v>389.5</v>
      </c>
      <c r="S57" s="5" t="n">
        <f aca="false">MATCH(F57,Codetabel!$G$2:$G$12,0)-1</f>
        <v>6</v>
      </c>
      <c r="T57" s="5" t="n">
        <f aca="false">H57-1</f>
        <v>5</v>
      </c>
    </row>
    <row r="58" customFormat="false" ht="15" hidden="false" customHeight="false" outlineLevel="0" collapsed="false">
      <c r="A58" s="9" t="s">
        <v>65</v>
      </c>
      <c r="B58" s="9" t="n">
        <v>83</v>
      </c>
      <c r="C58" s="9" t="s">
        <v>214</v>
      </c>
      <c r="D58" s="9" t="s">
        <v>215</v>
      </c>
      <c r="E58" s="9" t="s">
        <v>217</v>
      </c>
      <c r="F58" s="9" t="n">
        <v>50</v>
      </c>
      <c r="G58" s="9" t="s">
        <v>126</v>
      </c>
      <c r="H58" s="9" t="n">
        <v>3</v>
      </c>
      <c r="I58" s="9" t="n">
        <v>50</v>
      </c>
      <c r="J58" s="11" t="b">
        <f aca="false">TRUE()</f>
        <v>1</v>
      </c>
      <c r="K58" s="9" t="n">
        <v>50</v>
      </c>
      <c r="L58" s="9" t="n">
        <v>3</v>
      </c>
      <c r="M58" s="11" t="b">
        <f aca="false">TRUE()</f>
        <v>1</v>
      </c>
      <c r="N58" s="5" t="n">
        <f aca="false">COUNTIF($F$2:$F$563,"&lt;"&amp;F58)+(COUNTIF($F$2:$F$563,F58)+1)/2</f>
        <v>346.5</v>
      </c>
      <c r="O58" s="5" t="n">
        <f aca="false">COUNTIF($H$2:$H$563,"&lt;"&amp;H58)+(COUNTIF($H$2:$H$563,H58)+1)/2</f>
        <v>176.5</v>
      </c>
      <c r="P58" s="5" t="str">
        <f aca="false">IF(J58=FALSE(),COUNTIFS($J$2:$J$563,FALSE(),$F$2:$F$563,"&lt;"&amp;F58)+(COUNTIFS($J$2:$J$563,FALSE(),$F$2:$F$563,F58)+1)/2,"")</f>
        <v/>
      </c>
      <c r="Q58" s="5" t="str">
        <f aca="false">IF(J58=FALSE(),COUNTIFS($J$2:$J$563,FALSE(),$H$2:$H$563,"&lt;"&amp;H58)+(COUNTIFS($J$2:$J$563,FALSE(),$H$2:$H$563,H58)+1)/2,"")</f>
        <v/>
      </c>
      <c r="R58" s="5" t="n">
        <f aca="false">COUNTIF($L$2:$L$563,"&lt;"&amp;L58)+(COUNTIF($L$2:$L$563,L58)+1)/2</f>
        <v>205</v>
      </c>
      <c r="S58" s="5" t="n">
        <f aca="false">MATCH(F58,Codetabel!$G$2:$G$12,0)-1</f>
        <v>3</v>
      </c>
      <c r="T58" s="5" t="n">
        <f aca="false">H58-1</f>
        <v>2</v>
      </c>
    </row>
    <row r="59" customFormat="false" ht="15" hidden="false" customHeight="false" outlineLevel="0" collapsed="false">
      <c r="A59" s="9" t="s">
        <v>65</v>
      </c>
      <c r="B59" s="9" t="n">
        <v>85</v>
      </c>
      <c r="C59" s="9" t="s">
        <v>218</v>
      </c>
      <c r="D59" s="9" t="s">
        <v>219</v>
      </c>
      <c r="E59" s="9" t="s">
        <v>220</v>
      </c>
      <c r="F59" s="9" t="n">
        <v>50</v>
      </c>
      <c r="G59" s="9" t="s">
        <v>115</v>
      </c>
      <c r="H59" s="9" t="n">
        <v>4</v>
      </c>
      <c r="I59" s="9" t="n">
        <v>100</v>
      </c>
      <c r="J59" s="11" t="b">
        <f aca="false">FALSE()</f>
        <v>0</v>
      </c>
      <c r="K59" s="9" t="n">
        <v>100</v>
      </c>
      <c r="L59" s="9" t="n">
        <v>4</v>
      </c>
      <c r="M59" s="11" t="b">
        <f aca="false">TRUE()</f>
        <v>1</v>
      </c>
      <c r="N59" s="5" t="n">
        <f aca="false">COUNTIF($F$2:$F$563,"&lt;"&amp;F59)+(COUNTIF($F$2:$F$563,F59)+1)/2</f>
        <v>346.5</v>
      </c>
      <c r="O59" s="5" t="n">
        <f aca="false">COUNTIF($H$2:$H$563,"&lt;"&amp;H59)+(COUNTIF($H$2:$H$563,H59)+1)/2</f>
        <v>269</v>
      </c>
      <c r="P59" s="5" t="n">
        <f aca="false">IF(J59=FALSE(),COUNTIFS($J$2:$J$563,FALSE(),$F$2:$F$563,"&lt;"&amp;F59)+(COUNTIFS($J$2:$J$563,FALSE(),$F$2:$F$563,F59)+1)/2,"")</f>
        <v>303.5</v>
      </c>
      <c r="Q59" s="5" t="n">
        <f aca="false">IF(J59=FALSE(),COUNTIFS($J$2:$J$563,FALSE(),$H$2:$H$563,"&lt;"&amp;H59)+(COUNTIFS($J$2:$J$563,FALSE(),$H$2:$H$563,H59)+1)/2,"")</f>
        <v>196</v>
      </c>
      <c r="R59" s="5" t="n">
        <f aca="false">COUNTIF($L$2:$L$563,"&lt;"&amp;L59)+(COUNTIF($L$2:$L$563,L59)+1)/2</f>
        <v>307.5</v>
      </c>
      <c r="S59" s="5" t="n">
        <f aca="false">MATCH(F59,Codetabel!$G$2:$G$12,0)-1</f>
        <v>3</v>
      </c>
      <c r="T59" s="5" t="n">
        <f aca="false">H59-1</f>
        <v>3</v>
      </c>
    </row>
    <row r="60" customFormat="false" ht="15" hidden="false" customHeight="false" outlineLevel="0" collapsed="false">
      <c r="A60" s="9" t="s">
        <v>65</v>
      </c>
      <c r="B60" s="9" t="n">
        <v>86</v>
      </c>
      <c r="C60" s="9" t="s">
        <v>218</v>
      </c>
      <c r="D60" s="9" t="s">
        <v>219</v>
      </c>
      <c r="E60" s="9" t="s">
        <v>221</v>
      </c>
      <c r="F60" s="9" t="n">
        <v>50</v>
      </c>
      <c r="G60" s="9" t="s">
        <v>115</v>
      </c>
      <c r="H60" s="9" t="n">
        <v>4</v>
      </c>
      <c r="I60" s="9" t="n">
        <v>100</v>
      </c>
      <c r="J60" s="11" t="b">
        <f aca="false">FALSE()</f>
        <v>0</v>
      </c>
      <c r="K60" s="9" t="n">
        <v>100</v>
      </c>
      <c r="L60" s="9" t="n">
        <v>4</v>
      </c>
      <c r="M60" s="11" t="b">
        <f aca="false">TRUE()</f>
        <v>1</v>
      </c>
      <c r="N60" s="5" t="n">
        <f aca="false">COUNTIF($F$2:$F$563,"&lt;"&amp;F60)+(COUNTIF($F$2:$F$563,F60)+1)/2</f>
        <v>346.5</v>
      </c>
      <c r="O60" s="5" t="n">
        <f aca="false">COUNTIF($H$2:$H$563,"&lt;"&amp;H60)+(COUNTIF($H$2:$H$563,H60)+1)/2</f>
        <v>269</v>
      </c>
      <c r="P60" s="5" t="n">
        <f aca="false">IF(J60=FALSE(),COUNTIFS($J$2:$J$563,FALSE(),$F$2:$F$563,"&lt;"&amp;F60)+(COUNTIFS($J$2:$J$563,FALSE(),$F$2:$F$563,F60)+1)/2,"")</f>
        <v>303.5</v>
      </c>
      <c r="Q60" s="5" t="n">
        <f aca="false">IF(J60=FALSE(),COUNTIFS($J$2:$J$563,FALSE(),$H$2:$H$563,"&lt;"&amp;H60)+(COUNTIFS($J$2:$J$563,FALSE(),$H$2:$H$563,H60)+1)/2,"")</f>
        <v>196</v>
      </c>
      <c r="R60" s="5" t="n">
        <f aca="false">COUNTIF($L$2:$L$563,"&lt;"&amp;L60)+(COUNTIF($L$2:$L$563,L60)+1)/2</f>
        <v>307.5</v>
      </c>
      <c r="S60" s="5" t="n">
        <f aca="false">MATCH(F60,Codetabel!$G$2:$G$12,0)-1</f>
        <v>3</v>
      </c>
      <c r="T60" s="5" t="n">
        <f aca="false">H60-1</f>
        <v>3</v>
      </c>
    </row>
    <row r="61" customFormat="false" ht="15" hidden="false" customHeight="false" outlineLevel="0" collapsed="false">
      <c r="A61" s="9" t="s">
        <v>65</v>
      </c>
      <c r="B61" s="9" t="n">
        <v>87</v>
      </c>
      <c r="C61" s="9" t="s">
        <v>218</v>
      </c>
      <c r="D61" s="9" t="s">
        <v>219</v>
      </c>
      <c r="E61" s="9" t="s">
        <v>222</v>
      </c>
      <c r="F61" s="9" t="n">
        <v>100</v>
      </c>
      <c r="G61" s="9" t="s">
        <v>115</v>
      </c>
      <c r="H61" s="9" t="n">
        <v>4</v>
      </c>
      <c r="I61" s="9" t="n">
        <v>100</v>
      </c>
      <c r="J61" s="11" t="b">
        <f aca="false">TRUE()</f>
        <v>1</v>
      </c>
      <c r="K61" s="9" t="n">
        <v>100</v>
      </c>
      <c r="L61" s="9" t="n">
        <v>4</v>
      </c>
      <c r="M61" s="11" t="b">
        <f aca="false">TRUE()</f>
        <v>1</v>
      </c>
      <c r="N61" s="5" t="n">
        <f aca="false">COUNTIF($F$2:$F$563,"&lt;"&amp;F61)+(COUNTIF($F$2:$F$563,F61)+1)/2</f>
        <v>418.5</v>
      </c>
      <c r="O61" s="5" t="n">
        <f aca="false">COUNTIF($H$2:$H$563,"&lt;"&amp;H61)+(COUNTIF($H$2:$H$563,H61)+1)/2</f>
        <v>269</v>
      </c>
      <c r="P61" s="5" t="str">
        <f aca="false">IF(J61=FALSE(),COUNTIFS($J$2:$J$563,FALSE(),$F$2:$F$563,"&lt;"&amp;F61)+(COUNTIFS($J$2:$J$563,FALSE(),$F$2:$F$563,F61)+1)/2,"")</f>
        <v/>
      </c>
      <c r="Q61" s="5" t="str">
        <f aca="false">IF(J61=FALSE(),COUNTIFS($J$2:$J$563,FALSE(),$H$2:$H$563,"&lt;"&amp;H61)+(COUNTIFS($J$2:$J$563,FALSE(),$H$2:$H$563,H61)+1)/2,"")</f>
        <v/>
      </c>
      <c r="R61" s="5" t="n">
        <f aca="false">COUNTIF($L$2:$L$563,"&lt;"&amp;L61)+(COUNTIF($L$2:$L$563,L61)+1)/2</f>
        <v>307.5</v>
      </c>
      <c r="S61" s="5" t="n">
        <f aca="false">MATCH(F61,Codetabel!$G$2:$G$12,0)-1</f>
        <v>4</v>
      </c>
      <c r="T61" s="5" t="n">
        <f aca="false">H61-1</f>
        <v>3</v>
      </c>
    </row>
    <row r="62" customFormat="false" ht="15" hidden="false" customHeight="false" outlineLevel="0" collapsed="false">
      <c r="A62" s="9" t="s">
        <v>65</v>
      </c>
      <c r="B62" s="9" t="n">
        <v>88</v>
      </c>
      <c r="C62" s="9" t="s">
        <v>218</v>
      </c>
      <c r="D62" s="9" t="s">
        <v>219</v>
      </c>
      <c r="E62" s="9" t="s">
        <v>223</v>
      </c>
      <c r="F62" s="9" t="n">
        <v>300</v>
      </c>
      <c r="G62" s="9" t="s">
        <v>199</v>
      </c>
      <c r="H62" s="9" t="n">
        <v>6</v>
      </c>
      <c r="I62" s="9" t="n">
        <v>300</v>
      </c>
      <c r="J62" s="11" t="b">
        <f aca="false">TRUE()</f>
        <v>1</v>
      </c>
      <c r="K62" s="9" t="n">
        <v>200</v>
      </c>
      <c r="L62" s="9" t="n">
        <v>5</v>
      </c>
      <c r="M62" s="11" t="b">
        <f aca="false">TRUE()</f>
        <v>1</v>
      </c>
      <c r="N62" s="5" t="n">
        <f aca="false">COUNTIF($F$2:$F$563,"&lt;"&amp;F62)+(COUNTIF($F$2:$F$563,F62)+1)/2</f>
        <v>518</v>
      </c>
      <c r="O62" s="5" t="n">
        <f aca="false">COUNTIF($H$2:$H$563,"&lt;"&amp;H62)+(COUNTIF($H$2:$H$563,H62)+1)/2</f>
        <v>425.5</v>
      </c>
      <c r="P62" s="5" t="str">
        <f aca="false">IF(J62=FALSE(),COUNTIFS($J$2:$J$563,FALSE(),$F$2:$F$563,"&lt;"&amp;F62)+(COUNTIFS($J$2:$J$563,FALSE(),$F$2:$F$563,F62)+1)/2,"")</f>
        <v/>
      </c>
      <c r="Q62" s="5" t="str">
        <f aca="false">IF(J62=FALSE(),COUNTIFS($J$2:$J$563,FALSE(),$H$2:$H$563,"&lt;"&amp;H62)+(COUNTIFS($J$2:$J$563,FALSE(),$H$2:$H$563,H62)+1)/2,"")</f>
        <v/>
      </c>
      <c r="R62" s="5" t="n">
        <f aca="false">COUNTIF($L$2:$L$563,"&lt;"&amp;L62)+(COUNTIF($L$2:$L$563,L62)+1)/2</f>
        <v>389.5</v>
      </c>
      <c r="S62" s="5" t="n">
        <f aca="false">MATCH(F62,Codetabel!$G$2:$G$12,0)-1</f>
        <v>6</v>
      </c>
      <c r="T62" s="5" t="n">
        <f aca="false">H62-1</f>
        <v>5</v>
      </c>
    </row>
    <row r="63" customFormat="false" ht="15" hidden="false" customHeight="false" outlineLevel="0" collapsed="false">
      <c r="A63" s="9" t="s">
        <v>65</v>
      </c>
      <c r="B63" s="9" t="n">
        <v>89</v>
      </c>
      <c r="C63" s="9" t="s">
        <v>218</v>
      </c>
      <c r="D63" s="9" t="s">
        <v>219</v>
      </c>
      <c r="E63" s="9" t="s">
        <v>224</v>
      </c>
      <c r="F63" s="9" t="n">
        <v>300</v>
      </c>
      <c r="G63" s="9" t="s">
        <v>199</v>
      </c>
      <c r="H63" s="9" t="n">
        <v>6</v>
      </c>
      <c r="I63" s="9" t="n">
        <v>300</v>
      </c>
      <c r="J63" s="11" t="b">
        <f aca="false">TRUE()</f>
        <v>1</v>
      </c>
      <c r="K63" s="9" t="n">
        <v>100</v>
      </c>
      <c r="L63" s="9" t="n">
        <v>4</v>
      </c>
      <c r="M63" s="11" t="b">
        <f aca="false">TRUE()</f>
        <v>1</v>
      </c>
      <c r="N63" s="5" t="n">
        <f aca="false">COUNTIF($F$2:$F$563,"&lt;"&amp;F63)+(COUNTIF($F$2:$F$563,F63)+1)/2</f>
        <v>518</v>
      </c>
      <c r="O63" s="5" t="n">
        <f aca="false">COUNTIF($H$2:$H$563,"&lt;"&amp;H63)+(COUNTIF($H$2:$H$563,H63)+1)/2</f>
        <v>425.5</v>
      </c>
      <c r="P63" s="5" t="str">
        <f aca="false">IF(J63=FALSE(),COUNTIFS($J$2:$J$563,FALSE(),$F$2:$F$563,"&lt;"&amp;F63)+(COUNTIFS($J$2:$J$563,FALSE(),$F$2:$F$563,F63)+1)/2,"")</f>
        <v/>
      </c>
      <c r="Q63" s="5" t="str">
        <f aca="false">IF(J63=FALSE(),COUNTIFS($J$2:$J$563,FALSE(),$H$2:$H$563,"&lt;"&amp;H63)+(COUNTIFS($J$2:$J$563,FALSE(),$H$2:$H$563,H63)+1)/2,"")</f>
        <v/>
      </c>
      <c r="R63" s="5" t="n">
        <f aca="false">COUNTIF($L$2:$L$563,"&lt;"&amp;L63)+(COUNTIF($L$2:$L$563,L63)+1)/2</f>
        <v>307.5</v>
      </c>
      <c r="S63" s="5" t="n">
        <f aca="false">MATCH(F63,Codetabel!$G$2:$G$12,0)-1</f>
        <v>6</v>
      </c>
      <c r="T63" s="5" t="n">
        <f aca="false">H63-1</f>
        <v>5</v>
      </c>
    </row>
    <row r="64" customFormat="false" ht="15" hidden="false" customHeight="false" outlineLevel="0" collapsed="false">
      <c r="A64" s="9" t="s">
        <v>65</v>
      </c>
      <c r="B64" s="9" t="n">
        <v>91</v>
      </c>
      <c r="C64" s="9" t="s">
        <v>225</v>
      </c>
      <c r="D64" s="9" t="s">
        <v>226</v>
      </c>
      <c r="E64" s="9" t="s">
        <v>227</v>
      </c>
      <c r="F64" s="9" t="n">
        <v>200</v>
      </c>
      <c r="G64" s="9" t="s">
        <v>132</v>
      </c>
      <c r="H64" s="9" t="n">
        <v>5</v>
      </c>
      <c r="I64" s="9" t="n">
        <v>200</v>
      </c>
      <c r="J64" s="11" t="b">
        <f aca="false">TRUE()</f>
        <v>1</v>
      </c>
      <c r="K64" s="9" t="n">
        <v>100</v>
      </c>
      <c r="L64" s="9" t="n">
        <v>4</v>
      </c>
      <c r="M64" s="11" t="b">
        <f aca="false">TRUE()</f>
        <v>1</v>
      </c>
      <c r="N64" s="5" t="n">
        <f aca="false">COUNTIF($F$2:$F$563,"&lt;"&amp;F64)+(COUNTIF($F$2:$F$563,F64)+1)/2</f>
        <v>474.5</v>
      </c>
      <c r="O64" s="5" t="n">
        <f aca="false">COUNTIF($H$2:$H$563,"&lt;"&amp;H64)+(COUNTIF($H$2:$H$563,H64)+1)/2</f>
        <v>351.5</v>
      </c>
      <c r="P64" s="5" t="str">
        <f aca="false">IF(J64=FALSE(),COUNTIFS($J$2:$J$563,FALSE(),$F$2:$F$563,"&lt;"&amp;F64)+(COUNTIFS($J$2:$J$563,FALSE(),$F$2:$F$563,F64)+1)/2,"")</f>
        <v/>
      </c>
      <c r="Q64" s="5" t="str">
        <f aca="false">IF(J64=FALSE(),COUNTIFS($J$2:$J$563,FALSE(),$H$2:$H$563,"&lt;"&amp;H64)+(COUNTIFS($J$2:$J$563,FALSE(),$H$2:$H$563,H64)+1)/2,"")</f>
        <v/>
      </c>
      <c r="R64" s="5" t="n">
        <f aca="false">COUNTIF($L$2:$L$563,"&lt;"&amp;L64)+(COUNTIF($L$2:$L$563,L64)+1)/2</f>
        <v>307.5</v>
      </c>
      <c r="S64" s="5" t="n">
        <f aca="false">MATCH(F64,Codetabel!$G$2:$G$12,0)-1</f>
        <v>5</v>
      </c>
      <c r="T64" s="5" t="n">
        <f aca="false">H64-1</f>
        <v>4</v>
      </c>
    </row>
    <row r="65" customFormat="false" ht="15" hidden="false" customHeight="false" outlineLevel="0" collapsed="false">
      <c r="A65" s="9" t="s">
        <v>65</v>
      </c>
      <c r="B65" s="9" t="n">
        <v>92</v>
      </c>
      <c r="C65" s="9" t="s">
        <v>225</v>
      </c>
      <c r="D65" s="9" t="s">
        <v>226</v>
      </c>
      <c r="E65" s="9" t="s">
        <v>228</v>
      </c>
      <c r="F65" s="9" t="n">
        <v>300</v>
      </c>
      <c r="G65" s="9" t="s">
        <v>199</v>
      </c>
      <c r="H65" s="9" t="n">
        <v>6</v>
      </c>
      <c r="I65" s="9" t="n">
        <v>300</v>
      </c>
      <c r="J65" s="11" t="b">
        <f aca="false">TRUE()</f>
        <v>1</v>
      </c>
      <c r="K65" s="9" t="n">
        <v>300</v>
      </c>
      <c r="L65" s="9" t="n">
        <v>6</v>
      </c>
      <c r="M65" s="11" t="b">
        <f aca="false">TRUE()</f>
        <v>1</v>
      </c>
      <c r="N65" s="5" t="n">
        <f aca="false">COUNTIF($F$2:$F$563,"&lt;"&amp;F65)+(COUNTIF($F$2:$F$563,F65)+1)/2</f>
        <v>518</v>
      </c>
      <c r="O65" s="5" t="n">
        <f aca="false">COUNTIF($H$2:$H$563,"&lt;"&amp;H65)+(COUNTIF($H$2:$H$563,H65)+1)/2</f>
        <v>425.5</v>
      </c>
      <c r="P65" s="5" t="str">
        <f aca="false">IF(J65=FALSE(),COUNTIFS($J$2:$J$563,FALSE(),$F$2:$F$563,"&lt;"&amp;F65)+(COUNTIFS($J$2:$J$563,FALSE(),$F$2:$F$563,F65)+1)/2,"")</f>
        <v/>
      </c>
      <c r="Q65" s="5" t="str">
        <f aca="false">IF(J65=FALSE(),COUNTIFS($J$2:$J$563,FALSE(),$H$2:$H$563,"&lt;"&amp;H65)+(COUNTIFS($J$2:$J$563,FALSE(),$H$2:$H$563,H65)+1)/2,"")</f>
        <v/>
      </c>
      <c r="R65" s="5" t="n">
        <f aca="false">COUNTIF($L$2:$L$563,"&lt;"&amp;L65)+(COUNTIF($L$2:$L$563,L65)+1)/2</f>
        <v>450.5</v>
      </c>
      <c r="S65" s="5" t="n">
        <f aca="false">MATCH(F65,Codetabel!$G$2:$G$12,0)-1</f>
        <v>6</v>
      </c>
      <c r="T65" s="5" t="n">
        <f aca="false">H65-1</f>
        <v>5</v>
      </c>
    </row>
    <row r="66" customFormat="false" ht="15" hidden="false" customHeight="false" outlineLevel="0" collapsed="false">
      <c r="A66" s="9" t="s">
        <v>65</v>
      </c>
      <c r="B66" s="9" t="n">
        <v>94</v>
      </c>
      <c r="C66" s="9" t="s">
        <v>229</v>
      </c>
      <c r="D66" s="9" t="s">
        <v>230</v>
      </c>
      <c r="E66" s="9" t="s">
        <v>227</v>
      </c>
      <c r="F66" s="9" t="n">
        <v>200</v>
      </c>
      <c r="G66" s="9" t="s">
        <v>132</v>
      </c>
      <c r="H66" s="9" t="n">
        <v>5</v>
      </c>
      <c r="I66" s="9" t="n">
        <v>200</v>
      </c>
      <c r="J66" s="11" t="b">
        <f aca="false">TRUE()</f>
        <v>1</v>
      </c>
      <c r="K66" s="9" t="n">
        <v>100</v>
      </c>
      <c r="L66" s="9" t="n">
        <v>4</v>
      </c>
      <c r="M66" s="11" t="b">
        <f aca="false">TRUE()</f>
        <v>1</v>
      </c>
      <c r="N66" s="5" t="n">
        <f aca="false">COUNTIF($F$2:$F$563,"&lt;"&amp;F66)+(COUNTIF($F$2:$F$563,F66)+1)/2</f>
        <v>474.5</v>
      </c>
      <c r="O66" s="5" t="n">
        <f aca="false">COUNTIF($H$2:$H$563,"&lt;"&amp;H66)+(COUNTIF($H$2:$H$563,H66)+1)/2</f>
        <v>351.5</v>
      </c>
      <c r="P66" s="5" t="str">
        <f aca="false">IF(J66=FALSE(),COUNTIFS($J$2:$J$563,FALSE(),$F$2:$F$563,"&lt;"&amp;F66)+(COUNTIFS($J$2:$J$563,FALSE(),$F$2:$F$563,F66)+1)/2,"")</f>
        <v/>
      </c>
      <c r="Q66" s="5" t="str">
        <f aca="false">IF(J66=FALSE(),COUNTIFS($J$2:$J$563,FALSE(),$H$2:$H$563,"&lt;"&amp;H66)+(COUNTIFS($J$2:$J$563,FALSE(),$H$2:$H$563,H66)+1)/2,"")</f>
        <v/>
      </c>
      <c r="R66" s="5" t="n">
        <f aca="false">COUNTIF($L$2:$L$563,"&lt;"&amp;L66)+(COUNTIF($L$2:$L$563,L66)+1)/2</f>
        <v>307.5</v>
      </c>
      <c r="S66" s="5" t="n">
        <f aca="false">MATCH(F66,Codetabel!$G$2:$G$12,0)-1</f>
        <v>5</v>
      </c>
      <c r="T66" s="5" t="n">
        <f aca="false">H66-1</f>
        <v>4</v>
      </c>
    </row>
    <row r="67" customFormat="false" ht="15" hidden="false" customHeight="false" outlineLevel="0" collapsed="false">
      <c r="A67" s="9" t="s">
        <v>65</v>
      </c>
      <c r="B67" s="9" t="n">
        <v>95</v>
      </c>
      <c r="C67" s="9" t="s">
        <v>229</v>
      </c>
      <c r="D67" s="9" t="s">
        <v>230</v>
      </c>
      <c r="E67" s="9" t="s">
        <v>228</v>
      </c>
      <c r="F67" s="9" t="n">
        <v>300</v>
      </c>
      <c r="G67" s="9" t="s">
        <v>199</v>
      </c>
      <c r="H67" s="9" t="n">
        <v>6</v>
      </c>
      <c r="I67" s="9" t="n">
        <v>300</v>
      </c>
      <c r="J67" s="11" t="b">
        <f aca="false">TRUE()</f>
        <v>1</v>
      </c>
      <c r="K67" s="9" t="n">
        <v>300</v>
      </c>
      <c r="L67" s="9" t="n">
        <v>6</v>
      </c>
      <c r="M67" s="11" t="b">
        <f aca="false">TRUE()</f>
        <v>1</v>
      </c>
      <c r="N67" s="5" t="n">
        <f aca="false">COUNTIF($F$2:$F$563,"&lt;"&amp;F67)+(COUNTIF($F$2:$F$563,F67)+1)/2</f>
        <v>518</v>
      </c>
      <c r="O67" s="5" t="n">
        <f aca="false">COUNTIF($H$2:$H$563,"&lt;"&amp;H67)+(COUNTIF($H$2:$H$563,H67)+1)/2</f>
        <v>425.5</v>
      </c>
      <c r="P67" s="5" t="str">
        <f aca="false">IF(J67=FALSE(),COUNTIFS($J$2:$J$563,FALSE(),$F$2:$F$563,"&lt;"&amp;F67)+(COUNTIFS($J$2:$J$563,FALSE(),$F$2:$F$563,F67)+1)/2,"")</f>
        <v/>
      </c>
      <c r="Q67" s="5" t="str">
        <f aca="false">IF(J67=FALSE(),COUNTIFS($J$2:$J$563,FALSE(),$H$2:$H$563,"&lt;"&amp;H67)+(COUNTIFS($J$2:$J$563,FALSE(),$H$2:$H$563,H67)+1)/2,"")</f>
        <v/>
      </c>
      <c r="R67" s="5" t="n">
        <f aca="false">COUNTIF($L$2:$L$563,"&lt;"&amp;L67)+(COUNTIF($L$2:$L$563,L67)+1)/2</f>
        <v>450.5</v>
      </c>
      <c r="S67" s="5" t="n">
        <f aca="false">MATCH(F67,Codetabel!$G$2:$G$12,0)-1</f>
        <v>6</v>
      </c>
      <c r="T67" s="5" t="n">
        <f aca="false">H67-1</f>
        <v>5</v>
      </c>
    </row>
    <row r="68" customFormat="false" ht="15" hidden="false" customHeight="false" outlineLevel="0" collapsed="false">
      <c r="A68" s="9" t="s">
        <v>65</v>
      </c>
      <c r="B68" s="9" t="n">
        <v>97</v>
      </c>
      <c r="C68" s="9" t="s">
        <v>231</v>
      </c>
      <c r="D68" s="9" t="s">
        <v>232</v>
      </c>
      <c r="E68" s="9" t="s">
        <v>227</v>
      </c>
      <c r="F68" s="9" t="n">
        <v>100</v>
      </c>
      <c r="G68" s="9" t="s">
        <v>132</v>
      </c>
      <c r="H68" s="9" t="n">
        <v>5</v>
      </c>
      <c r="I68" s="9" t="n">
        <v>200</v>
      </c>
      <c r="J68" s="11" t="b">
        <f aca="false">FALSE()</f>
        <v>0</v>
      </c>
      <c r="K68" s="9" t="n">
        <v>200</v>
      </c>
      <c r="L68" s="9" t="n">
        <v>5</v>
      </c>
      <c r="M68" s="11" t="b">
        <f aca="false">TRUE()</f>
        <v>1</v>
      </c>
      <c r="N68" s="5" t="n">
        <f aca="false">COUNTIF($F$2:$F$563,"&lt;"&amp;F68)+(COUNTIF($F$2:$F$563,F68)+1)/2</f>
        <v>418.5</v>
      </c>
      <c r="O68" s="5" t="n">
        <f aca="false">COUNTIF($H$2:$H$563,"&lt;"&amp;H68)+(COUNTIF($H$2:$H$563,H68)+1)/2</f>
        <v>351.5</v>
      </c>
      <c r="P68" s="5" t="n">
        <f aca="false">IF(J68=FALSE(),COUNTIFS($J$2:$J$563,FALSE(),$F$2:$F$563,"&lt;"&amp;F68)+(COUNTIFS($J$2:$J$563,FALSE(),$F$2:$F$563,F68)+1)/2,"")</f>
        <v>345.5</v>
      </c>
      <c r="Q68" s="5" t="n">
        <f aca="false">IF(J68=FALSE(),COUNTIFS($J$2:$J$563,FALSE(),$H$2:$H$563,"&lt;"&amp;H68)+(COUNTIFS($J$2:$J$563,FALSE(),$H$2:$H$563,H68)+1)/2,"")</f>
        <v>247</v>
      </c>
      <c r="R68" s="5" t="n">
        <f aca="false">COUNTIF($L$2:$L$563,"&lt;"&amp;L68)+(COUNTIF($L$2:$L$563,L68)+1)/2</f>
        <v>389.5</v>
      </c>
      <c r="S68" s="5" t="n">
        <f aca="false">MATCH(F68,Codetabel!$G$2:$G$12,0)-1</f>
        <v>4</v>
      </c>
      <c r="T68" s="5" t="n">
        <f aca="false">H68-1</f>
        <v>4</v>
      </c>
    </row>
    <row r="69" customFormat="false" ht="15" hidden="false" customHeight="false" outlineLevel="0" collapsed="false">
      <c r="A69" s="9" t="s">
        <v>65</v>
      </c>
      <c r="B69" s="9" t="n">
        <v>98</v>
      </c>
      <c r="C69" s="9" t="s">
        <v>231</v>
      </c>
      <c r="D69" s="9" t="s">
        <v>232</v>
      </c>
      <c r="E69" s="9" t="s">
        <v>228</v>
      </c>
      <c r="F69" s="9" t="n">
        <v>200</v>
      </c>
      <c r="G69" s="9" t="s">
        <v>199</v>
      </c>
      <c r="H69" s="9" t="n">
        <v>6</v>
      </c>
      <c r="I69" s="9" t="n">
        <v>300</v>
      </c>
      <c r="J69" s="11" t="b">
        <f aca="false">FALSE()</f>
        <v>0</v>
      </c>
      <c r="K69" s="9" t="n">
        <v>300</v>
      </c>
      <c r="L69" s="9" t="n">
        <v>6</v>
      </c>
      <c r="M69" s="11" t="b">
        <f aca="false">TRUE()</f>
        <v>1</v>
      </c>
      <c r="N69" s="5" t="n">
        <f aca="false">COUNTIF($F$2:$F$563,"&lt;"&amp;F69)+(COUNTIF($F$2:$F$563,F69)+1)/2</f>
        <v>474.5</v>
      </c>
      <c r="O69" s="5" t="n">
        <f aca="false">COUNTIF($H$2:$H$563,"&lt;"&amp;H69)+(COUNTIF($H$2:$H$563,H69)+1)/2</f>
        <v>425.5</v>
      </c>
      <c r="P69" s="5" t="n">
        <f aca="false">IF(J69=FALSE(),COUNTIFS($J$2:$J$563,FALSE(),$F$2:$F$563,"&lt;"&amp;F69)+(COUNTIFS($J$2:$J$563,FALSE(),$F$2:$F$563,F69)+1)/2,"")</f>
        <v>370</v>
      </c>
      <c r="Q69" s="5" t="n">
        <f aca="false">IF(J69=FALSE(),COUNTIFS($J$2:$J$563,FALSE(),$H$2:$H$563,"&lt;"&amp;H69)+(COUNTIFS($J$2:$J$563,FALSE(),$H$2:$H$563,H69)+1)/2,"")</f>
        <v>288</v>
      </c>
      <c r="R69" s="5" t="n">
        <f aca="false">COUNTIF($L$2:$L$563,"&lt;"&amp;L69)+(COUNTIF($L$2:$L$563,L69)+1)/2</f>
        <v>450.5</v>
      </c>
      <c r="S69" s="5" t="n">
        <f aca="false">MATCH(F69,Codetabel!$G$2:$G$12,0)-1</f>
        <v>5</v>
      </c>
      <c r="T69" s="5" t="n">
        <f aca="false">H69-1</f>
        <v>5</v>
      </c>
    </row>
    <row r="70" customFormat="false" ht="15" hidden="false" customHeight="false" outlineLevel="0" collapsed="false">
      <c r="A70" s="9" t="s">
        <v>65</v>
      </c>
      <c r="B70" s="9" t="n">
        <v>100</v>
      </c>
      <c r="C70" s="9" t="s">
        <v>233</v>
      </c>
      <c r="D70" s="9" t="s">
        <v>234</v>
      </c>
      <c r="E70" s="9" t="s">
        <v>235</v>
      </c>
      <c r="F70" s="9" t="n">
        <v>200</v>
      </c>
      <c r="G70" s="9" t="s">
        <v>180</v>
      </c>
      <c r="H70" s="9" t="n">
        <v>7</v>
      </c>
      <c r="I70" s="9" t="n">
        <v>500</v>
      </c>
      <c r="J70" s="11" t="b">
        <f aca="false">FALSE()</f>
        <v>0</v>
      </c>
      <c r="K70" s="9" t="n">
        <v>500</v>
      </c>
      <c r="L70" s="9" t="n">
        <v>7</v>
      </c>
      <c r="M70" s="11" t="b">
        <f aca="false">FALSE()</f>
        <v>0</v>
      </c>
      <c r="N70" s="5" t="n">
        <f aca="false">COUNTIF($F$2:$F$563,"&lt;"&amp;F70)+(COUNTIF($F$2:$F$563,F70)+1)/2</f>
        <v>474.5</v>
      </c>
      <c r="O70" s="5" t="n">
        <f aca="false">COUNTIF($H$2:$H$563,"&lt;"&amp;H70)+(COUNTIF($H$2:$H$563,H70)+1)/2</f>
        <v>489.5</v>
      </c>
      <c r="P70" s="5" t="n">
        <f aca="false">IF(J70=FALSE(),COUNTIFS($J$2:$J$563,FALSE(),$F$2:$F$563,"&lt;"&amp;F70)+(COUNTIFS($J$2:$J$563,FALSE(),$F$2:$F$563,F70)+1)/2,"")</f>
        <v>370</v>
      </c>
      <c r="Q70" s="5" t="n">
        <f aca="false">IF(J70=FALSE(),COUNTIFS($J$2:$J$563,FALSE(),$H$2:$H$563,"&lt;"&amp;H70)+(COUNTIFS($J$2:$J$563,FALSE(),$H$2:$H$563,H70)+1)/2,"")</f>
        <v>328.5</v>
      </c>
      <c r="R70" s="5" t="n">
        <f aca="false">COUNTIF($L$2:$L$563,"&lt;"&amp;L70)+(COUNTIF($L$2:$L$563,L70)+1)/2</f>
        <v>500.5</v>
      </c>
      <c r="S70" s="5" t="n">
        <f aca="false">MATCH(F70,Codetabel!$G$2:$G$12,0)-1</f>
        <v>5</v>
      </c>
      <c r="T70" s="5" t="n">
        <f aca="false">H70-1</f>
        <v>6</v>
      </c>
    </row>
    <row r="71" customFormat="false" ht="15" hidden="false" customHeight="false" outlineLevel="0" collapsed="false">
      <c r="A71" s="9" t="s">
        <v>65</v>
      </c>
      <c r="B71" s="9" t="n">
        <v>101</v>
      </c>
      <c r="C71" s="9" t="s">
        <v>233</v>
      </c>
      <c r="D71" s="9" t="s">
        <v>234</v>
      </c>
      <c r="E71" s="9" t="s">
        <v>236</v>
      </c>
      <c r="F71" s="9" t="n">
        <v>200</v>
      </c>
      <c r="G71" s="9" t="s">
        <v>180</v>
      </c>
      <c r="H71" s="9" t="n">
        <v>7</v>
      </c>
      <c r="I71" s="9" t="n">
        <v>500</v>
      </c>
      <c r="J71" s="11" t="b">
        <f aca="false">FALSE()</f>
        <v>0</v>
      </c>
      <c r="K71" s="9" t="n">
        <v>500</v>
      </c>
      <c r="L71" s="9" t="n">
        <v>7</v>
      </c>
      <c r="M71" s="11" t="b">
        <f aca="false">FALSE()</f>
        <v>0</v>
      </c>
      <c r="N71" s="5" t="n">
        <f aca="false">COUNTIF($F$2:$F$563,"&lt;"&amp;F71)+(COUNTIF($F$2:$F$563,F71)+1)/2</f>
        <v>474.5</v>
      </c>
      <c r="O71" s="5" t="n">
        <f aca="false">COUNTIF($H$2:$H$563,"&lt;"&amp;H71)+(COUNTIF($H$2:$H$563,H71)+1)/2</f>
        <v>489.5</v>
      </c>
      <c r="P71" s="5" t="n">
        <f aca="false">IF(J71=FALSE(),COUNTIFS($J$2:$J$563,FALSE(),$F$2:$F$563,"&lt;"&amp;F71)+(COUNTIFS($J$2:$J$563,FALSE(),$F$2:$F$563,F71)+1)/2,"")</f>
        <v>370</v>
      </c>
      <c r="Q71" s="5" t="n">
        <f aca="false">IF(J71=FALSE(),COUNTIFS($J$2:$J$563,FALSE(),$H$2:$H$563,"&lt;"&amp;H71)+(COUNTIFS($J$2:$J$563,FALSE(),$H$2:$H$563,H71)+1)/2,"")</f>
        <v>328.5</v>
      </c>
      <c r="R71" s="5" t="n">
        <f aca="false">COUNTIF($L$2:$L$563,"&lt;"&amp;L71)+(COUNTIF($L$2:$L$563,L71)+1)/2</f>
        <v>500.5</v>
      </c>
      <c r="S71" s="5" t="n">
        <f aca="false">MATCH(F71,Codetabel!$G$2:$G$12,0)-1</f>
        <v>5</v>
      </c>
      <c r="T71" s="5" t="n">
        <f aca="false">H71-1</f>
        <v>6</v>
      </c>
    </row>
    <row r="72" customFormat="false" ht="15" hidden="false" customHeight="false" outlineLevel="0" collapsed="false">
      <c r="A72" s="9" t="s">
        <v>65</v>
      </c>
      <c r="B72" s="9" t="n">
        <v>102</v>
      </c>
      <c r="C72" s="9" t="s">
        <v>233</v>
      </c>
      <c r="D72" s="9" t="s">
        <v>234</v>
      </c>
      <c r="E72" s="9" t="s">
        <v>237</v>
      </c>
      <c r="F72" s="9" t="n">
        <v>50</v>
      </c>
      <c r="G72" s="9" t="s">
        <v>115</v>
      </c>
      <c r="H72" s="9" t="n">
        <v>4</v>
      </c>
      <c r="I72" s="9" t="n">
        <v>100</v>
      </c>
      <c r="J72" s="11" t="b">
        <f aca="false">FALSE()</f>
        <v>0</v>
      </c>
      <c r="K72" s="9" t="n">
        <v>100</v>
      </c>
      <c r="L72" s="9" t="n">
        <v>4</v>
      </c>
      <c r="M72" s="11" t="b">
        <f aca="false">TRUE()</f>
        <v>1</v>
      </c>
      <c r="N72" s="5" t="n">
        <f aca="false">COUNTIF($F$2:$F$563,"&lt;"&amp;F72)+(COUNTIF($F$2:$F$563,F72)+1)/2</f>
        <v>346.5</v>
      </c>
      <c r="O72" s="5" t="n">
        <f aca="false">COUNTIF($H$2:$H$563,"&lt;"&amp;H72)+(COUNTIF($H$2:$H$563,H72)+1)/2</f>
        <v>269</v>
      </c>
      <c r="P72" s="5" t="n">
        <f aca="false">IF(J72=FALSE(),COUNTIFS($J$2:$J$563,FALSE(),$F$2:$F$563,"&lt;"&amp;F72)+(COUNTIFS($J$2:$J$563,FALSE(),$F$2:$F$563,F72)+1)/2,"")</f>
        <v>303.5</v>
      </c>
      <c r="Q72" s="5" t="n">
        <f aca="false">IF(J72=FALSE(),COUNTIFS($J$2:$J$563,FALSE(),$H$2:$H$563,"&lt;"&amp;H72)+(COUNTIFS($J$2:$J$563,FALSE(),$H$2:$H$563,H72)+1)/2,"")</f>
        <v>196</v>
      </c>
      <c r="R72" s="5" t="n">
        <f aca="false">COUNTIF($L$2:$L$563,"&lt;"&amp;L72)+(COUNTIF($L$2:$L$563,L72)+1)/2</f>
        <v>307.5</v>
      </c>
      <c r="S72" s="5" t="n">
        <f aca="false">MATCH(F72,Codetabel!$G$2:$G$12,0)-1</f>
        <v>3</v>
      </c>
      <c r="T72" s="5" t="n">
        <f aca="false">H72-1</f>
        <v>3</v>
      </c>
    </row>
    <row r="73" customFormat="false" ht="15" hidden="false" customHeight="false" outlineLevel="0" collapsed="false">
      <c r="A73" s="9" t="s">
        <v>65</v>
      </c>
      <c r="B73" s="9" t="n">
        <v>103</v>
      </c>
      <c r="C73" s="9" t="s">
        <v>233</v>
      </c>
      <c r="D73" s="9" t="s">
        <v>234</v>
      </c>
      <c r="E73" s="9" t="s">
        <v>238</v>
      </c>
      <c r="F73" s="9" t="n">
        <v>100</v>
      </c>
      <c r="G73" s="9" t="s">
        <v>199</v>
      </c>
      <c r="H73" s="9" t="n">
        <v>6</v>
      </c>
      <c r="I73" s="9" t="n">
        <v>300</v>
      </c>
      <c r="J73" s="11" t="b">
        <f aca="false">FALSE()</f>
        <v>0</v>
      </c>
      <c r="K73" s="9" t="n">
        <v>300</v>
      </c>
      <c r="L73" s="9" t="n">
        <v>6</v>
      </c>
      <c r="M73" s="11" t="b">
        <f aca="false">TRUE()</f>
        <v>1</v>
      </c>
      <c r="N73" s="5" t="n">
        <f aca="false">COUNTIF($F$2:$F$563,"&lt;"&amp;F73)+(COUNTIF($F$2:$F$563,F73)+1)/2</f>
        <v>418.5</v>
      </c>
      <c r="O73" s="5" t="n">
        <f aca="false">COUNTIF($H$2:$H$563,"&lt;"&amp;H73)+(COUNTIF($H$2:$H$563,H73)+1)/2</f>
        <v>425.5</v>
      </c>
      <c r="P73" s="5" t="n">
        <f aca="false">IF(J73=FALSE(),COUNTIFS($J$2:$J$563,FALSE(),$F$2:$F$563,"&lt;"&amp;F73)+(COUNTIFS($J$2:$J$563,FALSE(),$F$2:$F$563,F73)+1)/2,"")</f>
        <v>345.5</v>
      </c>
      <c r="Q73" s="5" t="n">
        <f aca="false">IF(J73=FALSE(),COUNTIFS($J$2:$J$563,FALSE(),$H$2:$H$563,"&lt;"&amp;H73)+(COUNTIFS($J$2:$J$563,FALSE(),$H$2:$H$563,H73)+1)/2,"")</f>
        <v>288</v>
      </c>
      <c r="R73" s="5" t="n">
        <f aca="false">COUNTIF($L$2:$L$563,"&lt;"&amp;L73)+(COUNTIF($L$2:$L$563,L73)+1)/2</f>
        <v>450.5</v>
      </c>
      <c r="S73" s="5" t="n">
        <f aca="false">MATCH(F73,Codetabel!$G$2:$G$12,0)-1</f>
        <v>4</v>
      </c>
      <c r="T73" s="5" t="n">
        <f aca="false">H73-1</f>
        <v>5</v>
      </c>
    </row>
    <row r="74" customFormat="false" ht="15" hidden="false" customHeight="false" outlineLevel="0" collapsed="false">
      <c r="A74" s="9" t="s">
        <v>65</v>
      </c>
      <c r="B74" s="9" t="n">
        <v>104</v>
      </c>
      <c r="C74" s="9" t="s">
        <v>233</v>
      </c>
      <c r="D74" s="9" t="s">
        <v>234</v>
      </c>
      <c r="E74" s="9" t="s">
        <v>239</v>
      </c>
      <c r="F74" s="9" t="n">
        <v>50</v>
      </c>
      <c r="G74" s="9" t="s">
        <v>199</v>
      </c>
      <c r="H74" s="9" t="n">
        <v>6</v>
      </c>
      <c r="I74" s="9" t="n">
        <v>300</v>
      </c>
      <c r="J74" s="11" t="b">
        <f aca="false">FALSE()</f>
        <v>0</v>
      </c>
      <c r="K74" s="9" t="n">
        <v>300</v>
      </c>
      <c r="L74" s="9" t="n">
        <v>6</v>
      </c>
      <c r="M74" s="11" t="b">
        <f aca="false">TRUE()</f>
        <v>1</v>
      </c>
      <c r="N74" s="5" t="n">
        <f aca="false">COUNTIF($F$2:$F$563,"&lt;"&amp;F74)+(COUNTIF($F$2:$F$563,F74)+1)/2</f>
        <v>346.5</v>
      </c>
      <c r="O74" s="5" t="n">
        <f aca="false">COUNTIF($H$2:$H$563,"&lt;"&amp;H74)+(COUNTIF($H$2:$H$563,H74)+1)/2</f>
        <v>425.5</v>
      </c>
      <c r="P74" s="5" t="n">
        <f aca="false">IF(J74=FALSE(),COUNTIFS($J$2:$J$563,FALSE(),$F$2:$F$563,"&lt;"&amp;F74)+(COUNTIFS($J$2:$J$563,FALSE(),$F$2:$F$563,F74)+1)/2,"")</f>
        <v>303.5</v>
      </c>
      <c r="Q74" s="5" t="n">
        <f aca="false">IF(J74=FALSE(),COUNTIFS($J$2:$J$563,FALSE(),$H$2:$H$563,"&lt;"&amp;H74)+(COUNTIFS($J$2:$J$563,FALSE(),$H$2:$H$563,H74)+1)/2,"")</f>
        <v>288</v>
      </c>
      <c r="R74" s="5" t="n">
        <f aca="false">COUNTIF($L$2:$L$563,"&lt;"&amp;L74)+(COUNTIF($L$2:$L$563,L74)+1)/2</f>
        <v>450.5</v>
      </c>
      <c r="S74" s="5" t="n">
        <f aca="false">MATCH(F74,Codetabel!$G$2:$G$12,0)-1</f>
        <v>3</v>
      </c>
      <c r="T74" s="5" t="n">
        <f aca="false">H74-1</f>
        <v>5</v>
      </c>
    </row>
    <row r="75" customFormat="false" ht="15" hidden="false" customHeight="false" outlineLevel="0" collapsed="false">
      <c r="A75" s="9" t="s">
        <v>65</v>
      </c>
      <c r="B75" s="9" t="n">
        <v>105</v>
      </c>
      <c r="C75" s="9" t="s">
        <v>240</v>
      </c>
      <c r="D75" s="9" t="s">
        <v>241</v>
      </c>
      <c r="E75" s="9" t="s">
        <v>242</v>
      </c>
      <c r="F75" s="9" t="n">
        <v>50</v>
      </c>
      <c r="G75" s="9" t="s">
        <v>115</v>
      </c>
      <c r="H75" s="9" t="n">
        <v>4</v>
      </c>
      <c r="I75" s="9" t="n">
        <v>100</v>
      </c>
      <c r="J75" s="11" t="b">
        <f aca="false">FALSE()</f>
        <v>0</v>
      </c>
      <c r="K75" s="9" t="n">
        <v>100</v>
      </c>
      <c r="L75" s="9" t="n">
        <v>4</v>
      </c>
      <c r="M75" s="11" t="b">
        <f aca="false">TRUE()</f>
        <v>1</v>
      </c>
      <c r="N75" s="5" t="n">
        <f aca="false">COUNTIF($F$2:$F$563,"&lt;"&amp;F75)+(COUNTIF($F$2:$F$563,F75)+1)/2</f>
        <v>346.5</v>
      </c>
      <c r="O75" s="5" t="n">
        <f aca="false">COUNTIF($H$2:$H$563,"&lt;"&amp;H75)+(COUNTIF($H$2:$H$563,H75)+1)/2</f>
        <v>269</v>
      </c>
      <c r="P75" s="5" t="n">
        <f aca="false">IF(J75=FALSE(),COUNTIFS($J$2:$J$563,FALSE(),$F$2:$F$563,"&lt;"&amp;F75)+(COUNTIFS($J$2:$J$563,FALSE(),$F$2:$F$563,F75)+1)/2,"")</f>
        <v>303.5</v>
      </c>
      <c r="Q75" s="5" t="n">
        <f aca="false">IF(J75=FALSE(),COUNTIFS($J$2:$J$563,FALSE(),$H$2:$H$563,"&lt;"&amp;H75)+(COUNTIFS($J$2:$J$563,FALSE(),$H$2:$H$563,H75)+1)/2,"")</f>
        <v>196</v>
      </c>
      <c r="R75" s="5" t="n">
        <f aca="false">COUNTIF($L$2:$L$563,"&lt;"&amp;L75)+(COUNTIF($L$2:$L$563,L75)+1)/2</f>
        <v>307.5</v>
      </c>
      <c r="S75" s="5" t="n">
        <f aca="false">MATCH(F75,Codetabel!$G$2:$G$12,0)-1</f>
        <v>3</v>
      </c>
      <c r="T75" s="5" t="n">
        <f aca="false">H75-1</f>
        <v>3</v>
      </c>
    </row>
    <row r="76" customFormat="false" ht="15" hidden="false" customHeight="false" outlineLevel="0" collapsed="false">
      <c r="A76" s="9" t="s">
        <v>65</v>
      </c>
      <c r="B76" s="9" t="n">
        <v>106</v>
      </c>
      <c r="C76" s="9" t="s">
        <v>240</v>
      </c>
      <c r="D76" s="9" t="s">
        <v>241</v>
      </c>
      <c r="E76" s="9" t="s">
        <v>243</v>
      </c>
      <c r="F76" s="9" t="n">
        <v>10</v>
      </c>
      <c r="G76" s="9" t="s">
        <v>107</v>
      </c>
      <c r="H76" s="9" t="n">
        <v>2</v>
      </c>
      <c r="I76" s="9" t="n">
        <v>30</v>
      </c>
      <c r="J76" s="11" t="b">
        <f aca="false">FALSE()</f>
        <v>0</v>
      </c>
      <c r="K76" s="9" t="n">
        <v>30</v>
      </c>
      <c r="L76" s="9" t="n">
        <v>2</v>
      </c>
      <c r="M76" s="11" t="b">
        <f aca="false">TRUE()</f>
        <v>1</v>
      </c>
      <c r="N76" s="5" t="n">
        <f aca="false">COUNTIF($F$2:$F$563,"&lt;"&amp;F76)+(COUNTIF($F$2:$F$563,F76)+1)/2</f>
        <v>164.5</v>
      </c>
      <c r="O76" s="5" t="n">
        <f aca="false">COUNTIF($H$2:$H$563,"&lt;"&amp;H76)+(COUNTIF($H$2:$H$563,H76)+1)/2</f>
        <v>89</v>
      </c>
      <c r="P76" s="5" t="n">
        <f aca="false">IF(J76=FALSE(),COUNTIFS($J$2:$J$563,FALSE(),$F$2:$F$563,"&lt;"&amp;F76)+(COUNTIFS($J$2:$J$563,FALSE(),$F$2:$F$563,F76)+1)/2,"")</f>
        <v>162</v>
      </c>
      <c r="Q76" s="5" t="n">
        <f aca="false">IF(J76=FALSE(),COUNTIFS($J$2:$J$563,FALSE(),$H$2:$H$563,"&lt;"&amp;H76)+(COUNTIFS($J$2:$J$563,FALSE(),$H$2:$H$563,H76)+1)/2,"")</f>
        <v>71.5</v>
      </c>
      <c r="R76" s="5" t="n">
        <f aca="false">COUNTIF($L$2:$L$563,"&lt;"&amp;L76)+(COUNTIF($L$2:$L$563,L76)+1)/2</f>
        <v>101.5</v>
      </c>
      <c r="S76" s="5" t="n">
        <f aca="false">MATCH(F76,Codetabel!$G$2:$G$12,0)-1</f>
        <v>1</v>
      </c>
      <c r="T76" s="5" t="n">
        <f aca="false">H76-1</f>
        <v>1</v>
      </c>
    </row>
    <row r="77" customFormat="false" ht="15" hidden="false" customHeight="false" outlineLevel="0" collapsed="false">
      <c r="A77" s="9" t="s">
        <v>65</v>
      </c>
      <c r="B77" s="9" t="n">
        <v>108</v>
      </c>
      <c r="C77" s="9" t="s">
        <v>244</v>
      </c>
      <c r="D77" s="9" t="s">
        <v>245</v>
      </c>
      <c r="E77" s="9" t="s">
        <v>246</v>
      </c>
      <c r="F77" s="9" t="n">
        <v>200</v>
      </c>
      <c r="G77" s="9" t="s">
        <v>199</v>
      </c>
      <c r="H77" s="9" t="n">
        <v>6</v>
      </c>
      <c r="I77" s="9" t="n">
        <v>300</v>
      </c>
      <c r="J77" s="11" t="b">
        <f aca="false">FALSE()</f>
        <v>0</v>
      </c>
      <c r="K77" s="9" t="n">
        <v>300</v>
      </c>
      <c r="L77" s="9" t="n">
        <v>6</v>
      </c>
      <c r="M77" s="11" t="b">
        <f aca="false">TRUE()</f>
        <v>1</v>
      </c>
      <c r="N77" s="5" t="n">
        <f aca="false">COUNTIF($F$2:$F$563,"&lt;"&amp;F77)+(COUNTIF($F$2:$F$563,F77)+1)/2</f>
        <v>474.5</v>
      </c>
      <c r="O77" s="5" t="n">
        <f aca="false">COUNTIF($H$2:$H$563,"&lt;"&amp;H77)+(COUNTIF($H$2:$H$563,H77)+1)/2</f>
        <v>425.5</v>
      </c>
      <c r="P77" s="5" t="n">
        <f aca="false">IF(J77=FALSE(),COUNTIFS($J$2:$J$563,FALSE(),$F$2:$F$563,"&lt;"&amp;F77)+(COUNTIFS($J$2:$J$563,FALSE(),$F$2:$F$563,F77)+1)/2,"")</f>
        <v>370</v>
      </c>
      <c r="Q77" s="5" t="n">
        <f aca="false">IF(J77=FALSE(),COUNTIFS($J$2:$J$563,FALSE(),$H$2:$H$563,"&lt;"&amp;H77)+(COUNTIFS($J$2:$J$563,FALSE(),$H$2:$H$563,H77)+1)/2,"")</f>
        <v>288</v>
      </c>
      <c r="R77" s="5" t="n">
        <f aca="false">COUNTIF($L$2:$L$563,"&lt;"&amp;L77)+(COUNTIF($L$2:$L$563,L77)+1)/2</f>
        <v>450.5</v>
      </c>
      <c r="S77" s="5" t="n">
        <f aca="false">MATCH(F77,Codetabel!$G$2:$G$12,0)-1</f>
        <v>5</v>
      </c>
      <c r="T77" s="5" t="n">
        <f aca="false">H77-1</f>
        <v>5</v>
      </c>
    </row>
    <row r="78" customFormat="false" ht="15" hidden="false" customHeight="false" outlineLevel="0" collapsed="false">
      <c r="A78" s="9" t="s">
        <v>65</v>
      </c>
      <c r="B78" s="9" t="n">
        <v>109</v>
      </c>
      <c r="C78" s="9" t="s">
        <v>244</v>
      </c>
      <c r="D78" s="9" t="s">
        <v>245</v>
      </c>
      <c r="E78" s="9" t="s">
        <v>247</v>
      </c>
      <c r="F78" s="9" t="n">
        <v>100</v>
      </c>
      <c r="G78" s="9" t="s">
        <v>132</v>
      </c>
      <c r="H78" s="9" t="n">
        <v>5</v>
      </c>
      <c r="I78" s="9" t="n">
        <v>200</v>
      </c>
      <c r="J78" s="11" t="b">
        <f aca="false">FALSE()</f>
        <v>0</v>
      </c>
      <c r="K78" s="9" t="n">
        <v>200</v>
      </c>
      <c r="L78" s="9" t="n">
        <v>5</v>
      </c>
      <c r="M78" s="11" t="b">
        <f aca="false">TRUE()</f>
        <v>1</v>
      </c>
      <c r="N78" s="5" t="n">
        <f aca="false">COUNTIF($F$2:$F$563,"&lt;"&amp;F78)+(COUNTIF($F$2:$F$563,F78)+1)/2</f>
        <v>418.5</v>
      </c>
      <c r="O78" s="5" t="n">
        <f aca="false">COUNTIF($H$2:$H$563,"&lt;"&amp;H78)+(COUNTIF($H$2:$H$563,H78)+1)/2</f>
        <v>351.5</v>
      </c>
      <c r="P78" s="5" t="n">
        <f aca="false">IF(J78=FALSE(),COUNTIFS($J$2:$J$563,FALSE(),$F$2:$F$563,"&lt;"&amp;F78)+(COUNTIFS($J$2:$J$563,FALSE(),$F$2:$F$563,F78)+1)/2,"")</f>
        <v>345.5</v>
      </c>
      <c r="Q78" s="5" t="n">
        <f aca="false">IF(J78=FALSE(),COUNTIFS($J$2:$J$563,FALSE(),$H$2:$H$563,"&lt;"&amp;H78)+(COUNTIFS($J$2:$J$563,FALSE(),$H$2:$H$563,H78)+1)/2,"")</f>
        <v>247</v>
      </c>
      <c r="R78" s="5" t="n">
        <f aca="false">COUNTIF($L$2:$L$563,"&lt;"&amp;L78)+(COUNTIF($L$2:$L$563,L78)+1)/2</f>
        <v>389.5</v>
      </c>
      <c r="S78" s="5" t="n">
        <f aca="false">MATCH(F78,Codetabel!$G$2:$G$12,0)-1</f>
        <v>4</v>
      </c>
      <c r="T78" s="5" t="n">
        <f aca="false">H78-1</f>
        <v>4</v>
      </c>
    </row>
    <row r="79" customFormat="false" ht="15" hidden="false" customHeight="false" outlineLevel="0" collapsed="false">
      <c r="A79" s="9" t="s">
        <v>65</v>
      </c>
      <c r="B79" s="9" t="n">
        <v>110</v>
      </c>
      <c r="C79" s="9" t="s">
        <v>244</v>
      </c>
      <c r="D79" s="9" t="s">
        <v>245</v>
      </c>
      <c r="E79" s="9" t="s">
        <v>248</v>
      </c>
      <c r="F79" s="9" t="n">
        <v>50</v>
      </c>
      <c r="G79" s="9" t="s">
        <v>132</v>
      </c>
      <c r="H79" s="9" t="n">
        <v>5</v>
      </c>
      <c r="I79" s="9" t="n">
        <v>200</v>
      </c>
      <c r="J79" s="11" t="b">
        <f aca="false">FALSE()</f>
        <v>0</v>
      </c>
      <c r="K79" s="9" t="n">
        <v>200</v>
      </c>
      <c r="L79" s="9" t="n">
        <v>5</v>
      </c>
      <c r="M79" s="11" t="b">
        <f aca="false">TRUE()</f>
        <v>1</v>
      </c>
      <c r="N79" s="5" t="n">
        <f aca="false">COUNTIF($F$2:$F$563,"&lt;"&amp;F79)+(COUNTIF($F$2:$F$563,F79)+1)/2</f>
        <v>346.5</v>
      </c>
      <c r="O79" s="5" t="n">
        <f aca="false">COUNTIF($H$2:$H$563,"&lt;"&amp;H79)+(COUNTIF($H$2:$H$563,H79)+1)/2</f>
        <v>351.5</v>
      </c>
      <c r="P79" s="5" t="n">
        <f aca="false">IF(J79=FALSE(),COUNTIFS($J$2:$J$563,FALSE(),$F$2:$F$563,"&lt;"&amp;F79)+(COUNTIFS($J$2:$J$563,FALSE(),$F$2:$F$563,F79)+1)/2,"")</f>
        <v>303.5</v>
      </c>
      <c r="Q79" s="5" t="n">
        <f aca="false">IF(J79=FALSE(),COUNTIFS($J$2:$J$563,FALSE(),$H$2:$H$563,"&lt;"&amp;H79)+(COUNTIFS($J$2:$J$563,FALSE(),$H$2:$H$563,H79)+1)/2,"")</f>
        <v>247</v>
      </c>
      <c r="R79" s="5" t="n">
        <f aca="false">COUNTIF($L$2:$L$563,"&lt;"&amp;L79)+(COUNTIF($L$2:$L$563,L79)+1)/2</f>
        <v>389.5</v>
      </c>
      <c r="S79" s="5" t="n">
        <f aca="false">MATCH(F79,Codetabel!$G$2:$G$12,0)-1</f>
        <v>3</v>
      </c>
      <c r="T79" s="5" t="n">
        <f aca="false">H79-1</f>
        <v>4</v>
      </c>
    </row>
    <row r="80" customFormat="false" ht="15" hidden="false" customHeight="false" outlineLevel="0" collapsed="false">
      <c r="A80" s="9" t="s">
        <v>65</v>
      </c>
      <c r="B80" s="9" t="n">
        <v>112</v>
      </c>
      <c r="C80" s="9" t="s">
        <v>249</v>
      </c>
      <c r="D80" s="9" t="s">
        <v>250</v>
      </c>
      <c r="E80" s="9" t="s">
        <v>251</v>
      </c>
      <c r="F80" s="9" t="n">
        <v>200</v>
      </c>
      <c r="G80" s="9" t="s">
        <v>132</v>
      </c>
      <c r="H80" s="9" t="n">
        <v>5</v>
      </c>
      <c r="I80" s="9" t="n">
        <v>200</v>
      </c>
      <c r="J80" s="11" t="b">
        <f aca="false">TRUE()</f>
        <v>1</v>
      </c>
      <c r="K80" s="9" t="n">
        <v>200</v>
      </c>
      <c r="L80" s="9" t="n">
        <v>5</v>
      </c>
      <c r="M80" s="11" t="b">
        <f aca="false">TRUE()</f>
        <v>1</v>
      </c>
      <c r="N80" s="5" t="n">
        <f aca="false">COUNTIF($F$2:$F$563,"&lt;"&amp;F80)+(COUNTIF($F$2:$F$563,F80)+1)/2</f>
        <v>474.5</v>
      </c>
      <c r="O80" s="5" t="n">
        <f aca="false">COUNTIF($H$2:$H$563,"&lt;"&amp;H80)+(COUNTIF($H$2:$H$563,H80)+1)/2</f>
        <v>351.5</v>
      </c>
      <c r="P80" s="5" t="str">
        <f aca="false">IF(J80=FALSE(),COUNTIFS($J$2:$J$563,FALSE(),$F$2:$F$563,"&lt;"&amp;F80)+(COUNTIFS($J$2:$J$563,FALSE(),$F$2:$F$563,F80)+1)/2,"")</f>
        <v/>
      </c>
      <c r="Q80" s="5" t="str">
        <f aca="false">IF(J80=FALSE(),COUNTIFS($J$2:$J$563,FALSE(),$H$2:$H$563,"&lt;"&amp;H80)+(COUNTIFS($J$2:$J$563,FALSE(),$H$2:$H$563,H80)+1)/2,"")</f>
        <v/>
      </c>
      <c r="R80" s="5" t="n">
        <f aca="false">COUNTIF($L$2:$L$563,"&lt;"&amp;L80)+(COUNTIF($L$2:$L$563,L80)+1)/2</f>
        <v>389.5</v>
      </c>
      <c r="S80" s="5" t="n">
        <f aca="false">MATCH(F80,Codetabel!$G$2:$G$12,0)-1</f>
        <v>5</v>
      </c>
      <c r="T80" s="5" t="n">
        <f aca="false">H80-1</f>
        <v>4</v>
      </c>
    </row>
    <row r="81" customFormat="false" ht="15" hidden="false" customHeight="false" outlineLevel="0" collapsed="false">
      <c r="A81" s="9" t="s">
        <v>65</v>
      </c>
      <c r="B81" s="9" t="n">
        <v>113</v>
      </c>
      <c r="C81" s="9" t="s">
        <v>249</v>
      </c>
      <c r="D81" s="9" t="s">
        <v>250</v>
      </c>
      <c r="E81" s="9" t="s">
        <v>252</v>
      </c>
      <c r="F81" s="9" t="n">
        <v>300</v>
      </c>
      <c r="G81" s="9" t="s">
        <v>199</v>
      </c>
      <c r="H81" s="9" t="n">
        <v>6</v>
      </c>
      <c r="I81" s="9" t="n">
        <v>300</v>
      </c>
      <c r="J81" s="11" t="b">
        <f aca="false">TRUE()</f>
        <v>1</v>
      </c>
      <c r="K81" s="9" t="n">
        <v>300</v>
      </c>
      <c r="L81" s="9" t="n">
        <v>6</v>
      </c>
      <c r="M81" s="11" t="b">
        <f aca="false">TRUE()</f>
        <v>1</v>
      </c>
      <c r="N81" s="5" t="n">
        <f aca="false">COUNTIF($F$2:$F$563,"&lt;"&amp;F81)+(COUNTIF($F$2:$F$563,F81)+1)/2</f>
        <v>518</v>
      </c>
      <c r="O81" s="5" t="n">
        <f aca="false">COUNTIF($H$2:$H$563,"&lt;"&amp;H81)+(COUNTIF($H$2:$H$563,H81)+1)/2</f>
        <v>425.5</v>
      </c>
      <c r="P81" s="5" t="str">
        <f aca="false">IF(J81=FALSE(),COUNTIFS($J$2:$J$563,FALSE(),$F$2:$F$563,"&lt;"&amp;F81)+(COUNTIFS($J$2:$J$563,FALSE(),$F$2:$F$563,F81)+1)/2,"")</f>
        <v/>
      </c>
      <c r="Q81" s="5" t="str">
        <f aca="false">IF(J81=FALSE(),COUNTIFS($J$2:$J$563,FALSE(),$H$2:$H$563,"&lt;"&amp;H81)+(COUNTIFS($J$2:$J$563,FALSE(),$H$2:$H$563,H81)+1)/2,"")</f>
        <v/>
      </c>
      <c r="R81" s="5" t="n">
        <f aca="false">COUNTIF($L$2:$L$563,"&lt;"&amp;L81)+(COUNTIF($L$2:$L$563,L81)+1)/2</f>
        <v>450.5</v>
      </c>
      <c r="S81" s="5" t="n">
        <f aca="false">MATCH(F81,Codetabel!$G$2:$G$12,0)-1</f>
        <v>6</v>
      </c>
      <c r="T81" s="5" t="n">
        <f aca="false">H81-1</f>
        <v>5</v>
      </c>
    </row>
    <row r="82" customFormat="false" ht="15" hidden="false" customHeight="false" outlineLevel="0" collapsed="false">
      <c r="A82" s="9" t="s">
        <v>65</v>
      </c>
      <c r="B82" s="9" t="n">
        <v>115</v>
      </c>
      <c r="C82" s="9" t="s">
        <v>253</v>
      </c>
      <c r="D82" s="9" t="s">
        <v>254</v>
      </c>
      <c r="E82" s="9" t="s">
        <v>255</v>
      </c>
      <c r="F82" s="9" t="n">
        <v>700</v>
      </c>
      <c r="G82" s="9" t="s">
        <v>182</v>
      </c>
      <c r="H82" s="9" t="n">
        <v>8</v>
      </c>
      <c r="I82" s="9" t="n">
        <v>700</v>
      </c>
      <c r="J82" s="11" t="b">
        <f aca="false">TRUE()</f>
        <v>1</v>
      </c>
      <c r="K82" s="9" t="n">
        <v>200</v>
      </c>
      <c r="L82" s="9" t="n">
        <v>5</v>
      </c>
      <c r="M82" s="11" t="b">
        <f aca="false">FALSE()</f>
        <v>0</v>
      </c>
      <c r="N82" s="5" t="n">
        <f aca="false">COUNTIF($F$2:$F$563,"&lt;"&amp;F82)+(COUNTIF($F$2:$F$563,F82)+1)/2</f>
        <v>552.5</v>
      </c>
      <c r="O82" s="5" t="n">
        <f aca="false">COUNTIF($H$2:$H$563,"&lt;"&amp;H82)+(COUNTIF($H$2:$H$563,H82)+1)/2</f>
        <v>523.5</v>
      </c>
      <c r="P82" s="5" t="str">
        <f aca="false">IF(J82=FALSE(),COUNTIFS($J$2:$J$563,FALSE(),$F$2:$F$563,"&lt;"&amp;F82)+(COUNTIFS($J$2:$J$563,FALSE(),$F$2:$F$563,F82)+1)/2,"")</f>
        <v/>
      </c>
      <c r="Q82" s="5" t="str">
        <f aca="false">IF(J82=FALSE(),COUNTIFS($J$2:$J$563,FALSE(),$H$2:$H$563,"&lt;"&amp;H82)+(COUNTIFS($J$2:$J$563,FALSE(),$H$2:$H$563,H82)+1)/2,"")</f>
        <v/>
      </c>
      <c r="R82" s="5" t="n">
        <f aca="false">COUNTIF($L$2:$L$563,"&lt;"&amp;L82)+(COUNTIF($L$2:$L$563,L82)+1)/2</f>
        <v>389.5</v>
      </c>
      <c r="S82" s="5" t="n">
        <f aca="false">MATCH(F82,Codetabel!$G$2:$G$12,0)-1</f>
        <v>8</v>
      </c>
      <c r="T82" s="5" t="n">
        <f aca="false">H82-1</f>
        <v>7</v>
      </c>
    </row>
    <row r="83" customFormat="false" ht="15" hidden="false" customHeight="false" outlineLevel="0" collapsed="false">
      <c r="A83" s="9" t="s">
        <v>65</v>
      </c>
      <c r="B83" s="9" t="n">
        <v>116</v>
      </c>
      <c r="C83" s="9" t="s">
        <v>253</v>
      </c>
      <c r="D83" s="9" t="s">
        <v>254</v>
      </c>
      <c r="E83" s="9" t="s">
        <v>256</v>
      </c>
      <c r="F83" s="9" t="n">
        <v>700</v>
      </c>
      <c r="G83" s="9" t="s">
        <v>182</v>
      </c>
      <c r="H83" s="9" t="n">
        <v>8</v>
      </c>
      <c r="I83" s="9" t="n">
        <v>700</v>
      </c>
      <c r="J83" s="11" t="b">
        <f aca="false">TRUE()</f>
        <v>1</v>
      </c>
      <c r="K83" s="9" t="n">
        <v>100</v>
      </c>
      <c r="L83" s="9" t="n">
        <v>4</v>
      </c>
      <c r="M83" s="11" t="b">
        <f aca="false">FALSE()</f>
        <v>0</v>
      </c>
      <c r="N83" s="5" t="n">
        <f aca="false">COUNTIF($F$2:$F$563,"&lt;"&amp;F83)+(COUNTIF($F$2:$F$563,F83)+1)/2</f>
        <v>552.5</v>
      </c>
      <c r="O83" s="5" t="n">
        <f aca="false">COUNTIF($H$2:$H$563,"&lt;"&amp;H83)+(COUNTIF($H$2:$H$563,H83)+1)/2</f>
        <v>523.5</v>
      </c>
      <c r="P83" s="5" t="str">
        <f aca="false">IF(J83=FALSE(),COUNTIFS($J$2:$J$563,FALSE(),$F$2:$F$563,"&lt;"&amp;F83)+(COUNTIFS($J$2:$J$563,FALSE(),$F$2:$F$563,F83)+1)/2,"")</f>
        <v/>
      </c>
      <c r="Q83" s="5" t="str">
        <f aca="false">IF(J83=FALSE(),COUNTIFS($J$2:$J$563,FALSE(),$H$2:$H$563,"&lt;"&amp;H83)+(COUNTIFS($J$2:$J$563,FALSE(),$H$2:$H$563,H83)+1)/2,"")</f>
        <v/>
      </c>
      <c r="R83" s="5" t="n">
        <f aca="false">COUNTIF($L$2:$L$563,"&lt;"&amp;L83)+(COUNTIF($L$2:$L$563,L83)+1)/2</f>
        <v>307.5</v>
      </c>
      <c r="S83" s="5" t="n">
        <f aca="false">MATCH(F83,Codetabel!$G$2:$G$12,0)-1</f>
        <v>8</v>
      </c>
      <c r="T83" s="5" t="n">
        <f aca="false">H83-1</f>
        <v>7</v>
      </c>
    </row>
    <row r="84" customFormat="false" ht="15" hidden="false" customHeight="false" outlineLevel="0" collapsed="false">
      <c r="A84" s="9" t="s">
        <v>65</v>
      </c>
      <c r="B84" s="9" t="n">
        <v>117</v>
      </c>
      <c r="C84" s="9" t="s">
        <v>253</v>
      </c>
      <c r="D84" s="9" t="s">
        <v>254</v>
      </c>
      <c r="E84" s="9" t="s">
        <v>257</v>
      </c>
      <c r="F84" s="9" t="n">
        <v>300</v>
      </c>
      <c r="G84" s="9" t="s">
        <v>199</v>
      </c>
      <c r="H84" s="9" t="n">
        <v>6</v>
      </c>
      <c r="I84" s="9" t="n">
        <v>300</v>
      </c>
      <c r="J84" s="11" t="b">
        <f aca="false">TRUE()</f>
        <v>1</v>
      </c>
      <c r="K84" s="9" t="n">
        <v>200</v>
      </c>
      <c r="L84" s="9" t="n">
        <v>5</v>
      </c>
      <c r="M84" s="11" t="b">
        <f aca="false">TRUE()</f>
        <v>1</v>
      </c>
      <c r="N84" s="5" t="n">
        <f aca="false">COUNTIF($F$2:$F$563,"&lt;"&amp;F84)+(COUNTIF($F$2:$F$563,F84)+1)/2</f>
        <v>518</v>
      </c>
      <c r="O84" s="5" t="n">
        <f aca="false">COUNTIF($H$2:$H$563,"&lt;"&amp;H84)+(COUNTIF($H$2:$H$563,H84)+1)/2</f>
        <v>425.5</v>
      </c>
      <c r="P84" s="5" t="str">
        <f aca="false">IF(J84=FALSE(),COUNTIFS($J$2:$J$563,FALSE(),$F$2:$F$563,"&lt;"&amp;F84)+(COUNTIFS($J$2:$J$563,FALSE(),$F$2:$F$563,F84)+1)/2,"")</f>
        <v/>
      </c>
      <c r="Q84" s="5" t="str">
        <f aca="false">IF(J84=FALSE(),COUNTIFS($J$2:$J$563,FALSE(),$H$2:$H$563,"&lt;"&amp;H84)+(COUNTIFS($J$2:$J$563,FALSE(),$H$2:$H$563,H84)+1)/2,"")</f>
        <v/>
      </c>
      <c r="R84" s="5" t="n">
        <f aca="false">COUNTIF($L$2:$L$563,"&lt;"&amp;L84)+(COUNTIF($L$2:$L$563,L84)+1)/2</f>
        <v>389.5</v>
      </c>
      <c r="S84" s="5" t="n">
        <f aca="false">MATCH(F84,Codetabel!$G$2:$G$12,0)-1</f>
        <v>6</v>
      </c>
      <c r="T84" s="5" t="n">
        <f aca="false">H84-1</f>
        <v>5</v>
      </c>
    </row>
    <row r="85" customFormat="false" ht="15" hidden="false" customHeight="false" outlineLevel="0" collapsed="false">
      <c r="A85" s="9" t="s">
        <v>65</v>
      </c>
      <c r="B85" s="9" t="n">
        <v>118</v>
      </c>
      <c r="C85" s="9" t="s">
        <v>253</v>
      </c>
      <c r="D85" s="9" t="s">
        <v>254</v>
      </c>
      <c r="E85" s="9" t="s">
        <v>258</v>
      </c>
      <c r="F85" s="9" t="n">
        <v>700</v>
      </c>
      <c r="G85" s="9" t="s">
        <v>182</v>
      </c>
      <c r="H85" s="9" t="n">
        <v>8</v>
      </c>
      <c r="I85" s="9" t="n">
        <v>700</v>
      </c>
      <c r="J85" s="11" t="b">
        <f aca="false">TRUE()</f>
        <v>1</v>
      </c>
      <c r="K85" s="9" t="n">
        <v>300</v>
      </c>
      <c r="L85" s="9" t="n">
        <v>6</v>
      </c>
      <c r="M85" s="11" t="b">
        <f aca="false">FALSE()</f>
        <v>0</v>
      </c>
      <c r="N85" s="5" t="n">
        <f aca="false">COUNTIF($F$2:$F$563,"&lt;"&amp;F85)+(COUNTIF($F$2:$F$563,F85)+1)/2</f>
        <v>552.5</v>
      </c>
      <c r="O85" s="5" t="n">
        <f aca="false">COUNTIF($H$2:$H$563,"&lt;"&amp;H85)+(COUNTIF($H$2:$H$563,H85)+1)/2</f>
        <v>523.5</v>
      </c>
      <c r="P85" s="5" t="str">
        <f aca="false">IF(J85=FALSE(),COUNTIFS($J$2:$J$563,FALSE(),$F$2:$F$563,"&lt;"&amp;F85)+(COUNTIFS($J$2:$J$563,FALSE(),$F$2:$F$563,F85)+1)/2,"")</f>
        <v/>
      </c>
      <c r="Q85" s="5" t="str">
        <f aca="false">IF(J85=FALSE(),COUNTIFS($J$2:$J$563,FALSE(),$H$2:$H$563,"&lt;"&amp;H85)+(COUNTIFS($J$2:$J$563,FALSE(),$H$2:$H$563,H85)+1)/2,"")</f>
        <v/>
      </c>
      <c r="R85" s="5" t="n">
        <f aca="false">COUNTIF($L$2:$L$563,"&lt;"&amp;L85)+(COUNTIF($L$2:$L$563,L85)+1)/2</f>
        <v>450.5</v>
      </c>
      <c r="S85" s="5" t="n">
        <f aca="false">MATCH(F85,Codetabel!$G$2:$G$12,0)-1</f>
        <v>8</v>
      </c>
      <c r="T85" s="5" t="n">
        <f aca="false">H85-1</f>
        <v>7</v>
      </c>
    </row>
    <row r="86" customFormat="false" ht="15" hidden="false" customHeight="false" outlineLevel="0" collapsed="false">
      <c r="A86" s="9" t="s">
        <v>65</v>
      </c>
      <c r="B86" s="9" t="n">
        <v>119</v>
      </c>
      <c r="C86" s="9" t="s">
        <v>253</v>
      </c>
      <c r="D86" s="9" t="s">
        <v>254</v>
      </c>
      <c r="E86" s="9" t="s">
        <v>259</v>
      </c>
      <c r="F86" s="9" t="n">
        <v>200</v>
      </c>
      <c r="G86" s="9" t="s">
        <v>132</v>
      </c>
      <c r="H86" s="9" t="n">
        <v>5</v>
      </c>
      <c r="I86" s="9" t="n">
        <v>200</v>
      </c>
      <c r="J86" s="11" t="b">
        <f aca="false">TRUE()</f>
        <v>1</v>
      </c>
      <c r="K86" s="9" t="n">
        <v>200</v>
      </c>
      <c r="L86" s="9" t="n">
        <v>5</v>
      </c>
      <c r="M86" s="11" t="b">
        <f aca="false">TRUE()</f>
        <v>1</v>
      </c>
      <c r="N86" s="5" t="n">
        <f aca="false">COUNTIF($F$2:$F$563,"&lt;"&amp;F86)+(COUNTIF($F$2:$F$563,F86)+1)/2</f>
        <v>474.5</v>
      </c>
      <c r="O86" s="5" t="n">
        <f aca="false">COUNTIF($H$2:$H$563,"&lt;"&amp;H86)+(COUNTIF($H$2:$H$563,H86)+1)/2</f>
        <v>351.5</v>
      </c>
      <c r="P86" s="5" t="str">
        <f aca="false">IF(J86=FALSE(),COUNTIFS($J$2:$J$563,FALSE(),$F$2:$F$563,"&lt;"&amp;F86)+(COUNTIFS($J$2:$J$563,FALSE(),$F$2:$F$563,F86)+1)/2,"")</f>
        <v/>
      </c>
      <c r="Q86" s="5" t="str">
        <f aca="false">IF(J86=FALSE(),COUNTIFS($J$2:$J$563,FALSE(),$H$2:$H$563,"&lt;"&amp;H86)+(COUNTIFS($J$2:$J$563,FALSE(),$H$2:$H$563,H86)+1)/2,"")</f>
        <v/>
      </c>
      <c r="R86" s="5" t="n">
        <f aca="false">COUNTIF($L$2:$L$563,"&lt;"&amp;L86)+(COUNTIF($L$2:$L$563,L86)+1)/2</f>
        <v>389.5</v>
      </c>
      <c r="S86" s="5" t="n">
        <f aca="false">MATCH(F86,Codetabel!$G$2:$G$12,0)-1</f>
        <v>5</v>
      </c>
      <c r="T86" s="5" t="n">
        <f aca="false">H86-1</f>
        <v>4</v>
      </c>
    </row>
    <row r="87" customFormat="false" ht="15" hidden="false" customHeight="false" outlineLevel="0" collapsed="false">
      <c r="A87" s="9" t="s">
        <v>65</v>
      </c>
      <c r="B87" s="9" t="n">
        <v>120</v>
      </c>
      <c r="C87" s="9" t="s">
        <v>253</v>
      </c>
      <c r="D87" s="9" t="s">
        <v>254</v>
      </c>
      <c r="E87" s="9" t="s">
        <v>260</v>
      </c>
      <c r="F87" s="9" t="n">
        <v>300</v>
      </c>
      <c r="G87" s="9" t="s">
        <v>199</v>
      </c>
      <c r="H87" s="9" t="n">
        <v>6</v>
      </c>
      <c r="I87" s="9" t="n">
        <v>300</v>
      </c>
      <c r="J87" s="11" t="b">
        <f aca="false">TRUE()</f>
        <v>1</v>
      </c>
      <c r="K87" s="9" t="n">
        <v>300</v>
      </c>
      <c r="L87" s="9" t="n">
        <v>6</v>
      </c>
      <c r="M87" s="11" t="b">
        <f aca="false">TRUE()</f>
        <v>1</v>
      </c>
      <c r="N87" s="5" t="n">
        <f aca="false">COUNTIF($F$2:$F$563,"&lt;"&amp;F87)+(COUNTIF($F$2:$F$563,F87)+1)/2</f>
        <v>518</v>
      </c>
      <c r="O87" s="5" t="n">
        <f aca="false">COUNTIF($H$2:$H$563,"&lt;"&amp;H87)+(COUNTIF($H$2:$H$563,H87)+1)/2</f>
        <v>425.5</v>
      </c>
      <c r="P87" s="5" t="str">
        <f aca="false">IF(J87=FALSE(),COUNTIFS($J$2:$J$563,FALSE(),$F$2:$F$563,"&lt;"&amp;F87)+(COUNTIFS($J$2:$J$563,FALSE(),$F$2:$F$563,F87)+1)/2,"")</f>
        <v/>
      </c>
      <c r="Q87" s="5" t="str">
        <f aca="false">IF(J87=FALSE(),COUNTIFS($J$2:$J$563,FALSE(),$H$2:$H$563,"&lt;"&amp;H87)+(COUNTIFS($J$2:$J$563,FALSE(),$H$2:$H$563,H87)+1)/2,"")</f>
        <v/>
      </c>
      <c r="R87" s="5" t="n">
        <f aca="false">COUNTIF($L$2:$L$563,"&lt;"&amp;L87)+(COUNTIF($L$2:$L$563,L87)+1)/2</f>
        <v>450.5</v>
      </c>
      <c r="S87" s="5" t="n">
        <f aca="false">MATCH(F87,Codetabel!$G$2:$G$12,0)-1</f>
        <v>6</v>
      </c>
      <c r="T87" s="5" t="n">
        <f aca="false">H87-1</f>
        <v>5</v>
      </c>
    </row>
    <row r="88" customFormat="false" ht="15" hidden="false" customHeight="false" outlineLevel="0" collapsed="false">
      <c r="A88" s="9" t="s">
        <v>65</v>
      </c>
      <c r="B88" s="9" t="n">
        <v>121</v>
      </c>
      <c r="C88" s="9" t="s">
        <v>261</v>
      </c>
      <c r="D88" s="9" t="s">
        <v>262</v>
      </c>
      <c r="E88" s="9" t="s">
        <v>263</v>
      </c>
      <c r="F88" s="9" t="n">
        <v>200</v>
      </c>
      <c r="G88" s="9" t="s">
        <v>132</v>
      </c>
      <c r="H88" s="9" t="n">
        <v>5</v>
      </c>
      <c r="I88" s="9" t="n">
        <v>200</v>
      </c>
      <c r="J88" s="11" t="b">
        <f aca="false">TRUE()</f>
        <v>1</v>
      </c>
      <c r="K88" s="9" t="n">
        <v>200</v>
      </c>
      <c r="L88" s="9" t="n">
        <v>5</v>
      </c>
      <c r="M88" s="11" t="b">
        <f aca="false">TRUE()</f>
        <v>1</v>
      </c>
      <c r="N88" s="5" t="n">
        <f aca="false">COUNTIF($F$2:$F$563,"&lt;"&amp;F88)+(COUNTIF($F$2:$F$563,F88)+1)/2</f>
        <v>474.5</v>
      </c>
      <c r="O88" s="5" t="n">
        <f aca="false">COUNTIF($H$2:$H$563,"&lt;"&amp;H88)+(COUNTIF($H$2:$H$563,H88)+1)/2</f>
        <v>351.5</v>
      </c>
      <c r="P88" s="5" t="str">
        <f aca="false">IF(J88=FALSE(),COUNTIFS($J$2:$J$563,FALSE(),$F$2:$F$563,"&lt;"&amp;F88)+(COUNTIFS($J$2:$J$563,FALSE(),$F$2:$F$563,F88)+1)/2,"")</f>
        <v/>
      </c>
      <c r="Q88" s="5" t="str">
        <f aca="false">IF(J88=FALSE(),COUNTIFS($J$2:$J$563,FALSE(),$H$2:$H$563,"&lt;"&amp;H88)+(COUNTIFS($J$2:$J$563,FALSE(),$H$2:$H$563,H88)+1)/2,"")</f>
        <v/>
      </c>
      <c r="R88" s="5" t="n">
        <f aca="false">COUNTIF($L$2:$L$563,"&lt;"&amp;L88)+(COUNTIF($L$2:$L$563,L88)+1)/2</f>
        <v>389.5</v>
      </c>
      <c r="S88" s="5" t="n">
        <f aca="false">MATCH(F88,Codetabel!$G$2:$G$12,0)-1</f>
        <v>5</v>
      </c>
      <c r="T88" s="5" t="n">
        <f aca="false">H88-1</f>
        <v>4</v>
      </c>
    </row>
    <row r="89" customFormat="false" ht="15" hidden="false" customHeight="false" outlineLevel="0" collapsed="false">
      <c r="A89" s="9" t="s">
        <v>65</v>
      </c>
      <c r="B89" s="9" t="n">
        <v>123</v>
      </c>
      <c r="C89" s="9" t="s">
        <v>264</v>
      </c>
      <c r="D89" s="9" t="s">
        <v>265</v>
      </c>
      <c r="E89" s="9" t="s">
        <v>266</v>
      </c>
      <c r="F89" s="9" t="n">
        <v>30</v>
      </c>
      <c r="G89" s="9" t="s">
        <v>107</v>
      </c>
      <c r="H89" s="9" t="n">
        <v>2</v>
      </c>
      <c r="I89" s="9" t="n">
        <v>30</v>
      </c>
      <c r="J89" s="11" t="b">
        <f aca="false">TRUE()</f>
        <v>1</v>
      </c>
      <c r="K89" s="9" t="n">
        <v>30</v>
      </c>
      <c r="L89" s="9" t="n">
        <v>2</v>
      </c>
      <c r="M89" s="11" t="b">
        <f aca="false">TRUE()</f>
        <v>1</v>
      </c>
      <c r="N89" s="5" t="n">
        <f aca="false">COUNTIF($F$2:$F$563,"&lt;"&amp;F89)+(COUNTIF($F$2:$F$563,F89)+1)/2</f>
        <v>259.5</v>
      </c>
      <c r="O89" s="5" t="n">
        <f aca="false">COUNTIF($H$2:$H$563,"&lt;"&amp;H89)+(COUNTIF($H$2:$H$563,H89)+1)/2</f>
        <v>89</v>
      </c>
      <c r="P89" s="5" t="str">
        <f aca="false">IF(J89=FALSE(),COUNTIFS($J$2:$J$563,FALSE(),$F$2:$F$563,"&lt;"&amp;F89)+(COUNTIFS($J$2:$J$563,FALSE(),$F$2:$F$563,F89)+1)/2,"")</f>
        <v/>
      </c>
      <c r="Q89" s="5" t="str">
        <f aca="false">IF(J89=FALSE(),COUNTIFS($J$2:$J$563,FALSE(),$H$2:$H$563,"&lt;"&amp;H89)+(COUNTIFS($J$2:$J$563,FALSE(),$H$2:$H$563,H89)+1)/2,"")</f>
        <v/>
      </c>
      <c r="R89" s="5" t="n">
        <f aca="false">COUNTIF($L$2:$L$563,"&lt;"&amp;L89)+(COUNTIF($L$2:$L$563,L89)+1)/2</f>
        <v>101.5</v>
      </c>
      <c r="S89" s="5" t="n">
        <f aca="false">MATCH(F89,Codetabel!$G$2:$G$12,0)-1</f>
        <v>2</v>
      </c>
      <c r="T89" s="5" t="n">
        <f aca="false">H89-1</f>
        <v>1</v>
      </c>
    </row>
    <row r="90" customFormat="false" ht="15" hidden="false" customHeight="false" outlineLevel="0" collapsed="false">
      <c r="A90" s="9" t="s">
        <v>65</v>
      </c>
      <c r="B90" s="9" t="n">
        <v>124</v>
      </c>
      <c r="C90" s="9" t="s">
        <v>264</v>
      </c>
      <c r="D90" s="9" t="s">
        <v>265</v>
      </c>
      <c r="E90" s="9" t="s">
        <v>267</v>
      </c>
      <c r="F90" s="9" t="n">
        <v>100</v>
      </c>
      <c r="G90" s="9" t="s">
        <v>115</v>
      </c>
      <c r="H90" s="9" t="n">
        <v>4</v>
      </c>
      <c r="I90" s="9" t="n">
        <v>100</v>
      </c>
      <c r="J90" s="11" t="b">
        <f aca="false">TRUE()</f>
        <v>1</v>
      </c>
      <c r="K90" s="9" t="n">
        <v>100</v>
      </c>
      <c r="L90" s="9" t="n">
        <v>4</v>
      </c>
      <c r="M90" s="11" t="b">
        <f aca="false">TRUE()</f>
        <v>1</v>
      </c>
      <c r="N90" s="5" t="n">
        <f aca="false">COUNTIF($F$2:$F$563,"&lt;"&amp;F90)+(COUNTIF($F$2:$F$563,F90)+1)/2</f>
        <v>418.5</v>
      </c>
      <c r="O90" s="5" t="n">
        <f aca="false">COUNTIF($H$2:$H$563,"&lt;"&amp;H90)+(COUNTIF($H$2:$H$563,H90)+1)/2</f>
        <v>269</v>
      </c>
      <c r="P90" s="5" t="str">
        <f aca="false">IF(J90=FALSE(),COUNTIFS($J$2:$J$563,FALSE(),$F$2:$F$563,"&lt;"&amp;F90)+(COUNTIFS($J$2:$J$563,FALSE(),$F$2:$F$563,F90)+1)/2,"")</f>
        <v/>
      </c>
      <c r="Q90" s="5" t="str">
        <f aca="false">IF(J90=FALSE(),COUNTIFS($J$2:$J$563,FALSE(),$H$2:$H$563,"&lt;"&amp;H90)+(COUNTIFS($J$2:$J$563,FALSE(),$H$2:$H$563,H90)+1)/2,"")</f>
        <v/>
      </c>
      <c r="R90" s="5" t="n">
        <f aca="false">COUNTIF($L$2:$L$563,"&lt;"&amp;L90)+(COUNTIF($L$2:$L$563,L90)+1)/2</f>
        <v>307.5</v>
      </c>
      <c r="S90" s="5" t="n">
        <f aca="false">MATCH(F90,Codetabel!$G$2:$G$12,0)-1</f>
        <v>4</v>
      </c>
      <c r="T90" s="5" t="n">
        <f aca="false">H90-1</f>
        <v>3</v>
      </c>
    </row>
    <row r="91" customFormat="false" ht="15" hidden="false" customHeight="false" outlineLevel="0" collapsed="false">
      <c r="A91" s="9" t="s">
        <v>65</v>
      </c>
      <c r="B91" s="9" t="n">
        <v>125</v>
      </c>
      <c r="C91" s="9" t="s">
        <v>268</v>
      </c>
      <c r="D91" s="9" t="s">
        <v>269</v>
      </c>
      <c r="E91" s="9" t="s">
        <v>270</v>
      </c>
      <c r="F91" s="9" t="n">
        <v>100</v>
      </c>
      <c r="G91" s="9" t="s">
        <v>115</v>
      </c>
      <c r="H91" s="9" t="n">
        <v>4</v>
      </c>
      <c r="I91" s="9" t="n">
        <v>100</v>
      </c>
      <c r="J91" s="11" t="b">
        <f aca="false">TRUE()</f>
        <v>1</v>
      </c>
      <c r="K91" s="9" t="n">
        <v>100</v>
      </c>
      <c r="L91" s="9" t="n">
        <v>4</v>
      </c>
      <c r="M91" s="11" t="b">
        <f aca="false">TRUE()</f>
        <v>1</v>
      </c>
      <c r="N91" s="5" t="n">
        <f aca="false">COUNTIF($F$2:$F$563,"&lt;"&amp;F91)+(COUNTIF($F$2:$F$563,F91)+1)/2</f>
        <v>418.5</v>
      </c>
      <c r="O91" s="5" t="n">
        <f aca="false">COUNTIF($H$2:$H$563,"&lt;"&amp;H91)+(COUNTIF($H$2:$H$563,H91)+1)/2</f>
        <v>269</v>
      </c>
      <c r="P91" s="5" t="str">
        <f aca="false">IF(J91=FALSE(),COUNTIFS($J$2:$J$563,FALSE(),$F$2:$F$563,"&lt;"&amp;F91)+(COUNTIFS($J$2:$J$563,FALSE(),$F$2:$F$563,F91)+1)/2,"")</f>
        <v/>
      </c>
      <c r="Q91" s="5" t="str">
        <f aca="false">IF(J91=FALSE(),COUNTIFS($J$2:$J$563,FALSE(),$H$2:$H$563,"&lt;"&amp;H91)+(COUNTIFS($J$2:$J$563,FALSE(),$H$2:$H$563,H91)+1)/2,"")</f>
        <v/>
      </c>
      <c r="R91" s="5" t="n">
        <f aca="false">COUNTIF($L$2:$L$563,"&lt;"&amp;L91)+(COUNTIF($L$2:$L$563,L91)+1)/2</f>
        <v>307.5</v>
      </c>
      <c r="S91" s="5" t="n">
        <f aca="false">MATCH(F91,Codetabel!$G$2:$G$12,0)-1</f>
        <v>4</v>
      </c>
      <c r="T91" s="5" t="n">
        <f aca="false">H91-1</f>
        <v>3</v>
      </c>
    </row>
    <row r="92" customFormat="false" ht="15" hidden="false" customHeight="false" outlineLevel="0" collapsed="false">
      <c r="A92" s="9" t="s">
        <v>65</v>
      </c>
      <c r="B92" s="9" t="n">
        <v>127</v>
      </c>
      <c r="C92" s="9" t="s">
        <v>271</v>
      </c>
      <c r="D92" s="9" t="s">
        <v>272</v>
      </c>
      <c r="E92" s="9" t="s">
        <v>273</v>
      </c>
      <c r="F92" s="9" t="n">
        <v>500</v>
      </c>
      <c r="G92" s="9" t="s">
        <v>180</v>
      </c>
      <c r="H92" s="9" t="n">
        <v>7</v>
      </c>
      <c r="I92" s="9" t="n">
        <v>500</v>
      </c>
      <c r="J92" s="11" t="b">
        <f aca="false">TRUE()</f>
        <v>1</v>
      </c>
      <c r="K92" s="9" t="n">
        <v>300</v>
      </c>
      <c r="L92" s="9" t="n">
        <v>6</v>
      </c>
      <c r="M92" s="11" t="b">
        <f aca="false">FALSE()</f>
        <v>0</v>
      </c>
      <c r="N92" s="5" t="n">
        <f aca="false">COUNTIF($F$2:$F$563,"&lt;"&amp;F92)+(COUNTIF($F$2:$F$563,F92)+1)/2</f>
        <v>543.5</v>
      </c>
      <c r="O92" s="5" t="n">
        <f aca="false">COUNTIF($H$2:$H$563,"&lt;"&amp;H92)+(COUNTIF($H$2:$H$563,H92)+1)/2</f>
        <v>489.5</v>
      </c>
      <c r="P92" s="5" t="str">
        <f aca="false">IF(J92=FALSE(),COUNTIFS($J$2:$J$563,FALSE(),$F$2:$F$563,"&lt;"&amp;F92)+(COUNTIFS($J$2:$J$563,FALSE(),$F$2:$F$563,F92)+1)/2,"")</f>
        <v/>
      </c>
      <c r="Q92" s="5" t="str">
        <f aca="false">IF(J92=FALSE(),COUNTIFS($J$2:$J$563,FALSE(),$H$2:$H$563,"&lt;"&amp;H92)+(COUNTIFS($J$2:$J$563,FALSE(),$H$2:$H$563,H92)+1)/2,"")</f>
        <v/>
      </c>
      <c r="R92" s="5" t="n">
        <f aca="false">COUNTIF($L$2:$L$563,"&lt;"&amp;L92)+(COUNTIF($L$2:$L$563,L92)+1)/2</f>
        <v>450.5</v>
      </c>
      <c r="S92" s="5" t="n">
        <f aca="false">MATCH(F92,Codetabel!$G$2:$G$12,0)-1</f>
        <v>7</v>
      </c>
      <c r="T92" s="5" t="n">
        <f aca="false">H92-1</f>
        <v>6</v>
      </c>
    </row>
    <row r="93" customFormat="false" ht="15" hidden="false" customHeight="false" outlineLevel="0" collapsed="false">
      <c r="A93" s="9" t="s">
        <v>65</v>
      </c>
      <c r="B93" s="9" t="n">
        <v>128</v>
      </c>
      <c r="C93" s="9" t="s">
        <v>271</v>
      </c>
      <c r="D93" s="9" t="s">
        <v>272</v>
      </c>
      <c r="E93" s="9" t="s">
        <v>274</v>
      </c>
      <c r="F93" s="9" t="n">
        <v>1000</v>
      </c>
      <c r="G93" s="9" t="s">
        <v>275</v>
      </c>
      <c r="H93" s="9" t="n">
        <v>9</v>
      </c>
      <c r="I93" s="9" t="n">
        <v>1000</v>
      </c>
      <c r="J93" s="11" t="b">
        <f aca="false">TRUE()</f>
        <v>1</v>
      </c>
      <c r="K93" s="9" t="n">
        <v>700</v>
      </c>
      <c r="L93" s="9" t="n">
        <v>8</v>
      </c>
      <c r="M93" s="11" t="b">
        <f aca="false">FALSE()</f>
        <v>0</v>
      </c>
      <c r="N93" s="5" t="n">
        <f aca="false">COUNTIF($F$2:$F$563,"&lt;"&amp;F93)+(COUNTIF($F$2:$F$563,F93)+1)/2</f>
        <v>558</v>
      </c>
      <c r="O93" s="5" t="n">
        <f aca="false">COUNTIF($H$2:$H$563,"&lt;"&amp;H93)+(COUNTIF($H$2:$H$563,H93)+1)/2</f>
        <v>543</v>
      </c>
      <c r="P93" s="5" t="str">
        <f aca="false">IF(J93=FALSE(),COUNTIFS($J$2:$J$563,FALSE(),$F$2:$F$563,"&lt;"&amp;F93)+(COUNTIFS($J$2:$J$563,FALSE(),$F$2:$F$563,F93)+1)/2,"")</f>
        <v/>
      </c>
      <c r="Q93" s="5" t="str">
        <f aca="false">IF(J93=FALSE(),COUNTIFS($J$2:$J$563,FALSE(),$H$2:$H$563,"&lt;"&amp;H93)+(COUNTIFS($J$2:$J$563,FALSE(),$H$2:$H$563,H93)+1)/2,"")</f>
        <v/>
      </c>
      <c r="R93" s="5" t="n">
        <f aca="false">COUNTIF($L$2:$L$563,"&lt;"&amp;L93)+(COUNTIF($L$2:$L$563,L93)+1)/2</f>
        <v>528</v>
      </c>
      <c r="S93" s="5" t="n">
        <f aca="false">MATCH(F93,Codetabel!$G$2:$G$12,0)-1</f>
        <v>9</v>
      </c>
      <c r="T93" s="5" t="n">
        <f aca="false">H93-1</f>
        <v>8</v>
      </c>
    </row>
    <row r="94" customFormat="false" ht="15" hidden="false" customHeight="false" outlineLevel="0" collapsed="false">
      <c r="A94" s="9" t="s">
        <v>65</v>
      </c>
      <c r="B94" s="9" t="n">
        <v>130</v>
      </c>
      <c r="C94" s="9" t="s">
        <v>276</v>
      </c>
      <c r="D94" s="9" t="s">
        <v>277</v>
      </c>
      <c r="E94" s="9" t="s">
        <v>278</v>
      </c>
      <c r="F94" s="9" t="n">
        <v>500</v>
      </c>
      <c r="G94" s="9" t="s">
        <v>180</v>
      </c>
      <c r="H94" s="9" t="n">
        <v>7</v>
      </c>
      <c r="I94" s="9" t="n">
        <v>500</v>
      </c>
      <c r="J94" s="11" t="b">
        <f aca="false">TRUE()</f>
        <v>1</v>
      </c>
      <c r="K94" s="9" t="n">
        <v>100</v>
      </c>
      <c r="L94" s="9" t="n">
        <v>4</v>
      </c>
      <c r="M94" s="11" t="b">
        <f aca="false">FALSE()</f>
        <v>0</v>
      </c>
      <c r="N94" s="5" t="n">
        <f aca="false">COUNTIF($F$2:$F$563,"&lt;"&amp;F94)+(COUNTIF($F$2:$F$563,F94)+1)/2</f>
        <v>543.5</v>
      </c>
      <c r="O94" s="5" t="n">
        <f aca="false">COUNTIF($H$2:$H$563,"&lt;"&amp;H94)+(COUNTIF($H$2:$H$563,H94)+1)/2</f>
        <v>489.5</v>
      </c>
      <c r="P94" s="5" t="str">
        <f aca="false">IF(J94=FALSE(),COUNTIFS($J$2:$J$563,FALSE(),$F$2:$F$563,"&lt;"&amp;F94)+(COUNTIFS($J$2:$J$563,FALSE(),$F$2:$F$563,F94)+1)/2,"")</f>
        <v/>
      </c>
      <c r="Q94" s="5" t="str">
        <f aca="false">IF(J94=FALSE(),COUNTIFS($J$2:$J$563,FALSE(),$H$2:$H$563,"&lt;"&amp;H94)+(COUNTIFS($J$2:$J$563,FALSE(),$H$2:$H$563,H94)+1)/2,"")</f>
        <v/>
      </c>
      <c r="R94" s="5" t="n">
        <f aca="false">COUNTIF($L$2:$L$563,"&lt;"&amp;L94)+(COUNTIF($L$2:$L$563,L94)+1)/2</f>
        <v>307.5</v>
      </c>
      <c r="S94" s="5" t="n">
        <f aca="false">MATCH(F94,Codetabel!$G$2:$G$12,0)-1</f>
        <v>7</v>
      </c>
      <c r="T94" s="5" t="n">
        <f aca="false">H94-1</f>
        <v>6</v>
      </c>
    </row>
    <row r="95" customFormat="false" ht="15" hidden="false" customHeight="false" outlineLevel="0" collapsed="false">
      <c r="A95" s="9" t="s">
        <v>65</v>
      </c>
      <c r="B95" s="9" t="n">
        <v>131</v>
      </c>
      <c r="C95" s="9" t="s">
        <v>276</v>
      </c>
      <c r="D95" s="9" t="s">
        <v>277</v>
      </c>
      <c r="E95" s="9" t="s">
        <v>279</v>
      </c>
      <c r="F95" s="9" t="n">
        <v>100</v>
      </c>
      <c r="G95" s="9" t="s">
        <v>115</v>
      </c>
      <c r="H95" s="9" t="n">
        <v>4</v>
      </c>
      <c r="I95" s="9" t="n">
        <v>100</v>
      </c>
      <c r="J95" s="11" t="b">
        <f aca="false">TRUE()</f>
        <v>1</v>
      </c>
      <c r="K95" s="9" t="n">
        <v>50</v>
      </c>
      <c r="L95" s="9" t="n">
        <v>3</v>
      </c>
      <c r="M95" s="11" t="b">
        <f aca="false">TRUE()</f>
        <v>1</v>
      </c>
      <c r="N95" s="5" t="n">
        <f aca="false">COUNTIF($F$2:$F$563,"&lt;"&amp;F95)+(COUNTIF($F$2:$F$563,F95)+1)/2</f>
        <v>418.5</v>
      </c>
      <c r="O95" s="5" t="n">
        <f aca="false">COUNTIF($H$2:$H$563,"&lt;"&amp;H95)+(COUNTIF($H$2:$H$563,H95)+1)/2</f>
        <v>269</v>
      </c>
      <c r="P95" s="5" t="str">
        <f aca="false">IF(J95=FALSE(),COUNTIFS($J$2:$J$563,FALSE(),$F$2:$F$563,"&lt;"&amp;F95)+(COUNTIFS($J$2:$J$563,FALSE(),$F$2:$F$563,F95)+1)/2,"")</f>
        <v/>
      </c>
      <c r="Q95" s="5" t="str">
        <f aca="false">IF(J95=FALSE(),COUNTIFS($J$2:$J$563,FALSE(),$H$2:$H$563,"&lt;"&amp;H95)+(COUNTIFS($J$2:$J$563,FALSE(),$H$2:$H$563,H95)+1)/2,"")</f>
        <v/>
      </c>
      <c r="R95" s="5" t="n">
        <f aca="false">COUNTIF($L$2:$L$563,"&lt;"&amp;L95)+(COUNTIF($L$2:$L$563,L95)+1)/2</f>
        <v>205</v>
      </c>
      <c r="S95" s="5" t="n">
        <f aca="false">MATCH(F95,Codetabel!$G$2:$G$12,0)-1</f>
        <v>4</v>
      </c>
      <c r="T95" s="5" t="n">
        <f aca="false">H95-1</f>
        <v>3</v>
      </c>
    </row>
    <row r="96" customFormat="false" ht="15" hidden="false" customHeight="false" outlineLevel="0" collapsed="false">
      <c r="A96" s="9" t="s">
        <v>65</v>
      </c>
      <c r="B96" s="9" t="n">
        <v>132</v>
      </c>
      <c r="C96" s="9" t="s">
        <v>276</v>
      </c>
      <c r="D96" s="9" t="s">
        <v>277</v>
      </c>
      <c r="E96" s="9" t="s">
        <v>280</v>
      </c>
      <c r="F96" s="9" t="n">
        <v>30</v>
      </c>
      <c r="G96" s="9" t="s">
        <v>107</v>
      </c>
      <c r="H96" s="9" t="n">
        <v>2</v>
      </c>
      <c r="I96" s="9" t="n">
        <v>30</v>
      </c>
      <c r="J96" s="11" t="b">
        <f aca="false">TRUE()</f>
        <v>1</v>
      </c>
      <c r="K96" s="9" t="n">
        <v>30</v>
      </c>
      <c r="L96" s="9" t="n">
        <v>2</v>
      </c>
      <c r="M96" s="11" t="b">
        <f aca="false">FALSE()</f>
        <v>0</v>
      </c>
      <c r="N96" s="5" t="n">
        <f aca="false">COUNTIF($F$2:$F$563,"&lt;"&amp;F96)+(COUNTIF($F$2:$F$563,F96)+1)/2</f>
        <v>259.5</v>
      </c>
      <c r="O96" s="5" t="n">
        <f aca="false">COUNTIF($H$2:$H$563,"&lt;"&amp;H96)+(COUNTIF($H$2:$H$563,H96)+1)/2</f>
        <v>89</v>
      </c>
      <c r="P96" s="5" t="str">
        <f aca="false">IF(J96=FALSE(),COUNTIFS($J$2:$J$563,FALSE(),$F$2:$F$563,"&lt;"&amp;F96)+(COUNTIFS($J$2:$J$563,FALSE(),$F$2:$F$563,F96)+1)/2,"")</f>
        <v/>
      </c>
      <c r="Q96" s="5" t="str">
        <f aca="false">IF(J96=FALSE(),COUNTIFS($J$2:$J$563,FALSE(),$H$2:$H$563,"&lt;"&amp;H96)+(COUNTIFS($J$2:$J$563,FALSE(),$H$2:$H$563,H96)+1)/2,"")</f>
        <v/>
      </c>
      <c r="R96" s="5" t="n">
        <f aca="false">COUNTIF($L$2:$L$563,"&lt;"&amp;L96)+(COUNTIF($L$2:$L$563,L96)+1)/2</f>
        <v>101.5</v>
      </c>
      <c r="S96" s="5" t="n">
        <f aca="false">MATCH(F96,Codetabel!$G$2:$G$12,0)-1</f>
        <v>2</v>
      </c>
      <c r="T96" s="5" t="n">
        <f aca="false">H96-1</f>
        <v>1</v>
      </c>
    </row>
    <row r="97" customFormat="false" ht="15" hidden="false" customHeight="false" outlineLevel="0" collapsed="false">
      <c r="A97" s="9" t="s">
        <v>65</v>
      </c>
      <c r="B97" s="9" t="n">
        <v>133</v>
      </c>
      <c r="C97" s="9" t="s">
        <v>276</v>
      </c>
      <c r="D97" s="9" t="s">
        <v>277</v>
      </c>
      <c r="E97" s="9" t="s">
        <v>281</v>
      </c>
      <c r="F97" s="9" t="n">
        <v>300</v>
      </c>
      <c r="G97" s="9" t="s">
        <v>199</v>
      </c>
      <c r="H97" s="9" t="n">
        <v>6</v>
      </c>
      <c r="I97" s="9" t="n">
        <v>300</v>
      </c>
      <c r="J97" s="11" t="b">
        <f aca="false">TRUE()</f>
        <v>1</v>
      </c>
      <c r="K97" s="9" t="n">
        <v>50</v>
      </c>
      <c r="L97" s="9" t="n">
        <v>3</v>
      </c>
      <c r="M97" s="11" t="b">
        <f aca="false">TRUE()</f>
        <v>1</v>
      </c>
      <c r="N97" s="5" t="n">
        <f aca="false">COUNTIF($F$2:$F$563,"&lt;"&amp;F97)+(COUNTIF($F$2:$F$563,F97)+1)/2</f>
        <v>518</v>
      </c>
      <c r="O97" s="5" t="n">
        <f aca="false">COUNTIF($H$2:$H$563,"&lt;"&amp;H97)+(COUNTIF($H$2:$H$563,H97)+1)/2</f>
        <v>425.5</v>
      </c>
      <c r="P97" s="5" t="str">
        <f aca="false">IF(J97=FALSE(),COUNTIFS($J$2:$J$563,FALSE(),$F$2:$F$563,"&lt;"&amp;F97)+(COUNTIFS($J$2:$J$563,FALSE(),$F$2:$F$563,F97)+1)/2,"")</f>
        <v/>
      </c>
      <c r="Q97" s="5" t="str">
        <f aca="false">IF(J97=FALSE(),COUNTIFS($J$2:$J$563,FALSE(),$H$2:$H$563,"&lt;"&amp;H97)+(COUNTIFS($J$2:$J$563,FALSE(),$H$2:$H$563,H97)+1)/2,"")</f>
        <v/>
      </c>
      <c r="R97" s="5" t="n">
        <f aca="false">COUNTIF($L$2:$L$563,"&lt;"&amp;L97)+(COUNTIF($L$2:$L$563,L97)+1)/2</f>
        <v>205</v>
      </c>
      <c r="S97" s="5" t="n">
        <f aca="false">MATCH(F97,Codetabel!$G$2:$G$12,0)-1</f>
        <v>6</v>
      </c>
      <c r="T97" s="5" t="n">
        <f aca="false">H97-1</f>
        <v>5</v>
      </c>
    </row>
    <row r="98" customFormat="false" ht="15" hidden="false" customHeight="false" outlineLevel="0" collapsed="false">
      <c r="A98" s="9" t="s">
        <v>65</v>
      </c>
      <c r="B98" s="9" t="n">
        <v>134</v>
      </c>
      <c r="C98" s="9" t="s">
        <v>276</v>
      </c>
      <c r="D98" s="9" t="s">
        <v>277</v>
      </c>
      <c r="E98" s="9" t="s">
        <v>282</v>
      </c>
      <c r="F98" s="9" t="n">
        <v>100</v>
      </c>
      <c r="G98" s="9" t="s">
        <v>115</v>
      </c>
      <c r="H98" s="9" t="n">
        <v>4</v>
      </c>
      <c r="I98" s="9" t="n">
        <v>100</v>
      </c>
      <c r="J98" s="11" t="b">
        <f aca="false">TRUE()</f>
        <v>1</v>
      </c>
      <c r="K98" s="9" t="n">
        <v>50</v>
      </c>
      <c r="L98" s="9" t="n">
        <v>3</v>
      </c>
      <c r="M98" s="11" t="b">
        <f aca="false">TRUE()</f>
        <v>1</v>
      </c>
      <c r="N98" s="5" t="n">
        <f aca="false">COUNTIF($F$2:$F$563,"&lt;"&amp;F98)+(COUNTIF($F$2:$F$563,F98)+1)/2</f>
        <v>418.5</v>
      </c>
      <c r="O98" s="5" t="n">
        <f aca="false">COUNTIF($H$2:$H$563,"&lt;"&amp;H98)+(COUNTIF($H$2:$H$563,H98)+1)/2</f>
        <v>269</v>
      </c>
      <c r="P98" s="5" t="str">
        <f aca="false">IF(J98=FALSE(),COUNTIFS($J$2:$J$563,FALSE(),$F$2:$F$563,"&lt;"&amp;F98)+(COUNTIFS($J$2:$J$563,FALSE(),$F$2:$F$563,F98)+1)/2,"")</f>
        <v/>
      </c>
      <c r="Q98" s="5" t="str">
        <f aca="false">IF(J98=FALSE(),COUNTIFS($J$2:$J$563,FALSE(),$H$2:$H$563,"&lt;"&amp;H98)+(COUNTIFS($J$2:$J$563,FALSE(),$H$2:$H$563,H98)+1)/2,"")</f>
        <v/>
      </c>
      <c r="R98" s="5" t="n">
        <f aca="false">COUNTIF($L$2:$L$563,"&lt;"&amp;L98)+(COUNTIF($L$2:$L$563,L98)+1)/2</f>
        <v>205</v>
      </c>
      <c r="S98" s="5" t="n">
        <f aca="false">MATCH(F98,Codetabel!$G$2:$G$12,0)-1</f>
        <v>4</v>
      </c>
      <c r="T98" s="5" t="n">
        <f aca="false">H98-1</f>
        <v>3</v>
      </c>
    </row>
    <row r="99" customFormat="false" ht="15" hidden="false" customHeight="false" outlineLevel="0" collapsed="false">
      <c r="A99" s="9" t="s">
        <v>65</v>
      </c>
      <c r="B99" s="9" t="n">
        <v>135</v>
      </c>
      <c r="C99" s="9" t="s">
        <v>276</v>
      </c>
      <c r="D99" s="9" t="s">
        <v>277</v>
      </c>
      <c r="E99" s="9" t="s">
        <v>283</v>
      </c>
      <c r="F99" s="9" t="n">
        <v>30</v>
      </c>
      <c r="G99" s="9" t="s">
        <v>107</v>
      </c>
      <c r="H99" s="9" t="n">
        <v>2</v>
      </c>
      <c r="I99" s="9" t="n">
        <v>30</v>
      </c>
      <c r="J99" s="11" t="b">
        <f aca="false">TRUE()</f>
        <v>1</v>
      </c>
      <c r="K99" s="9" t="n">
        <v>30</v>
      </c>
      <c r="L99" s="9" t="n">
        <v>2</v>
      </c>
      <c r="M99" s="11" t="b">
        <f aca="false">FALSE()</f>
        <v>0</v>
      </c>
      <c r="N99" s="5" t="n">
        <f aca="false">COUNTIF($F$2:$F$563,"&lt;"&amp;F99)+(COUNTIF($F$2:$F$563,F99)+1)/2</f>
        <v>259.5</v>
      </c>
      <c r="O99" s="5" t="n">
        <f aca="false">COUNTIF($H$2:$H$563,"&lt;"&amp;H99)+(COUNTIF($H$2:$H$563,H99)+1)/2</f>
        <v>89</v>
      </c>
      <c r="P99" s="5" t="str">
        <f aca="false">IF(J99=FALSE(),COUNTIFS($J$2:$J$563,FALSE(),$F$2:$F$563,"&lt;"&amp;F99)+(COUNTIFS($J$2:$J$563,FALSE(),$F$2:$F$563,F99)+1)/2,"")</f>
        <v/>
      </c>
      <c r="Q99" s="5" t="str">
        <f aca="false">IF(J99=FALSE(),COUNTIFS($J$2:$J$563,FALSE(),$H$2:$H$563,"&lt;"&amp;H99)+(COUNTIFS($J$2:$J$563,FALSE(),$H$2:$H$563,H99)+1)/2,"")</f>
        <v/>
      </c>
      <c r="R99" s="5" t="n">
        <f aca="false">COUNTIF($L$2:$L$563,"&lt;"&amp;L99)+(COUNTIF($L$2:$L$563,L99)+1)/2</f>
        <v>101.5</v>
      </c>
      <c r="S99" s="5" t="n">
        <f aca="false">MATCH(F99,Codetabel!$G$2:$G$12,0)-1</f>
        <v>2</v>
      </c>
      <c r="T99" s="5" t="n">
        <f aca="false">H99-1</f>
        <v>1</v>
      </c>
    </row>
    <row r="100" customFormat="false" ht="15" hidden="false" customHeight="false" outlineLevel="0" collapsed="false">
      <c r="A100" s="9" t="s">
        <v>65</v>
      </c>
      <c r="B100" s="9" t="n">
        <v>136</v>
      </c>
      <c r="C100" s="9" t="s">
        <v>284</v>
      </c>
      <c r="D100" s="9" t="s">
        <v>285</v>
      </c>
      <c r="E100" s="9" t="s">
        <v>286</v>
      </c>
      <c r="F100" s="9" t="n">
        <v>50</v>
      </c>
      <c r="G100" s="9" t="s">
        <v>126</v>
      </c>
      <c r="H100" s="9" t="n">
        <v>3</v>
      </c>
      <c r="I100" s="9" t="n">
        <v>50</v>
      </c>
      <c r="J100" s="11" t="b">
        <f aca="false">TRUE()</f>
        <v>1</v>
      </c>
      <c r="K100" s="9" t="n">
        <v>30</v>
      </c>
      <c r="L100" s="9" t="n">
        <v>2</v>
      </c>
      <c r="M100" s="11" t="b">
        <f aca="false">TRUE()</f>
        <v>1</v>
      </c>
      <c r="N100" s="5" t="n">
        <f aca="false">COUNTIF($F$2:$F$563,"&lt;"&amp;F100)+(COUNTIF($F$2:$F$563,F100)+1)/2</f>
        <v>346.5</v>
      </c>
      <c r="O100" s="5" t="n">
        <f aca="false">COUNTIF($H$2:$H$563,"&lt;"&amp;H100)+(COUNTIF($H$2:$H$563,H100)+1)/2</f>
        <v>176.5</v>
      </c>
      <c r="P100" s="5" t="str">
        <f aca="false">IF(J100=FALSE(),COUNTIFS($J$2:$J$563,FALSE(),$F$2:$F$563,"&lt;"&amp;F100)+(COUNTIFS($J$2:$J$563,FALSE(),$F$2:$F$563,F100)+1)/2,"")</f>
        <v/>
      </c>
      <c r="Q100" s="5" t="str">
        <f aca="false">IF(J100=FALSE(),COUNTIFS($J$2:$J$563,FALSE(),$H$2:$H$563,"&lt;"&amp;H100)+(COUNTIFS($J$2:$J$563,FALSE(),$H$2:$H$563,H100)+1)/2,"")</f>
        <v/>
      </c>
      <c r="R100" s="5" t="n">
        <f aca="false">COUNTIF($L$2:$L$563,"&lt;"&amp;L100)+(COUNTIF($L$2:$L$563,L100)+1)/2</f>
        <v>101.5</v>
      </c>
      <c r="S100" s="5" t="n">
        <f aca="false">MATCH(F100,Codetabel!$G$2:$G$12,0)-1</f>
        <v>3</v>
      </c>
      <c r="T100" s="5" t="n">
        <f aca="false">H100-1</f>
        <v>2</v>
      </c>
    </row>
    <row r="101" customFormat="false" ht="15" hidden="false" customHeight="false" outlineLevel="0" collapsed="false">
      <c r="A101" s="9" t="s">
        <v>65</v>
      </c>
      <c r="B101" s="9" t="n">
        <v>138</v>
      </c>
      <c r="C101" s="9" t="s">
        <v>287</v>
      </c>
      <c r="D101" s="9" t="s">
        <v>288</v>
      </c>
      <c r="E101" s="9" t="s">
        <v>289</v>
      </c>
      <c r="F101" s="9" t="n">
        <v>500</v>
      </c>
      <c r="G101" s="9" t="s">
        <v>180</v>
      </c>
      <c r="H101" s="9" t="n">
        <v>7</v>
      </c>
      <c r="I101" s="9" t="n">
        <v>500</v>
      </c>
      <c r="J101" s="11" t="b">
        <f aca="false">TRUE()</f>
        <v>1</v>
      </c>
      <c r="K101" s="9" t="n">
        <v>200</v>
      </c>
      <c r="L101" s="9" t="n">
        <v>5</v>
      </c>
      <c r="M101" s="11" t="b">
        <f aca="false">FALSE()</f>
        <v>0</v>
      </c>
      <c r="N101" s="5" t="n">
        <f aca="false">COUNTIF($F$2:$F$563,"&lt;"&amp;F101)+(COUNTIF($F$2:$F$563,F101)+1)/2</f>
        <v>543.5</v>
      </c>
      <c r="O101" s="5" t="n">
        <f aca="false">COUNTIF($H$2:$H$563,"&lt;"&amp;H101)+(COUNTIF($H$2:$H$563,H101)+1)/2</f>
        <v>489.5</v>
      </c>
      <c r="P101" s="5" t="str">
        <f aca="false">IF(J101=FALSE(),COUNTIFS($J$2:$J$563,FALSE(),$F$2:$F$563,"&lt;"&amp;F101)+(COUNTIFS($J$2:$J$563,FALSE(),$F$2:$F$563,F101)+1)/2,"")</f>
        <v/>
      </c>
      <c r="Q101" s="5" t="str">
        <f aca="false">IF(J101=FALSE(),COUNTIFS($J$2:$J$563,FALSE(),$H$2:$H$563,"&lt;"&amp;H101)+(COUNTIFS($J$2:$J$563,FALSE(),$H$2:$H$563,H101)+1)/2,"")</f>
        <v/>
      </c>
      <c r="R101" s="5" t="n">
        <f aca="false">COUNTIF($L$2:$L$563,"&lt;"&amp;L101)+(COUNTIF($L$2:$L$563,L101)+1)/2</f>
        <v>389.5</v>
      </c>
      <c r="S101" s="5" t="n">
        <f aca="false">MATCH(F101,Codetabel!$G$2:$G$12,0)-1</f>
        <v>7</v>
      </c>
      <c r="T101" s="5" t="n">
        <f aca="false">H101-1</f>
        <v>6</v>
      </c>
    </row>
    <row r="102" customFormat="false" ht="15" hidden="false" customHeight="false" outlineLevel="0" collapsed="false">
      <c r="A102" s="9" t="s">
        <v>65</v>
      </c>
      <c r="B102" s="9" t="n">
        <v>139</v>
      </c>
      <c r="C102" s="9" t="s">
        <v>287</v>
      </c>
      <c r="D102" s="9" t="s">
        <v>288</v>
      </c>
      <c r="E102" s="9" t="s">
        <v>290</v>
      </c>
      <c r="F102" s="9" t="n">
        <v>100</v>
      </c>
      <c r="G102" s="9" t="s">
        <v>115</v>
      </c>
      <c r="H102" s="9" t="n">
        <v>4</v>
      </c>
      <c r="I102" s="9" t="n">
        <v>100</v>
      </c>
      <c r="J102" s="11" t="b">
        <f aca="false">TRUE()</f>
        <v>1</v>
      </c>
      <c r="K102" s="9" t="n">
        <v>30</v>
      </c>
      <c r="L102" s="9" t="n">
        <v>2</v>
      </c>
      <c r="M102" s="11" t="b">
        <f aca="false">TRUE()</f>
        <v>1</v>
      </c>
      <c r="N102" s="5" t="n">
        <f aca="false">COUNTIF($F$2:$F$563,"&lt;"&amp;F102)+(COUNTIF($F$2:$F$563,F102)+1)/2</f>
        <v>418.5</v>
      </c>
      <c r="O102" s="5" t="n">
        <f aca="false">COUNTIF($H$2:$H$563,"&lt;"&amp;H102)+(COUNTIF($H$2:$H$563,H102)+1)/2</f>
        <v>269</v>
      </c>
      <c r="P102" s="5" t="str">
        <f aca="false">IF(J102=FALSE(),COUNTIFS($J$2:$J$563,FALSE(),$F$2:$F$563,"&lt;"&amp;F102)+(COUNTIFS($J$2:$J$563,FALSE(),$F$2:$F$563,F102)+1)/2,"")</f>
        <v/>
      </c>
      <c r="Q102" s="5" t="str">
        <f aca="false">IF(J102=FALSE(),COUNTIFS($J$2:$J$563,FALSE(),$H$2:$H$563,"&lt;"&amp;H102)+(COUNTIFS($J$2:$J$563,FALSE(),$H$2:$H$563,H102)+1)/2,"")</f>
        <v/>
      </c>
      <c r="R102" s="5" t="n">
        <f aca="false">COUNTIF($L$2:$L$563,"&lt;"&amp;L102)+(COUNTIF($L$2:$L$563,L102)+1)/2</f>
        <v>101.5</v>
      </c>
      <c r="S102" s="5" t="n">
        <f aca="false">MATCH(F102,Codetabel!$G$2:$G$12,0)-1</f>
        <v>4</v>
      </c>
      <c r="T102" s="5" t="n">
        <f aca="false">H102-1</f>
        <v>3</v>
      </c>
    </row>
    <row r="103" customFormat="false" ht="15" hidden="false" customHeight="false" outlineLevel="0" collapsed="false">
      <c r="A103" s="9" t="s">
        <v>65</v>
      </c>
      <c r="B103" s="9" t="n">
        <v>140</v>
      </c>
      <c r="C103" s="9" t="s">
        <v>291</v>
      </c>
      <c r="D103" s="9" t="s">
        <v>292</v>
      </c>
      <c r="E103" s="9" t="s">
        <v>293</v>
      </c>
      <c r="F103" s="9" t="n">
        <v>200</v>
      </c>
      <c r="G103" s="9" t="s">
        <v>132</v>
      </c>
      <c r="H103" s="9" t="n">
        <v>5</v>
      </c>
      <c r="I103" s="9" t="n">
        <v>200</v>
      </c>
      <c r="J103" s="11" t="b">
        <f aca="false">TRUE()</f>
        <v>1</v>
      </c>
      <c r="K103" s="9" t="n">
        <v>50</v>
      </c>
      <c r="L103" s="9" t="n">
        <v>3</v>
      </c>
      <c r="M103" s="11" t="b">
        <f aca="false">TRUE()</f>
        <v>1</v>
      </c>
      <c r="N103" s="5" t="n">
        <f aca="false">COUNTIF($F$2:$F$563,"&lt;"&amp;F103)+(COUNTIF($F$2:$F$563,F103)+1)/2</f>
        <v>474.5</v>
      </c>
      <c r="O103" s="5" t="n">
        <f aca="false">COUNTIF($H$2:$H$563,"&lt;"&amp;H103)+(COUNTIF($H$2:$H$563,H103)+1)/2</f>
        <v>351.5</v>
      </c>
      <c r="P103" s="5" t="str">
        <f aca="false">IF(J103=FALSE(),COUNTIFS($J$2:$J$563,FALSE(),$F$2:$F$563,"&lt;"&amp;F103)+(COUNTIFS($J$2:$J$563,FALSE(),$F$2:$F$563,F103)+1)/2,"")</f>
        <v/>
      </c>
      <c r="Q103" s="5" t="str">
        <f aca="false">IF(J103=FALSE(),COUNTIFS($J$2:$J$563,FALSE(),$H$2:$H$563,"&lt;"&amp;H103)+(COUNTIFS($J$2:$J$563,FALSE(),$H$2:$H$563,H103)+1)/2,"")</f>
        <v/>
      </c>
      <c r="R103" s="5" t="n">
        <f aca="false">COUNTIF($L$2:$L$563,"&lt;"&amp;L103)+(COUNTIF($L$2:$L$563,L103)+1)/2</f>
        <v>205</v>
      </c>
      <c r="S103" s="5" t="n">
        <f aca="false">MATCH(F103,Codetabel!$G$2:$G$12,0)-1</f>
        <v>5</v>
      </c>
      <c r="T103" s="5" t="n">
        <f aca="false">H103-1</f>
        <v>4</v>
      </c>
    </row>
    <row r="104" customFormat="false" ht="15" hidden="false" customHeight="false" outlineLevel="0" collapsed="false">
      <c r="A104" s="9" t="s">
        <v>65</v>
      </c>
      <c r="B104" s="9" t="n">
        <v>141</v>
      </c>
      <c r="C104" s="9" t="s">
        <v>294</v>
      </c>
      <c r="D104" s="9" t="s">
        <v>295</v>
      </c>
      <c r="E104" s="9" t="s">
        <v>296</v>
      </c>
      <c r="F104" s="9" t="n">
        <v>200</v>
      </c>
      <c r="G104" s="9" t="s">
        <v>132</v>
      </c>
      <c r="H104" s="9" t="n">
        <v>5</v>
      </c>
      <c r="I104" s="9" t="n">
        <v>200</v>
      </c>
      <c r="J104" s="11" t="b">
        <f aca="false">TRUE()</f>
        <v>1</v>
      </c>
      <c r="K104" s="9" t="n">
        <v>50</v>
      </c>
      <c r="L104" s="9" t="n">
        <v>3</v>
      </c>
      <c r="M104" s="11" t="b">
        <f aca="false">TRUE()</f>
        <v>1</v>
      </c>
      <c r="N104" s="5" t="n">
        <f aca="false">COUNTIF($F$2:$F$563,"&lt;"&amp;F104)+(COUNTIF($F$2:$F$563,F104)+1)/2</f>
        <v>474.5</v>
      </c>
      <c r="O104" s="5" t="n">
        <f aca="false">COUNTIF($H$2:$H$563,"&lt;"&amp;H104)+(COUNTIF($H$2:$H$563,H104)+1)/2</f>
        <v>351.5</v>
      </c>
      <c r="P104" s="5" t="str">
        <f aca="false">IF(J104=FALSE(),COUNTIFS($J$2:$J$563,FALSE(),$F$2:$F$563,"&lt;"&amp;F104)+(COUNTIFS($J$2:$J$563,FALSE(),$F$2:$F$563,F104)+1)/2,"")</f>
        <v/>
      </c>
      <c r="Q104" s="5" t="str">
        <f aca="false">IF(J104=FALSE(),COUNTIFS($J$2:$J$563,FALSE(),$H$2:$H$563,"&lt;"&amp;H104)+(COUNTIFS($J$2:$J$563,FALSE(),$H$2:$H$563,H104)+1)/2,"")</f>
        <v/>
      </c>
      <c r="R104" s="5" t="n">
        <f aca="false">COUNTIF($L$2:$L$563,"&lt;"&amp;L104)+(COUNTIF($L$2:$L$563,L104)+1)/2</f>
        <v>205</v>
      </c>
      <c r="S104" s="5" t="n">
        <f aca="false">MATCH(F104,Codetabel!$G$2:$G$12,0)-1</f>
        <v>5</v>
      </c>
      <c r="T104" s="5" t="n">
        <f aca="false">H104-1</f>
        <v>4</v>
      </c>
    </row>
    <row r="105" customFormat="false" ht="15" hidden="false" customHeight="false" outlineLevel="0" collapsed="false">
      <c r="A105" s="9" t="s">
        <v>65</v>
      </c>
      <c r="B105" s="9" t="n">
        <v>142</v>
      </c>
      <c r="C105" s="9" t="s">
        <v>297</v>
      </c>
      <c r="D105" s="9" t="s">
        <v>295</v>
      </c>
      <c r="E105" s="9" t="s">
        <v>298</v>
      </c>
      <c r="F105" s="9" t="n">
        <v>200</v>
      </c>
      <c r="G105" s="9" t="s">
        <v>132</v>
      </c>
      <c r="H105" s="9" t="n">
        <v>5</v>
      </c>
      <c r="I105" s="9" t="n">
        <v>200</v>
      </c>
      <c r="J105" s="11" t="b">
        <f aca="false">TRUE()</f>
        <v>1</v>
      </c>
      <c r="K105" s="9" t="n">
        <v>50</v>
      </c>
      <c r="L105" s="9" t="n">
        <v>3</v>
      </c>
      <c r="M105" s="11" t="b">
        <f aca="false">TRUE()</f>
        <v>1</v>
      </c>
      <c r="N105" s="5" t="n">
        <f aca="false">COUNTIF($F$2:$F$563,"&lt;"&amp;F105)+(COUNTIF($F$2:$F$563,F105)+1)/2</f>
        <v>474.5</v>
      </c>
      <c r="O105" s="5" t="n">
        <f aca="false">COUNTIF($H$2:$H$563,"&lt;"&amp;H105)+(COUNTIF($H$2:$H$563,H105)+1)/2</f>
        <v>351.5</v>
      </c>
      <c r="P105" s="5" t="str">
        <f aca="false">IF(J105=FALSE(),COUNTIFS($J$2:$J$563,FALSE(),$F$2:$F$563,"&lt;"&amp;F105)+(COUNTIFS($J$2:$J$563,FALSE(),$F$2:$F$563,F105)+1)/2,"")</f>
        <v/>
      </c>
      <c r="Q105" s="5" t="str">
        <f aca="false">IF(J105=FALSE(),COUNTIFS($J$2:$J$563,FALSE(),$H$2:$H$563,"&lt;"&amp;H105)+(COUNTIFS($J$2:$J$563,FALSE(),$H$2:$H$563,H105)+1)/2,"")</f>
        <v/>
      </c>
      <c r="R105" s="5" t="n">
        <f aca="false">COUNTIF($L$2:$L$563,"&lt;"&amp;L105)+(COUNTIF($L$2:$L$563,L105)+1)/2</f>
        <v>205</v>
      </c>
      <c r="S105" s="5" t="n">
        <f aca="false">MATCH(F105,Codetabel!$G$2:$G$12,0)-1</f>
        <v>5</v>
      </c>
      <c r="T105" s="5" t="n">
        <f aca="false">H105-1</f>
        <v>4</v>
      </c>
    </row>
    <row r="106" customFormat="false" ht="15" hidden="false" customHeight="false" outlineLevel="0" collapsed="false">
      <c r="A106" s="9" t="s">
        <v>65</v>
      </c>
      <c r="B106" s="9" t="n">
        <v>144</v>
      </c>
      <c r="C106" s="9" t="s">
        <v>299</v>
      </c>
      <c r="D106" s="9" t="s">
        <v>295</v>
      </c>
      <c r="E106" s="9" t="s">
        <v>300</v>
      </c>
      <c r="F106" s="9" t="n">
        <v>100</v>
      </c>
      <c r="G106" s="9" t="s">
        <v>115</v>
      </c>
      <c r="H106" s="9" t="n">
        <v>4</v>
      </c>
      <c r="I106" s="9" t="n">
        <v>100</v>
      </c>
      <c r="J106" s="11" t="b">
        <f aca="false">TRUE()</f>
        <v>1</v>
      </c>
      <c r="K106" s="9" t="n">
        <v>50</v>
      </c>
      <c r="L106" s="9" t="n">
        <v>3</v>
      </c>
      <c r="M106" s="11" t="b">
        <f aca="false">TRUE()</f>
        <v>1</v>
      </c>
      <c r="N106" s="5" t="n">
        <f aca="false">COUNTIF($F$2:$F$563,"&lt;"&amp;F106)+(COUNTIF($F$2:$F$563,F106)+1)/2</f>
        <v>418.5</v>
      </c>
      <c r="O106" s="5" t="n">
        <f aca="false">COUNTIF($H$2:$H$563,"&lt;"&amp;H106)+(COUNTIF($H$2:$H$563,H106)+1)/2</f>
        <v>269</v>
      </c>
      <c r="P106" s="5" t="str">
        <f aca="false">IF(J106=FALSE(),COUNTIFS($J$2:$J$563,FALSE(),$F$2:$F$563,"&lt;"&amp;F106)+(COUNTIFS($J$2:$J$563,FALSE(),$F$2:$F$563,F106)+1)/2,"")</f>
        <v/>
      </c>
      <c r="Q106" s="5" t="str">
        <f aca="false">IF(J106=FALSE(),COUNTIFS($J$2:$J$563,FALSE(),$H$2:$H$563,"&lt;"&amp;H106)+(COUNTIFS($J$2:$J$563,FALSE(),$H$2:$H$563,H106)+1)/2,"")</f>
        <v/>
      </c>
      <c r="R106" s="5" t="n">
        <f aca="false">COUNTIF($L$2:$L$563,"&lt;"&amp;L106)+(COUNTIF($L$2:$L$563,L106)+1)/2</f>
        <v>205</v>
      </c>
      <c r="S106" s="5" t="n">
        <f aca="false">MATCH(F106,Codetabel!$G$2:$G$12,0)-1</f>
        <v>4</v>
      </c>
      <c r="T106" s="5" t="n">
        <f aca="false">H106-1</f>
        <v>3</v>
      </c>
    </row>
    <row r="107" customFormat="false" ht="15" hidden="false" customHeight="false" outlineLevel="0" collapsed="false">
      <c r="A107" s="9" t="s">
        <v>65</v>
      </c>
      <c r="B107" s="9" t="n">
        <v>145</v>
      </c>
      <c r="C107" s="9" t="s">
        <v>299</v>
      </c>
      <c r="D107" s="9" t="s">
        <v>295</v>
      </c>
      <c r="E107" s="9" t="s">
        <v>301</v>
      </c>
      <c r="F107" s="9" t="n">
        <v>300</v>
      </c>
      <c r="G107" s="9" t="s">
        <v>199</v>
      </c>
      <c r="H107" s="9" t="n">
        <v>6</v>
      </c>
      <c r="I107" s="9" t="n">
        <v>300</v>
      </c>
      <c r="J107" s="11" t="b">
        <f aca="false">TRUE()</f>
        <v>1</v>
      </c>
      <c r="K107" s="9" t="n">
        <v>50</v>
      </c>
      <c r="L107" s="9" t="n">
        <v>3</v>
      </c>
      <c r="M107" s="11" t="b">
        <f aca="false">TRUE()</f>
        <v>1</v>
      </c>
      <c r="N107" s="5" t="n">
        <f aca="false">COUNTIF($F$2:$F$563,"&lt;"&amp;F107)+(COUNTIF($F$2:$F$563,F107)+1)/2</f>
        <v>518</v>
      </c>
      <c r="O107" s="5" t="n">
        <f aca="false">COUNTIF($H$2:$H$563,"&lt;"&amp;H107)+(COUNTIF($H$2:$H$563,H107)+1)/2</f>
        <v>425.5</v>
      </c>
      <c r="P107" s="5" t="str">
        <f aca="false">IF(J107=FALSE(),COUNTIFS($J$2:$J$563,FALSE(),$F$2:$F$563,"&lt;"&amp;F107)+(COUNTIFS($J$2:$J$563,FALSE(),$F$2:$F$563,F107)+1)/2,"")</f>
        <v/>
      </c>
      <c r="Q107" s="5" t="str">
        <f aca="false">IF(J107=FALSE(),COUNTIFS($J$2:$J$563,FALSE(),$H$2:$H$563,"&lt;"&amp;H107)+(COUNTIFS($J$2:$J$563,FALSE(),$H$2:$H$563,H107)+1)/2,"")</f>
        <v/>
      </c>
      <c r="R107" s="5" t="n">
        <f aca="false">COUNTIF($L$2:$L$563,"&lt;"&amp;L107)+(COUNTIF($L$2:$L$563,L107)+1)/2</f>
        <v>205</v>
      </c>
      <c r="S107" s="5" t="n">
        <f aca="false">MATCH(F107,Codetabel!$G$2:$G$12,0)-1</f>
        <v>6</v>
      </c>
      <c r="T107" s="5" t="n">
        <f aca="false">H107-1</f>
        <v>5</v>
      </c>
    </row>
    <row r="108" customFormat="false" ht="15" hidden="false" customHeight="false" outlineLevel="0" collapsed="false">
      <c r="A108" s="9" t="s">
        <v>65</v>
      </c>
      <c r="B108" s="9" t="n">
        <v>146</v>
      </c>
      <c r="C108" s="9" t="s">
        <v>299</v>
      </c>
      <c r="D108" s="9" t="s">
        <v>295</v>
      </c>
      <c r="E108" s="9" t="s">
        <v>302</v>
      </c>
      <c r="F108" s="9" t="n">
        <v>200</v>
      </c>
      <c r="G108" s="9" t="s">
        <v>132</v>
      </c>
      <c r="H108" s="9" t="n">
        <v>5</v>
      </c>
      <c r="I108" s="9" t="n">
        <v>200</v>
      </c>
      <c r="J108" s="11" t="b">
        <f aca="false">TRUE()</f>
        <v>1</v>
      </c>
      <c r="K108" s="9" t="n">
        <v>50</v>
      </c>
      <c r="L108" s="9" t="n">
        <v>3</v>
      </c>
      <c r="M108" s="11" t="b">
        <f aca="false">TRUE()</f>
        <v>1</v>
      </c>
      <c r="N108" s="5" t="n">
        <f aca="false">COUNTIF($F$2:$F$563,"&lt;"&amp;F108)+(COUNTIF($F$2:$F$563,F108)+1)/2</f>
        <v>474.5</v>
      </c>
      <c r="O108" s="5" t="n">
        <f aca="false">COUNTIF($H$2:$H$563,"&lt;"&amp;H108)+(COUNTIF($H$2:$H$563,H108)+1)/2</f>
        <v>351.5</v>
      </c>
      <c r="P108" s="5" t="str">
        <f aca="false">IF(J108=FALSE(),COUNTIFS($J$2:$J$563,FALSE(),$F$2:$F$563,"&lt;"&amp;F108)+(COUNTIFS($J$2:$J$563,FALSE(),$F$2:$F$563,F108)+1)/2,"")</f>
        <v/>
      </c>
      <c r="Q108" s="5" t="str">
        <f aca="false">IF(J108=FALSE(),COUNTIFS($J$2:$J$563,FALSE(),$H$2:$H$563,"&lt;"&amp;H108)+(COUNTIFS($J$2:$J$563,FALSE(),$H$2:$H$563,H108)+1)/2,"")</f>
        <v/>
      </c>
      <c r="R108" s="5" t="n">
        <f aca="false">COUNTIF($L$2:$L$563,"&lt;"&amp;L108)+(COUNTIF($L$2:$L$563,L108)+1)/2</f>
        <v>205</v>
      </c>
      <c r="S108" s="5" t="n">
        <f aca="false">MATCH(F108,Codetabel!$G$2:$G$12,0)-1</f>
        <v>5</v>
      </c>
      <c r="T108" s="5" t="n">
        <f aca="false">H108-1</f>
        <v>4</v>
      </c>
    </row>
    <row r="109" customFormat="false" ht="15" hidden="false" customHeight="false" outlineLevel="0" collapsed="false">
      <c r="A109" s="9" t="s">
        <v>65</v>
      </c>
      <c r="B109" s="9" t="n">
        <v>147</v>
      </c>
      <c r="C109" s="9" t="s">
        <v>303</v>
      </c>
      <c r="D109" s="9" t="s">
        <v>304</v>
      </c>
      <c r="E109" s="9" t="s">
        <v>305</v>
      </c>
      <c r="F109" s="9" t="n">
        <v>300</v>
      </c>
      <c r="G109" s="9" t="s">
        <v>199</v>
      </c>
      <c r="H109" s="9" t="n">
        <v>6</v>
      </c>
      <c r="I109" s="9" t="n">
        <v>300</v>
      </c>
      <c r="J109" s="11" t="b">
        <f aca="false">TRUE()</f>
        <v>1</v>
      </c>
      <c r="K109" s="9" t="n">
        <v>200</v>
      </c>
      <c r="L109" s="9" t="n">
        <v>5</v>
      </c>
      <c r="M109" s="11" t="b">
        <f aca="false">TRUE()</f>
        <v>1</v>
      </c>
      <c r="N109" s="5" t="n">
        <f aca="false">COUNTIF($F$2:$F$563,"&lt;"&amp;F109)+(COUNTIF($F$2:$F$563,F109)+1)/2</f>
        <v>518</v>
      </c>
      <c r="O109" s="5" t="n">
        <f aca="false">COUNTIF($H$2:$H$563,"&lt;"&amp;H109)+(COUNTIF($H$2:$H$563,H109)+1)/2</f>
        <v>425.5</v>
      </c>
      <c r="P109" s="5" t="str">
        <f aca="false">IF(J109=FALSE(),COUNTIFS($J$2:$J$563,FALSE(),$F$2:$F$563,"&lt;"&amp;F109)+(COUNTIFS($J$2:$J$563,FALSE(),$F$2:$F$563,F109)+1)/2,"")</f>
        <v/>
      </c>
      <c r="Q109" s="5" t="str">
        <f aca="false">IF(J109=FALSE(),COUNTIFS($J$2:$J$563,FALSE(),$H$2:$H$563,"&lt;"&amp;H109)+(COUNTIFS($J$2:$J$563,FALSE(),$H$2:$H$563,H109)+1)/2,"")</f>
        <v/>
      </c>
      <c r="R109" s="5" t="n">
        <f aca="false">COUNTIF($L$2:$L$563,"&lt;"&amp;L109)+(COUNTIF($L$2:$L$563,L109)+1)/2</f>
        <v>389.5</v>
      </c>
      <c r="S109" s="5" t="n">
        <f aca="false">MATCH(F109,Codetabel!$G$2:$G$12,0)-1</f>
        <v>6</v>
      </c>
      <c r="T109" s="5" t="n">
        <f aca="false">H109-1</f>
        <v>5</v>
      </c>
    </row>
    <row r="110" customFormat="false" ht="15" hidden="false" customHeight="false" outlineLevel="0" collapsed="false">
      <c r="A110" s="9" t="s">
        <v>65</v>
      </c>
      <c r="B110" s="9" t="n">
        <v>149</v>
      </c>
      <c r="C110" s="9" t="s">
        <v>306</v>
      </c>
      <c r="D110" s="9" t="s">
        <v>307</v>
      </c>
      <c r="E110" s="9" t="s">
        <v>308</v>
      </c>
      <c r="F110" s="9" t="n">
        <v>200</v>
      </c>
      <c r="G110" s="9" t="s">
        <v>132</v>
      </c>
      <c r="H110" s="9" t="n">
        <v>5</v>
      </c>
      <c r="I110" s="9" t="n">
        <v>200</v>
      </c>
      <c r="J110" s="11" t="b">
        <f aca="false">TRUE()</f>
        <v>1</v>
      </c>
      <c r="K110" s="9" t="n">
        <v>200</v>
      </c>
      <c r="L110" s="9" t="n">
        <v>5</v>
      </c>
      <c r="M110" s="11" t="b">
        <f aca="false">TRUE()</f>
        <v>1</v>
      </c>
      <c r="N110" s="5" t="n">
        <f aca="false">COUNTIF($F$2:$F$563,"&lt;"&amp;F110)+(COUNTIF($F$2:$F$563,F110)+1)/2</f>
        <v>474.5</v>
      </c>
      <c r="O110" s="5" t="n">
        <f aca="false">COUNTIF($H$2:$H$563,"&lt;"&amp;H110)+(COUNTIF($H$2:$H$563,H110)+1)/2</f>
        <v>351.5</v>
      </c>
      <c r="P110" s="5" t="str">
        <f aca="false">IF(J110=FALSE(),COUNTIFS($J$2:$J$563,FALSE(),$F$2:$F$563,"&lt;"&amp;F110)+(COUNTIFS($J$2:$J$563,FALSE(),$F$2:$F$563,F110)+1)/2,"")</f>
        <v/>
      </c>
      <c r="Q110" s="5" t="str">
        <f aca="false">IF(J110=FALSE(),COUNTIFS($J$2:$J$563,FALSE(),$H$2:$H$563,"&lt;"&amp;H110)+(COUNTIFS($J$2:$J$563,FALSE(),$H$2:$H$563,H110)+1)/2,"")</f>
        <v/>
      </c>
      <c r="R110" s="5" t="n">
        <f aca="false">COUNTIF($L$2:$L$563,"&lt;"&amp;L110)+(COUNTIF($L$2:$L$563,L110)+1)/2</f>
        <v>389.5</v>
      </c>
      <c r="S110" s="5" t="n">
        <f aca="false">MATCH(F110,Codetabel!$G$2:$G$12,0)-1</f>
        <v>5</v>
      </c>
      <c r="T110" s="5" t="n">
        <f aca="false">H110-1</f>
        <v>4</v>
      </c>
    </row>
    <row r="111" customFormat="false" ht="15" hidden="false" customHeight="false" outlineLevel="0" collapsed="false">
      <c r="A111" s="9" t="s">
        <v>65</v>
      </c>
      <c r="B111" s="9" t="n">
        <v>150</v>
      </c>
      <c r="C111" s="9" t="s">
        <v>306</v>
      </c>
      <c r="D111" s="9" t="s">
        <v>307</v>
      </c>
      <c r="E111" s="9" t="s">
        <v>309</v>
      </c>
      <c r="F111" s="9" t="n">
        <v>300</v>
      </c>
      <c r="G111" s="9" t="s">
        <v>199</v>
      </c>
      <c r="H111" s="9" t="n">
        <v>6</v>
      </c>
      <c r="I111" s="9" t="n">
        <v>300</v>
      </c>
      <c r="J111" s="11" t="b">
        <f aca="false">TRUE()</f>
        <v>1</v>
      </c>
      <c r="K111" s="9" t="n">
        <v>300</v>
      </c>
      <c r="L111" s="9" t="n">
        <v>6</v>
      </c>
      <c r="M111" s="11" t="b">
        <f aca="false">TRUE()</f>
        <v>1</v>
      </c>
      <c r="N111" s="5" t="n">
        <f aca="false">COUNTIF($F$2:$F$563,"&lt;"&amp;F111)+(COUNTIF($F$2:$F$563,F111)+1)/2</f>
        <v>518</v>
      </c>
      <c r="O111" s="5" t="n">
        <f aca="false">COUNTIF($H$2:$H$563,"&lt;"&amp;H111)+(COUNTIF($H$2:$H$563,H111)+1)/2</f>
        <v>425.5</v>
      </c>
      <c r="P111" s="5" t="str">
        <f aca="false">IF(J111=FALSE(),COUNTIFS($J$2:$J$563,FALSE(),$F$2:$F$563,"&lt;"&amp;F111)+(COUNTIFS($J$2:$J$563,FALSE(),$F$2:$F$563,F111)+1)/2,"")</f>
        <v/>
      </c>
      <c r="Q111" s="5" t="str">
        <f aca="false">IF(J111=FALSE(),COUNTIFS($J$2:$J$563,FALSE(),$H$2:$H$563,"&lt;"&amp;H111)+(COUNTIFS($J$2:$J$563,FALSE(),$H$2:$H$563,H111)+1)/2,"")</f>
        <v/>
      </c>
      <c r="R111" s="5" t="n">
        <f aca="false">COUNTIF($L$2:$L$563,"&lt;"&amp;L111)+(COUNTIF($L$2:$L$563,L111)+1)/2</f>
        <v>450.5</v>
      </c>
      <c r="S111" s="5" t="n">
        <f aca="false">MATCH(F111,Codetabel!$G$2:$G$12,0)-1</f>
        <v>6</v>
      </c>
      <c r="T111" s="5" t="n">
        <f aca="false">H111-1</f>
        <v>5</v>
      </c>
    </row>
    <row r="112" customFormat="false" ht="15" hidden="false" customHeight="false" outlineLevel="0" collapsed="false">
      <c r="A112" s="9" t="s">
        <v>65</v>
      </c>
      <c r="B112" s="9" t="n">
        <v>151</v>
      </c>
      <c r="C112" s="9" t="s">
        <v>310</v>
      </c>
      <c r="D112" s="9" t="s">
        <v>311</v>
      </c>
      <c r="E112" s="9" t="s">
        <v>312</v>
      </c>
      <c r="F112" s="9" t="n">
        <v>10</v>
      </c>
      <c r="G112" s="9" t="s">
        <v>107</v>
      </c>
      <c r="H112" s="9" t="n">
        <v>2</v>
      </c>
      <c r="I112" s="9" t="n">
        <v>30</v>
      </c>
      <c r="J112" s="11" t="b">
        <f aca="false">FALSE()</f>
        <v>0</v>
      </c>
      <c r="K112" s="9" t="n">
        <v>30</v>
      </c>
      <c r="L112" s="9" t="n">
        <v>2</v>
      </c>
      <c r="M112" s="11" t="b">
        <f aca="false">FALSE()</f>
        <v>0</v>
      </c>
      <c r="N112" s="5" t="n">
        <f aca="false">COUNTIF($F$2:$F$563,"&lt;"&amp;F112)+(COUNTIF($F$2:$F$563,F112)+1)/2</f>
        <v>164.5</v>
      </c>
      <c r="O112" s="5" t="n">
        <f aca="false">COUNTIF($H$2:$H$563,"&lt;"&amp;H112)+(COUNTIF($H$2:$H$563,H112)+1)/2</f>
        <v>89</v>
      </c>
      <c r="P112" s="5" t="n">
        <f aca="false">IF(J112=FALSE(),COUNTIFS($J$2:$J$563,FALSE(),$F$2:$F$563,"&lt;"&amp;F112)+(COUNTIFS($J$2:$J$563,FALSE(),$F$2:$F$563,F112)+1)/2,"")</f>
        <v>162</v>
      </c>
      <c r="Q112" s="5" t="n">
        <f aca="false">IF(J112=FALSE(),COUNTIFS($J$2:$J$563,FALSE(),$H$2:$H$563,"&lt;"&amp;H112)+(COUNTIFS($J$2:$J$563,FALSE(),$H$2:$H$563,H112)+1)/2,"")</f>
        <v>71.5</v>
      </c>
      <c r="R112" s="5" t="n">
        <f aca="false">COUNTIF($L$2:$L$563,"&lt;"&amp;L112)+(COUNTIF($L$2:$L$563,L112)+1)/2</f>
        <v>101.5</v>
      </c>
      <c r="S112" s="5" t="n">
        <f aca="false">MATCH(F112,Codetabel!$G$2:$G$12,0)-1</f>
        <v>1</v>
      </c>
      <c r="T112" s="5" t="n">
        <f aca="false">H112-1</f>
        <v>1</v>
      </c>
    </row>
    <row r="113" customFormat="false" ht="15" hidden="false" customHeight="false" outlineLevel="0" collapsed="false">
      <c r="A113" s="9" t="s">
        <v>65</v>
      </c>
      <c r="B113" s="9" t="n">
        <v>152</v>
      </c>
      <c r="C113" s="9" t="s">
        <v>313</v>
      </c>
      <c r="D113" s="9" t="s">
        <v>314</v>
      </c>
      <c r="E113" s="9" t="s">
        <v>315</v>
      </c>
      <c r="F113" s="9" t="n">
        <v>300</v>
      </c>
      <c r="G113" s="9" t="s">
        <v>199</v>
      </c>
      <c r="H113" s="9" t="n">
        <v>6</v>
      </c>
      <c r="I113" s="9" t="n">
        <v>300</v>
      </c>
      <c r="J113" s="11" t="b">
        <f aca="false">TRUE()</f>
        <v>1</v>
      </c>
      <c r="K113" s="9" t="n">
        <v>100</v>
      </c>
      <c r="L113" s="9" t="n">
        <v>4</v>
      </c>
      <c r="M113" s="11" t="b">
        <f aca="false">TRUE()</f>
        <v>1</v>
      </c>
      <c r="N113" s="5" t="n">
        <f aca="false">COUNTIF($F$2:$F$563,"&lt;"&amp;F113)+(COUNTIF($F$2:$F$563,F113)+1)/2</f>
        <v>518</v>
      </c>
      <c r="O113" s="5" t="n">
        <f aca="false">COUNTIF($H$2:$H$563,"&lt;"&amp;H113)+(COUNTIF($H$2:$H$563,H113)+1)/2</f>
        <v>425.5</v>
      </c>
      <c r="P113" s="5" t="str">
        <f aca="false">IF(J113=FALSE(),COUNTIFS($J$2:$J$563,FALSE(),$F$2:$F$563,"&lt;"&amp;F113)+(COUNTIFS($J$2:$J$563,FALSE(),$F$2:$F$563,F113)+1)/2,"")</f>
        <v/>
      </c>
      <c r="Q113" s="5" t="str">
        <f aca="false">IF(J113=FALSE(),COUNTIFS($J$2:$J$563,FALSE(),$H$2:$H$563,"&lt;"&amp;H113)+(COUNTIFS($J$2:$J$563,FALSE(),$H$2:$H$563,H113)+1)/2,"")</f>
        <v/>
      </c>
      <c r="R113" s="5" t="n">
        <f aca="false">COUNTIF($L$2:$L$563,"&lt;"&amp;L113)+(COUNTIF($L$2:$L$563,L113)+1)/2</f>
        <v>307.5</v>
      </c>
      <c r="S113" s="5" t="n">
        <f aca="false">MATCH(F113,Codetabel!$G$2:$G$12,0)-1</f>
        <v>6</v>
      </c>
      <c r="T113" s="5" t="n">
        <f aca="false">H113-1</f>
        <v>5</v>
      </c>
    </row>
    <row r="114" customFormat="false" ht="15" hidden="false" customHeight="false" outlineLevel="0" collapsed="false">
      <c r="A114" s="9" t="s">
        <v>65</v>
      </c>
      <c r="B114" s="9" t="n">
        <v>153</v>
      </c>
      <c r="C114" s="9" t="s">
        <v>316</v>
      </c>
      <c r="D114" s="9" t="s">
        <v>317</v>
      </c>
      <c r="E114" s="9" t="s">
        <v>318</v>
      </c>
      <c r="F114" s="9" t="n">
        <v>300</v>
      </c>
      <c r="G114" s="9" t="s">
        <v>199</v>
      </c>
      <c r="H114" s="9" t="n">
        <v>6</v>
      </c>
      <c r="I114" s="9" t="n">
        <v>300</v>
      </c>
      <c r="J114" s="11" t="b">
        <f aca="false">TRUE()</f>
        <v>1</v>
      </c>
      <c r="K114" s="9" t="n">
        <v>100</v>
      </c>
      <c r="L114" s="9" t="n">
        <v>4</v>
      </c>
      <c r="M114" s="11" t="b">
        <f aca="false">TRUE()</f>
        <v>1</v>
      </c>
      <c r="N114" s="5" t="n">
        <f aca="false">COUNTIF($F$2:$F$563,"&lt;"&amp;F114)+(COUNTIF($F$2:$F$563,F114)+1)/2</f>
        <v>518</v>
      </c>
      <c r="O114" s="5" t="n">
        <f aca="false">COUNTIF($H$2:$H$563,"&lt;"&amp;H114)+(COUNTIF($H$2:$H$563,H114)+1)/2</f>
        <v>425.5</v>
      </c>
      <c r="P114" s="5" t="str">
        <f aca="false">IF(J114=FALSE(),COUNTIFS($J$2:$J$563,FALSE(),$F$2:$F$563,"&lt;"&amp;F114)+(COUNTIFS($J$2:$J$563,FALSE(),$F$2:$F$563,F114)+1)/2,"")</f>
        <v/>
      </c>
      <c r="Q114" s="5" t="str">
        <f aca="false">IF(J114=FALSE(),COUNTIFS($J$2:$J$563,FALSE(),$H$2:$H$563,"&lt;"&amp;H114)+(COUNTIFS($J$2:$J$563,FALSE(),$H$2:$H$563,H114)+1)/2,"")</f>
        <v/>
      </c>
      <c r="R114" s="5" t="n">
        <f aca="false">COUNTIF($L$2:$L$563,"&lt;"&amp;L114)+(COUNTIF($L$2:$L$563,L114)+1)/2</f>
        <v>307.5</v>
      </c>
      <c r="S114" s="5" t="n">
        <f aca="false">MATCH(F114,Codetabel!$G$2:$G$12,0)-1</f>
        <v>6</v>
      </c>
      <c r="T114" s="5" t="n">
        <f aca="false">H114-1</f>
        <v>5</v>
      </c>
    </row>
    <row r="115" customFormat="false" ht="15" hidden="false" customHeight="false" outlineLevel="0" collapsed="false">
      <c r="A115" s="9" t="s">
        <v>65</v>
      </c>
      <c r="B115" s="9" t="n">
        <v>154</v>
      </c>
      <c r="C115" s="9" t="s">
        <v>319</v>
      </c>
      <c r="D115" s="9" t="s">
        <v>320</v>
      </c>
      <c r="E115" s="9" t="s">
        <v>321</v>
      </c>
      <c r="F115" s="9" t="n">
        <v>10</v>
      </c>
      <c r="G115" s="9" t="s">
        <v>115</v>
      </c>
      <c r="H115" s="9" t="n">
        <v>4</v>
      </c>
      <c r="I115" s="9" t="n">
        <v>100</v>
      </c>
      <c r="J115" s="11" t="b">
        <f aca="false">FALSE()</f>
        <v>0</v>
      </c>
      <c r="K115" s="9" t="n">
        <v>100</v>
      </c>
      <c r="L115" s="9" t="n">
        <v>4</v>
      </c>
      <c r="M115" s="11" t="b">
        <f aca="false">TRUE()</f>
        <v>1</v>
      </c>
      <c r="N115" s="5" t="n">
        <f aca="false">COUNTIF($F$2:$F$563,"&lt;"&amp;F115)+(COUNTIF($F$2:$F$563,F115)+1)/2</f>
        <v>164.5</v>
      </c>
      <c r="O115" s="5" t="n">
        <f aca="false">COUNTIF($H$2:$H$563,"&lt;"&amp;H115)+(COUNTIF($H$2:$H$563,H115)+1)/2</f>
        <v>269</v>
      </c>
      <c r="P115" s="5" t="n">
        <f aca="false">IF(J115=FALSE(),COUNTIFS($J$2:$J$563,FALSE(),$F$2:$F$563,"&lt;"&amp;F115)+(COUNTIFS($J$2:$J$563,FALSE(),$F$2:$F$563,F115)+1)/2,"")</f>
        <v>162</v>
      </c>
      <c r="Q115" s="5" t="n">
        <f aca="false">IF(J115=FALSE(),COUNTIFS($J$2:$J$563,FALSE(),$H$2:$H$563,"&lt;"&amp;H115)+(COUNTIFS($J$2:$J$563,FALSE(),$H$2:$H$563,H115)+1)/2,"")</f>
        <v>196</v>
      </c>
      <c r="R115" s="5" t="n">
        <f aca="false">COUNTIF($L$2:$L$563,"&lt;"&amp;L115)+(COUNTIF($L$2:$L$563,L115)+1)/2</f>
        <v>307.5</v>
      </c>
      <c r="S115" s="5" t="n">
        <f aca="false">MATCH(F115,Codetabel!$G$2:$G$12,0)-1</f>
        <v>1</v>
      </c>
      <c r="T115" s="5" t="n">
        <f aca="false">H115-1</f>
        <v>3</v>
      </c>
    </row>
    <row r="116" customFormat="false" ht="15" hidden="false" customHeight="false" outlineLevel="0" collapsed="false">
      <c r="A116" s="9" t="s">
        <v>65</v>
      </c>
      <c r="B116" s="9" t="n">
        <v>157</v>
      </c>
      <c r="C116" s="9" t="s">
        <v>322</v>
      </c>
      <c r="D116" s="9" t="s">
        <v>323</v>
      </c>
      <c r="E116" s="9" t="s">
        <v>324</v>
      </c>
      <c r="F116" s="9" t="n">
        <v>200</v>
      </c>
      <c r="G116" s="9" t="s">
        <v>132</v>
      </c>
      <c r="H116" s="9" t="n">
        <v>5</v>
      </c>
      <c r="I116" s="9" t="n">
        <v>200</v>
      </c>
      <c r="J116" s="11" t="b">
        <f aca="false">TRUE()</f>
        <v>1</v>
      </c>
      <c r="K116" s="9" t="n">
        <v>50</v>
      </c>
      <c r="L116" s="9" t="n">
        <v>3</v>
      </c>
      <c r="M116" s="11" t="b">
        <f aca="false">TRUE()</f>
        <v>1</v>
      </c>
      <c r="N116" s="5" t="n">
        <f aca="false">COUNTIF($F$2:$F$563,"&lt;"&amp;F116)+(COUNTIF($F$2:$F$563,F116)+1)/2</f>
        <v>474.5</v>
      </c>
      <c r="O116" s="5" t="n">
        <f aca="false">COUNTIF($H$2:$H$563,"&lt;"&amp;H116)+(COUNTIF($H$2:$H$563,H116)+1)/2</f>
        <v>351.5</v>
      </c>
      <c r="P116" s="5" t="str">
        <f aca="false">IF(J116=FALSE(),COUNTIFS($J$2:$J$563,FALSE(),$F$2:$F$563,"&lt;"&amp;F116)+(COUNTIFS($J$2:$J$563,FALSE(),$F$2:$F$563,F116)+1)/2,"")</f>
        <v/>
      </c>
      <c r="Q116" s="5" t="str">
        <f aca="false">IF(J116=FALSE(),COUNTIFS($J$2:$J$563,FALSE(),$H$2:$H$563,"&lt;"&amp;H116)+(COUNTIFS($J$2:$J$563,FALSE(),$H$2:$H$563,H116)+1)/2,"")</f>
        <v/>
      </c>
      <c r="R116" s="5" t="n">
        <f aca="false">COUNTIF($L$2:$L$563,"&lt;"&amp;L116)+(COUNTIF($L$2:$L$563,L116)+1)/2</f>
        <v>205</v>
      </c>
      <c r="S116" s="5" t="n">
        <f aca="false">MATCH(F116,Codetabel!$G$2:$G$12,0)-1</f>
        <v>5</v>
      </c>
      <c r="T116" s="5" t="n">
        <f aca="false">H116-1</f>
        <v>4</v>
      </c>
    </row>
    <row r="117" customFormat="false" ht="15" hidden="false" customHeight="false" outlineLevel="0" collapsed="false">
      <c r="A117" s="9" t="s">
        <v>65</v>
      </c>
      <c r="B117" s="9" t="n">
        <v>160</v>
      </c>
      <c r="C117" s="9" t="s">
        <v>325</v>
      </c>
      <c r="D117" s="9" t="s">
        <v>326</v>
      </c>
      <c r="E117" s="9" t="s">
        <v>327</v>
      </c>
      <c r="F117" s="9" t="n">
        <v>10</v>
      </c>
      <c r="G117" s="9" t="s">
        <v>115</v>
      </c>
      <c r="H117" s="9" t="n">
        <v>4</v>
      </c>
      <c r="I117" s="9" t="n">
        <v>100</v>
      </c>
      <c r="J117" s="11" t="b">
        <f aca="false">FALSE()</f>
        <v>0</v>
      </c>
      <c r="K117" s="9" t="n">
        <v>100</v>
      </c>
      <c r="L117" s="9" t="n">
        <v>4</v>
      </c>
      <c r="M117" s="11" t="b">
        <f aca="false">TRUE()</f>
        <v>1</v>
      </c>
      <c r="N117" s="5" t="n">
        <f aca="false">COUNTIF($F$2:$F$563,"&lt;"&amp;F117)+(COUNTIF($F$2:$F$563,F117)+1)/2</f>
        <v>164.5</v>
      </c>
      <c r="O117" s="5" t="n">
        <f aca="false">COUNTIF($H$2:$H$563,"&lt;"&amp;H117)+(COUNTIF($H$2:$H$563,H117)+1)/2</f>
        <v>269</v>
      </c>
      <c r="P117" s="5" t="n">
        <f aca="false">IF(J117=FALSE(),COUNTIFS($J$2:$J$563,FALSE(),$F$2:$F$563,"&lt;"&amp;F117)+(COUNTIFS($J$2:$J$563,FALSE(),$F$2:$F$563,F117)+1)/2,"")</f>
        <v>162</v>
      </c>
      <c r="Q117" s="5" t="n">
        <f aca="false">IF(J117=FALSE(),COUNTIFS($J$2:$J$563,FALSE(),$H$2:$H$563,"&lt;"&amp;H117)+(COUNTIFS($J$2:$J$563,FALSE(),$H$2:$H$563,H117)+1)/2,"")</f>
        <v>196</v>
      </c>
      <c r="R117" s="5" t="n">
        <f aca="false">COUNTIF($L$2:$L$563,"&lt;"&amp;L117)+(COUNTIF($L$2:$L$563,L117)+1)/2</f>
        <v>307.5</v>
      </c>
      <c r="S117" s="5" t="n">
        <f aca="false">MATCH(F117,Codetabel!$G$2:$G$12,0)-1</f>
        <v>1</v>
      </c>
      <c r="T117" s="5" t="n">
        <f aca="false">H117-1</f>
        <v>3</v>
      </c>
    </row>
    <row r="118" customFormat="false" ht="15" hidden="false" customHeight="false" outlineLevel="0" collapsed="false">
      <c r="A118" s="9" t="s">
        <v>65</v>
      </c>
      <c r="B118" s="9" t="n">
        <v>162</v>
      </c>
      <c r="C118" s="9" t="s">
        <v>328</v>
      </c>
      <c r="D118" s="9" t="s">
        <v>329</v>
      </c>
      <c r="E118" s="9" t="s">
        <v>330</v>
      </c>
      <c r="F118" s="9" t="n">
        <v>10</v>
      </c>
      <c r="G118" s="9" t="s">
        <v>115</v>
      </c>
      <c r="H118" s="9" t="n">
        <v>4</v>
      </c>
      <c r="I118" s="9" t="n">
        <v>100</v>
      </c>
      <c r="J118" s="11" t="b">
        <f aca="false">FALSE()</f>
        <v>0</v>
      </c>
      <c r="K118" s="9" t="n">
        <v>100</v>
      </c>
      <c r="L118" s="9" t="n">
        <v>4</v>
      </c>
      <c r="M118" s="11" t="b">
        <f aca="false">TRUE()</f>
        <v>1</v>
      </c>
      <c r="N118" s="5" t="n">
        <f aca="false">COUNTIF($F$2:$F$563,"&lt;"&amp;F118)+(COUNTIF($F$2:$F$563,F118)+1)/2</f>
        <v>164.5</v>
      </c>
      <c r="O118" s="5" t="n">
        <f aca="false">COUNTIF($H$2:$H$563,"&lt;"&amp;H118)+(COUNTIF($H$2:$H$563,H118)+1)/2</f>
        <v>269</v>
      </c>
      <c r="P118" s="5" t="n">
        <f aca="false">IF(J118=FALSE(),COUNTIFS($J$2:$J$563,FALSE(),$F$2:$F$563,"&lt;"&amp;F118)+(COUNTIFS($J$2:$J$563,FALSE(),$F$2:$F$563,F118)+1)/2,"")</f>
        <v>162</v>
      </c>
      <c r="Q118" s="5" t="n">
        <f aca="false">IF(J118=FALSE(),COUNTIFS($J$2:$J$563,FALSE(),$H$2:$H$563,"&lt;"&amp;H118)+(COUNTIFS($J$2:$J$563,FALSE(),$H$2:$H$563,H118)+1)/2,"")</f>
        <v>196</v>
      </c>
      <c r="R118" s="5" t="n">
        <f aca="false">COUNTIF($L$2:$L$563,"&lt;"&amp;L118)+(COUNTIF($L$2:$L$563,L118)+1)/2</f>
        <v>307.5</v>
      </c>
      <c r="S118" s="5" t="n">
        <f aca="false">MATCH(F118,Codetabel!$G$2:$G$12,0)-1</f>
        <v>1</v>
      </c>
      <c r="T118" s="5" t="n">
        <f aca="false">H118-1</f>
        <v>3</v>
      </c>
    </row>
    <row r="119" customFormat="false" ht="15" hidden="false" customHeight="false" outlineLevel="0" collapsed="false">
      <c r="A119" s="9" t="s">
        <v>65</v>
      </c>
      <c r="B119" s="9" t="n">
        <v>163</v>
      </c>
      <c r="C119" s="9" t="s">
        <v>328</v>
      </c>
      <c r="D119" s="9" t="s">
        <v>329</v>
      </c>
      <c r="E119" s="9" t="s">
        <v>331</v>
      </c>
      <c r="F119" s="9" t="n">
        <v>10</v>
      </c>
      <c r="G119" s="9" t="s">
        <v>199</v>
      </c>
      <c r="H119" s="9" t="n">
        <v>6</v>
      </c>
      <c r="I119" s="9" t="n">
        <v>300</v>
      </c>
      <c r="J119" s="11" t="b">
        <f aca="false">FALSE()</f>
        <v>0</v>
      </c>
      <c r="K119" s="9" t="n">
        <v>300</v>
      </c>
      <c r="L119" s="9" t="n">
        <v>6</v>
      </c>
      <c r="M119" s="11" t="b">
        <f aca="false">TRUE()</f>
        <v>1</v>
      </c>
      <c r="N119" s="5" t="n">
        <f aca="false">COUNTIF($F$2:$F$563,"&lt;"&amp;F119)+(COUNTIF($F$2:$F$563,F119)+1)/2</f>
        <v>164.5</v>
      </c>
      <c r="O119" s="5" t="n">
        <f aca="false">COUNTIF($H$2:$H$563,"&lt;"&amp;H119)+(COUNTIF($H$2:$H$563,H119)+1)/2</f>
        <v>425.5</v>
      </c>
      <c r="P119" s="5" t="n">
        <f aca="false">IF(J119=FALSE(),COUNTIFS($J$2:$J$563,FALSE(),$F$2:$F$563,"&lt;"&amp;F119)+(COUNTIFS($J$2:$J$563,FALSE(),$F$2:$F$563,F119)+1)/2,"")</f>
        <v>162</v>
      </c>
      <c r="Q119" s="5" t="n">
        <f aca="false">IF(J119=FALSE(),COUNTIFS($J$2:$J$563,FALSE(),$H$2:$H$563,"&lt;"&amp;H119)+(COUNTIFS($J$2:$J$563,FALSE(),$H$2:$H$563,H119)+1)/2,"")</f>
        <v>288</v>
      </c>
      <c r="R119" s="5" t="n">
        <f aca="false">COUNTIF($L$2:$L$563,"&lt;"&amp;L119)+(COUNTIF($L$2:$L$563,L119)+1)/2</f>
        <v>450.5</v>
      </c>
      <c r="S119" s="5" t="n">
        <f aca="false">MATCH(F119,Codetabel!$G$2:$G$12,0)-1</f>
        <v>1</v>
      </c>
      <c r="T119" s="5" t="n">
        <f aca="false">H119-1</f>
        <v>5</v>
      </c>
    </row>
    <row r="120" customFormat="false" ht="15" hidden="false" customHeight="false" outlineLevel="0" collapsed="false">
      <c r="A120" s="9" t="s">
        <v>65</v>
      </c>
      <c r="B120" s="9" t="n">
        <v>164</v>
      </c>
      <c r="C120" s="9" t="s">
        <v>332</v>
      </c>
      <c r="D120" s="9" t="s">
        <v>333</v>
      </c>
      <c r="E120" s="9" t="s">
        <v>334</v>
      </c>
      <c r="F120" s="9" t="n">
        <v>50</v>
      </c>
      <c r="G120" s="9" t="s">
        <v>126</v>
      </c>
      <c r="H120" s="9" t="n">
        <v>3</v>
      </c>
      <c r="I120" s="9" t="n">
        <v>50</v>
      </c>
      <c r="J120" s="11" t="b">
        <f aca="false">TRUE()</f>
        <v>1</v>
      </c>
      <c r="K120" s="9" t="n">
        <v>50</v>
      </c>
      <c r="L120" s="9" t="n">
        <v>3</v>
      </c>
      <c r="M120" s="11" t="b">
        <f aca="false">TRUE()</f>
        <v>1</v>
      </c>
      <c r="N120" s="5" t="n">
        <f aca="false">COUNTIF($F$2:$F$563,"&lt;"&amp;F120)+(COUNTIF($F$2:$F$563,F120)+1)/2</f>
        <v>346.5</v>
      </c>
      <c r="O120" s="5" t="n">
        <f aca="false">COUNTIF($H$2:$H$563,"&lt;"&amp;H120)+(COUNTIF($H$2:$H$563,H120)+1)/2</f>
        <v>176.5</v>
      </c>
      <c r="P120" s="5" t="str">
        <f aca="false">IF(J120=FALSE(),COUNTIFS($J$2:$J$563,FALSE(),$F$2:$F$563,"&lt;"&amp;F120)+(COUNTIFS($J$2:$J$563,FALSE(),$F$2:$F$563,F120)+1)/2,"")</f>
        <v/>
      </c>
      <c r="Q120" s="5" t="str">
        <f aca="false">IF(J120=FALSE(),COUNTIFS($J$2:$J$563,FALSE(),$H$2:$H$563,"&lt;"&amp;H120)+(COUNTIFS($J$2:$J$563,FALSE(),$H$2:$H$563,H120)+1)/2,"")</f>
        <v/>
      </c>
      <c r="R120" s="5" t="n">
        <f aca="false">COUNTIF($L$2:$L$563,"&lt;"&amp;L120)+(COUNTIF($L$2:$L$563,L120)+1)/2</f>
        <v>205</v>
      </c>
      <c r="S120" s="5" t="n">
        <f aca="false">MATCH(F120,Codetabel!$G$2:$G$12,0)-1</f>
        <v>3</v>
      </c>
      <c r="T120" s="5" t="n">
        <f aca="false">H120-1</f>
        <v>2</v>
      </c>
    </row>
    <row r="121" customFormat="false" ht="15" hidden="false" customHeight="false" outlineLevel="0" collapsed="false">
      <c r="A121" s="9" t="s">
        <v>65</v>
      </c>
      <c r="B121" s="9" t="n">
        <v>165</v>
      </c>
      <c r="C121" s="9" t="s">
        <v>335</v>
      </c>
      <c r="D121" s="9" t="s">
        <v>336</v>
      </c>
      <c r="E121" s="9" t="s">
        <v>337</v>
      </c>
      <c r="F121" s="9" t="n">
        <v>10</v>
      </c>
      <c r="G121" s="9" t="s">
        <v>126</v>
      </c>
      <c r="H121" s="9" t="n">
        <v>3</v>
      </c>
      <c r="I121" s="9" t="n">
        <v>50</v>
      </c>
      <c r="J121" s="11" t="b">
        <f aca="false">FALSE()</f>
        <v>0</v>
      </c>
      <c r="K121" s="9" t="n">
        <v>50</v>
      </c>
      <c r="L121" s="9" t="n">
        <v>3</v>
      </c>
      <c r="M121" s="11" t="b">
        <f aca="false">TRUE()</f>
        <v>1</v>
      </c>
      <c r="N121" s="5" t="n">
        <f aca="false">COUNTIF($F$2:$F$563,"&lt;"&amp;F121)+(COUNTIF($F$2:$F$563,F121)+1)/2</f>
        <v>164.5</v>
      </c>
      <c r="O121" s="5" t="n">
        <f aca="false">COUNTIF($H$2:$H$563,"&lt;"&amp;H121)+(COUNTIF($H$2:$H$563,H121)+1)/2</f>
        <v>176.5</v>
      </c>
      <c r="P121" s="5" t="n">
        <f aca="false">IF(J121=FALSE(),COUNTIFS($J$2:$J$563,FALSE(),$F$2:$F$563,"&lt;"&amp;F121)+(COUNTIFS($J$2:$J$563,FALSE(),$F$2:$F$563,F121)+1)/2,"")</f>
        <v>162</v>
      </c>
      <c r="Q121" s="5" t="n">
        <f aca="false">IF(J121=FALSE(),COUNTIFS($J$2:$J$563,FALSE(),$H$2:$H$563,"&lt;"&amp;H121)+(COUNTIFS($J$2:$J$563,FALSE(),$H$2:$H$563,H121)+1)/2,"")</f>
        <v>133.5</v>
      </c>
      <c r="R121" s="5" t="n">
        <f aca="false">COUNTIF($L$2:$L$563,"&lt;"&amp;L121)+(COUNTIF($L$2:$L$563,L121)+1)/2</f>
        <v>205</v>
      </c>
      <c r="S121" s="5" t="n">
        <f aca="false">MATCH(F121,Codetabel!$G$2:$G$12,0)-1</f>
        <v>1</v>
      </c>
      <c r="T121" s="5" t="n">
        <f aca="false">H121-1</f>
        <v>2</v>
      </c>
    </row>
    <row r="122" customFormat="false" ht="15" hidden="false" customHeight="false" outlineLevel="0" collapsed="false">
      <c r="A122" s="9" t="s">
        <v>65</v>
      </c>
      <c r="B122" s="9" t="n">
        <v>166</v>
      </c>
      <c r="C122" s="9" t="s">
        <v>338</v>
      </c>
      <c r="D122" s="9" t="s">
        <v>339</v>
      </c>
      <c r="E122" s="9" t="s">
        <v>340</v>
      </c>
      <c r="F122" s="9" t="n">
        <v>100</v>
      </c>
      <c r="G122" s="9" t="s">
        <v>132</v>
      </c>
      <c r="H122" s="9" t="n">
        <v>5</v>
      </c>
      <c r="I122" s="9" t="n">
        <v>200</v>
      </c>
      <c r="J122" s="11" t="b">
        <f aca="false">FALSE()</f>
        <v>0</v>
      </c>
      <c r="K122" s="9" t="n">
        <v>200</v>
      </c>
      <c r="L122" s="9" t="n">
        <v>5</v>
      </c>
      <c r="M122" s="11" t="b">
        <f aca="false">TRUE()</f>
        <v>1</v>
      </c>
      <c r="N122" s="5" t="n">
        <f aca="false">COUNTIF($F$2:$F$563,"&lt;"&amp;F122)+(COUNTIF($F$2:$F$563,F122)+1)/2</f>
        <v>418.5</v>
      </c>
      <c r="O122" s="5" t="n">
        <f aca="false">COUNTIF($H$2:$H$563,"&lt;"&amp;H122)+(COUNTIF($H$2:$H$563,H122)+1)/2</f>
        <v>351.5</v>
      </c>
      <c r="P122" s="5" t="n">
        <f aca="false">IF(J122=FALSE(),COUNTIFS($J$2:$J$563,FALSE(),$F$2:$F$563,"&lt;"&amp;F122)+(COUNTIFS($J$2:$J$563,FALSE(),$F$2:$F$563,F122)+1)/2,"")</f>
        <v>345.5</v>
      </c>
      <c r="Q122" s="5" t="n">
        <f aca="false">IF(J122=FALSE(),COUNTIFS($J$2:$J$563,FALSE(),$H$2:$H$563,"&lt;"&amp;H122)+(COUNTIFS($J$2:$J$563,FALSE(),$H$2:$H$563,H122)+1)/2,"")</f>
        <v>247</v>
      </c>
      <c r="R122" s="5" t="n">
        <f aca="false">COUNTIF($L$2:$L$563,"&lt;"&amp;L122)+(COUNTIF($L$2:$L$563,L122)+1)/2</f>
        <v>389.5</v>
      </c>
      <c r="S122" s="5" t="n">
        <f aca="false">MATCH(F122,Codetabel!$G$2:$G$12,0)-1</f>
        <v>4</v>
      </c>
      <c r="T122" s="5" t="n">
        <f aca="false">H122-1</f>
        <v>4</v>
      </c>
    </row>
    <row r="123" customFormat="false" ht="15" hidden="false" customHeight="false" outlineLevel="0" collapsed="false">
      <c r="A123" s="9" t="s">
        <v>65</v>
      </c>
      <c r="B123" s="9" t="n">
        <v>167</v>
      </c>
      <c r="C123" s="9" t="s">
        <v>341</v>
      </c>
      <c r="D123" s="9" t="s">
        <v>342</v>
      </c>
      <c r="E123" s="9" t="s">
        <v>343</v>
      </c>
      <c r="F123" s="9" t="n">
        <v>0</v>
      </c>
      <c r="G123" s="9" t="s">
        <v>126</v>
      </c>
      <c r="H123" s="9" t="n">
        <v>3</v>
      </c>
      <c r="I123" s="9" t="n">
        <v>50</v>
      </c>
      <c r="J123" s="11" t="b">
        <f aca="false">FALSE()</f>
        <v>0</v>
      </c>
      <c r="K123" s="9" t="n">
        <v>50</v>
      </c>
      <c r="L123" s="9" t="n">
        <v>3</v>
      </c>
      <c r="M123" s="11" t="b">
        <f aca="false">TRUE()</f>
        <v>1</v>
      </c>
      <c r="N123" s="5" t="n">
        <f aca="false">COUNTIF($F$2:$F$563,"&lt;"&amp;F123)+(COUNTIF($F$2:$F$563,F123)+1)/2</f>
        <v>59</v>
      </c>
      <c r="O123" s="5" t="n">
        <f aca="false">COUNTIF($H$2:$H$563,"&lt;"&amp;H123)+(COUNTIF($H$2:$H$563,H123)+1)/2</f>
        <v>176.5</v>
      </c>
      <c r="P123" s="5" t="n">
        <f aca="false">IF(J123=FALSE(),COUNTIFS($J$2:$J$563,FALSE(),$F$2:$F$563,"&lt;"&amp;F123)+(COUNTIFS($J$2:$J$563,FALSE(),$F$2:$F$563,F123)+1)/2,"")</f>
        <v>59</v>
      </c>
      <c r="Q123" s="5" t="n">
        <f aca="false">IF(J123=FALSE(),COUNTIFS($J$2:$J$563,FALSE(),$H$2:$H$563,"&lt;"&amp;H123)+(COUNTIFS($J$2:$J$563,FALSE(),$H$2:$H$563,H123)+1)/2,"")</f>
        <v>133.5</v>
      </c>
      <c r="R123" s="5" t="n">
        <f aca="false">COUNTIF($L$2:$L$563,"&lt;"&amp;L123)+(COUNTIF($L$2:$L$563,L123)+1)/2</f>
        <v>205</v>
      </c>
      <c r="S123" s="5" t="n">
        <f aca="false">MATCH(F123,Codetabel!$G$2:$G$12,0)-1</f>
        <v>0</v>
      </c>
      <c r="T123" s="5" t="n">
        <f aca="false">H123-1</f>
        <v>2</v>
      </c>
    </row>
    <row r="124" customFormat="false" ht="15" hidden="false" customHeight="false" outlineLevel="0" collapsed="false">
      <c r="A124" s="9" t="s">
        <v>65</v>
      </c>
      <c r="B124" s="9" t="n">
        <v>170</v>
      </c>
      <c r="C124" s="9" t="s">
        <v>344</v>
      </c>
      <c r="D124" s="9" t="s">
        <v>345</v>
      </c>
      <c r="E124" s="9" t="s">
        <v>346</v>
      </c>
      <c r="F124" s="9" t="n">
        <v>30</v>
      </c>
      <c r="G124" s="9" t="s">
        <v>126</v>
      </c>
      <c r="H124" s="9" t="n">
        <v>3</v>
      </c>
      <c r="I124" s="9" t="n">
        <v>50</v>
      </c>
      <c r="J124" s="11" t="b">
        <f aca="false">FALSE()</f>
        <v>0</v>
      </c>
      <c r="K124" s="9" t="n">
        <v>50</v>
      </c>
      <c r="L124" s="9" t="n">
        <v>3</v>
      </c>
      <c r="M124" s="11" t="b">
        <f aca="false">TRUE()</f>
        <v>1</v>
      </c>
      <c r="N124" s="5" t="n">
        <f aca="false">COUNTIF($F$2:$F$563,"&lt;"&amp;F124)+(COUNTIF($F$2:$F$563,F124)+1)/2</f>
        <v>259.5</v>
      </c>
      <c r="O124" s="5" t="n">
        <f aca="false">COUNTIF($H$2:$H$563,"&lt;"&amp;H124)+(COUNTIF($H$2:$H$563,H124)+1)/2</f>
        <v>176.5</v>
      </c>
      <c r="P124" s="5" t="n">
        <f aca="false">IF(J124=FALSE(),COUNTIFS($J$2:$J$563,FALSE(),$F$2:$F$563,"&lt;"&amp;F124)+(COUNTIFS($J$2:$J$563,FALSE(),$F$2:$F$563,F124)+1)/2,"")</f>
        <v>242</v>
      </c>
      <c r="Q124" s="5" t="n">
        <f aca="false">IF(J124=FALSE(),COUNTIFS($J$2:$J$563,FALSE(),$H$2:$H$563,"&lt;"&amp;H124)+(COUNTIFS($J$2:$J$563,FALSE(),$H$2:$H$563,H124)+1)/2,"")</f>
        <v>133.5</v>
      </c>
      <c r="R124" s="5" t="n">
        <f aca="false">COUNTIF($L$2:$L$563,"&lt;"&amp;L124)+(COUNTIF($L$2:$L$563,L124)+1)/2</f>
        <v>205</v>
      </c>
      <c r="S124" s="5" t="n">
        <f aca="false">MATCH(F124,Codetabel!$G$2:$G$12,0)-1</f>
        <v>2</v>
      </c>
      <c r="T124" s="5" t="n">
        <f aca="false">H124-1</f>
        <v>2</v>
      </c>
    </row>
    <row r="125" customFormat="false" ht="15" hidden="false" customHeight="false" outlineLevel="0" collapsed="false">
      <c r="A125" s="9" t="s">
        <v>65</v>
      </c>
      <c r="B125" s="9" t="n">
        <v>171</v>
      </c>
      <c r="C125" s="9" t="s">
        <v>347</v>
      </c>
      <c r="D125" s="9" t="s">
        <v>345</v>
      </c>
      <c r="E125" s="9" t="s">
        <v>348</v>
      </c>
      <c r="F125" s="9" t="n">
        <v>10</v>
      </c>
      <c r="G125" s="9" t="s">
        <v>107</v>
      </c>
      <c r="H125" s="9" t="n">
        <v>2</v>
      </c>
      <c r="I125" s="9" t="n">
        <v>30</v>
      </c>
      <c r="J125" s="11" t="b">
        <f aca="false">FALSE()</f>
        <v>0</v>
      </c>
      <c r="K125" s="9" t="n">
        <v>30</v>
      </c>
      <c r="L125" s="9" t="n">
        <v>2</v>
      </c>
      <c r="M125" s="11" t="b">
        <f aca="false">FALSE()</f>
        <v>0</v>
      </c>
      <c r="N125" s="5" t="n">
        <f aca="false">COUNTIF($F$2:$F$563,"&lt;"&amp;F125)+(COUNTIF($F$2:$F$563,F125)+1)/2</f>
        <v>164.5</v>
      </c>
      <c r="O125" s="5" t="n">
        <f aca="false">COUNTIF($H$2:$H$563,"&lt;"&amp;H125)+(COUNTIF($H$2:$H$563,H125)+1)/2</f>
        <v>89</v>
      </c>
      <c r="P125" s="5" t="n">
        <f aca="false">IF(J125=FALSE(),COUNTIFS($J$2:$J$563,FALSE(),$F$2:$F$563,"&lt;"&amp;F125)+(COUNTIFS($J$2:$J$563,FALSE(),$F$2:$F$563,F125)+1)/2,"")</f>
        <v>162</v>
      </c>
      <c r="Q125" s="5" t="n">
        <f aca="false">IF(J125=FALSE(),COUNTIFS($J$2:$J$563,FALSE(),$H$2:$H$563,"&lt;"&amp;H125)+(COUNTIFS($J$2:$J$563,FALSE(),$H$2:$H$563,H125)+1)/2,"")</f>
        <v>71.5</v>
      </c>
      <c r="R125" s="5" t="n">
        <f aca="false">COUNTIF($L$2:$L$563,"&lt;"&amp;L125)+(COUNTIF($L$2:$L$563,L125)+1)/2</f>
        <v>101.5</v>
      </c>
      <c r="S125" s="5" t="n">
        <f aca="false">MATCH(F125,Codetabel!$G$2:$G$12,0)-1</f>
        <v>1</v>
      </c>
      <c r="T125" s="5" t="n">
        <f aca="false">H125-1</f>
        <v>1</v>
      </c>
    </row>
    <row r="126" customFormat="false" ht="15" hidden="false" customHeight="false" outlineLevel="0" collapsed="false">
      <c r="A126" s="9" t="s">
        <v>65</v>
      </c>
      <c r="B126" s="9" t="n">
        <v>172</v>
      </c>
      <c r="C126" s="9" t="s">
        <v>349</v>
      </c>
      <c r="D126" s="9" t="s">
        <v>350</v>
      </c>
      <c r="E126" s="9" t="s">
        <v>351</v>
      </c>
      <c r="F126" s="9" t="n">
        <v>50</v>
      </c>
      <c r="G126" s="9" t="s">
        <v>126</v>
      </c>
      <c r="H126" s="9" t="n">
        <v>3</v>
      </c>
      <c r="I126" s="9" t="n">
        <v>50</v>
      </c>
      <c r="J126" s="11" t="b">
        <f aca="false">TRUE()</f>
        <v>1</v>
      </c>
      <c r="K126" s="9" t="n">
        <v>10</v>
      </c>
      <c r="L126" s="9" t="n">
        <v>1</v>
      </c>
      <c r="M126" s="11" t="b">
        <f aca="false">TRUE()</f>
        <v>1</v>
      </c>
      <c r="N126" s="5" t="n">
        <f aca="false">COUNTIF($F$2:$F$563,"&lt;"&amp;F126)+(COUNTIF($F$2:$F$563,F126)+1)/2</f>
        <v>346.5</v>
      </c>
      <c r="O126" s="5" t="n">
        <f aca="false">COUNTIF($H$2:$H$563,"&lt;"&amp;H126)+(COUNTIF($H$2:$H$563,H126)+1)/2</f>
        <v>176.5</v>
      </c>
      <c r="P126" s="5" t="str">
        <f aca="false">IF(J126=FALSE(),COUNTIFS($J$2:$J$563,FALSE(),$F$2:$F$563,"&lt;"&amp;F126)+(COUNTIFS($J$2:$J$563,FALSE(),$F$2:$F$563,F126)+1)/2,"")</f>
        <v/>
      </c>
      <c r="Q126" s="5" t="str">
        <f aca="false">IF(J126=FALSE(),COUNTIFS($J$2:$J$563,FALSE(),$H$2:$H$563,"&lt;"&amp;H126)+(COUNTIFS($J$2:$J$563,FALSE(),$H$2:$H$563,H126)+1)/2,"")</f>
        <v/>
      </c>
      <c r="R126" s="5" t="n">
        <f aca="false">COUNTIF($L$2:$L$563,"&lt;"&amp;L126)+(COUNTIF($L$2:$L$563,L126)+1)/2</f>
        <v>24</v>
      </c>
      <c r="S126" s="5" t="n">
        <f aca="false">MATCH(F126,Codetabel!$G$2:$G$12,0)-1</f>
        <v>3</v>
      </c>
      <c r="T126" s="5" t="n">
        <f aca="false">H126-1</f>
        <v>2</v>
      </c>
    </row>
    <row r="127" customFormat="false" ht="15" hidden="false" customHeight="false" outlineLevel="0" collapsed="false">
      <c r="A127" s="9" t="s">
        <v>65</v>
      </c>
      <c r="B127" s="9" t="n">
        <v>175</v>
      </c>
      <c r="C127" s="9" t="s">
        <v>352</v>
      </c>
      <c r="D127" s="9" t="s">
        <v>353</v>
      </c>
      <c r="E127" s="9" t="s">
        <v>354</v>
      </c>
      <c r="F127" s="9" t="n">
        <v>300</v>
      </c>
      <c r="G127" s="9" t="s">
        <v>199</v>
      </c>
      <c r="H127" s="9" t="n">
        <v>6</v>
      </c>
      <c r="I127" s="9" t="n">
        <v>300</v>
      </c>
      <c r="J127" s="11" t="b">
        <f aca="false">TRUE()</f>
        <v>1</v>
      </c>
      <c r="K127" s="9" t="n">
        <v>100</v>
      </c>
      <c r="L127" s="9" t="n">
        <v>4</v>
      </c>
      <c r="M127" s="11" t="b">
        <f aca="false">TRUE()</f>
        <v>1</v>
      </c>
      <c r="N127" s="5" t="n">
        <f aca="false">COUNTIF($F$2:$F$563,"&lt;"&amp;F127)+(COUNTIF($F$2:$F$563,F127)+1)/2</f>
        <v>518</v>
      </c>
      <c r="O127" s="5" t="n">
        <f aca="false">COUNTIF($H$2:$H$563,"&lt;"&amp;H127)+(COUNTIF($H$2:$H$563,H127)+1)/2</f>
        <v>425.5</v>
      </c>
      <c r="P127" s="5" t="str">
        <f aca="false">IF(J127=FALSE(),COUNTIFS($J$2:$J$563,FALSE(),$F$2:$F$563,"&lt;"&amp;F127)+(COUNTIFS($J$2:$J$563,FALSE(),$F$2:$F$563,F127)+1)/2,"")</f>
        <v/>
      </c>
      <c r="Q127" s="5" t="str">
        <f aca="false">IF(J127=FALSE(),COUNTIFS($J$2:$J$563,FALSE(),$H$2:$H$563,"&lt;"&amp;H127)+(COUNTIFS($J$2:$J$563,FALSE(),$H$2:$H$563,H127)+1)/2,"")</f>
        <v/>
      </c>
      <c r="R127" s="5" t="n">
        <f aca="false">COUNTIF($L$2:$L$563,"&lt;"&amp;L127)+(COUNTIF($L$2:$L$563,L127)+1)/2</f>
        <v>307.5</v>
      </c>
      <c r="S127" s="5" t="n">
        <f aca="false">MATCH(F127,Codetabel!$G$2:$G$12,0)-1</f>
        <v>6</v>
      </c>
      <c r="T127" s="5" t="n">
        <f aca="false">H127-1</f>
        <v>5</v>
      </c>
    </row>
    <row r="128" customFormat="false" ht="15" hidden="false" customHeight="false" outlineLevel="0" collapsed="false">
      <c r="A128" s="9" t="s">
        <v>65</v>
      </c>
      <c r="B128" s="9" t="n">
        <v>176</v>
      </c>
      <c r="C128" s="9" t="s">
        <v>355</v>
      </c>
      <c r="D128" s="9" t="s">
        <v>193</v>
      </c>
      <c r="E128" s="9" t="s">
        <v>356</v>
      </c>
      <c r="F128" s="9" t="n">
        <v>50</v>
      </c>
      <c r="G128" s="9" t="s">
        <v>126</v>
      </c>
      <c r="H128" s="9" t="n">
        <v>3</v>
      </c>
      <c r="I128" s="9" t="n">
        <v>50</v>
      </c>
      <c r="J128" s="11" t="b">
        <f aca="false">TRUE()</f>
        <v>1</v>
      </c>
      <c r="K128" s="9" t="n">
        <v>30</v>
      </c>
      <c r="L128" s="9" t="n">
        <v>2</v>
      </c>
      <c r="M128" s="11" t="b">
        <f aca="false">TRUE()</f>
        <v>1</v>
      </c>
      <c r="N128" s="5" t="n">
        <f aca="false">COUNTIF($F$2:$F$563,"&lt;"&amp;F128)+(COUNTIF($F$2:$F$563,F128)+1)/2</f>
        <v>346.5</v>
      </c>
      <c r="O128" s="5" t="n">
        <f aca="false">COUNTIF($H$2:$H$563,"&lt;"&amp;H128)+(COUNTIF($H$2:$H$563,H128)+1)/2</f>
        <v>176.5</v>
      </c>
      <c r="P128" s="5" t="str">
        <f aca="false">IF(J128=FALSE(),COUNTIFS($J$2:$J$563,FALSE(),$F$2:$F$563,"&lt;"&amp;F128)+(COUNTIFS($J$2:$J$563,FALSE(),$F$2:$F$563,F128)+1)/2,"")</f>
        <v/>
      </c>
      <c r="Q128" s="5" t="str">
        <f aca="false">IF(J128=FALSE(),COUNTIFS($J$2:$J$563,FALSE(),$H$2:$H$563,"&lt;"&amp;H128)+(COUNTIFS($J$2:$J$563,FALSE(),$H$2:$H$563,H128)+1)/2,"")</f>
        <v/>
      </c>
      <c r="R128" s="5" t="n">
        <f aca="false">COUNTIF($L$2:$L$563,"&lt;"&amp;L128)+(COUNTIF($L$2:$L$563,L128)+1)/2</f>
        <v>101.5</v>
      </c>
      <c r="S128" s="5" t="n">
        <f aca="false">MATCH(F128,Codetabel!$G$2:$G$12,0)-1</f>
        <v>3</v>
      </c>
      <c r="T128" s="5" t="n">
        <f aca="false">H128-1</f>
        <v>2</v>
      </c>
    </row>
    <row r="129" customFormat="false" ht="15" hidden="false" customHeight="false" outlineLevel="0" collapsed="false">
      <c r="A129" s="9" t="s">
        <v>65</v>
      </c>
      <c r="B129" s="9" t="n">
        <v>177</v>
      </c>
      <c r="C129" s="9" t="s">
        <v>357</v>
      </c>
      <c r="D129" s="9" t="s">
        <v>206</v>
      </c>
      <c r="E129" s="9" t="s">
        <v>358</v>
      </c>
      <c r="F129" s="9" t="n">
        <v>50</v>
      </c>
      <c r="G129" s="9" t="s">
        <v>126</v>
      </c>
      <c r="H129" s="9" t="n">
        <v>3</v>
      </c>
      <c r="I129" s="9" t="n">
        <v>50</v>
      </c>
      <c r="J129" s="11" t="b">
        <f aca="false">TRUE()</f>
        <v>1</v>
      </c>
      <c r="K129" s="9" t="n">
        <v>50</v>
      </c>
      <c r="L129" s="9" t="n">
        <v>3</v>
      </c>
      <c r="M129" s="11" t="b">
        <f aca="false">TRUE()</f>
        <v>1</v>
      </c>
      <c r="N129" s="5" t="n">
        <f aca="false">COUNTIF($F$2:$F$563,"&lt;"&amp;F129)+(COUNTIF($F$2:$F$563,F129)+1)/2</f>
        <v>346.5</v>
      </c>
      <c r="O129" s="5" t="n">
        <f aca="false">COUNTIF($H$2:$H$563,"&lt;"&amp;H129)+(COUNTIF($H$2:$H$563,H129)+1)/2</f>
        <v>176.5</v>
      </c>
      <c r="P129" s="5" t="str">
        <f aca="false">IF(J129=FALSE(),COUNTIFS($J$2:$J$563,FALSE(),$F$2:$F$563,"&lt;"&amp;F129)+(COUNTIFS($J$2:$J$563,FALSE(),$F$2:$F$563,F129)+1)/2,"")</f>
        <v/>
      </c>
      <c r="Q129" s="5" t="str">
        <f aca="false">IF(J129=FALSE(),COUNTIFS($J$2:$J$563,FALSE(),$H$2:$H$563,"&lt;"&amp;H129)+(COUNTIFS($J$2:$J$563,FALSE(),$H$2:$H$563,H129)+1)/2,"")</f>
        <v/>
      </c>
      <c r="R129" s="5" t="n">
        <f aca="false">COUNTIF($L$2:$L$563,"&lt;"&amp;L129)+(COUNTIF($L$2:$L$563,L129)+1)/2</f>
        <v>205</v>
      </c>
      <c r="S129" s="5" t="n">
        <f aca="false">MATCH(F129,Codetabel!$G$2:$G$12,0)-1</f>
        <v>3</v>
      </c>
      <c r="T129" s="5" t="n">
        <f aca="false">H129-1</f>
        <v>2</v>
      </c>
    </row>
    <row r="130" customFormat="false" ht="15" hidden="false" customHeight="false" outlineLevel="0" collapsed="false">
      <c r="A130" s="9" t="s">
        <v>65</v>
      </c>
      <c r="B130" s="9" t="n">
        <v>180</v>
      </c>
      <c r="C130" s="9" t="s">
        <v>359</v>
      </c>
      <c r="D130" s="9" t="s">
        <v>360</v>
      </c>
      <c r="E130" s="9" t="s">
        <v>361</v>
      </c>
      <c r="F130" s="9" t="n">
        <v>0</v>
      </c>
      <c r="G130" s="9" t="s">
        <v>115</v>
      </c>
      <c r="H130" s="9" t="n">
        <v>4</v>
      </c>
      <c r="I130" s="9" t="n">
        <v>100</v>
      </c>
      <c r="J130" s="11" t="b">
        <f aca="false">FALSE()</f>
        <v>0</v>
      </c>
      <c r="K130" s="9" t="n">
        <v>100</v>
      </c>
      <c r="L130" s="9" t="n">
        <v>4</v>
      </c>
      <c r="M130" s="11" t="b">
        <f aca="false">TRUE()</f>
        <v>1</v>
      </c>
      <c r="N130" s="5" t="n">
        <f aca="false">COUNTIF($F$2:$F$563,"&lt;"&amp;F130)+(COUNTIF($F$2:$F$563,F130)+1)/2</f>
        <v>59</v>
      </c>
      <c r="O130" s="5" t="n">
        <f aca="false">COUNTIF($H$2:$H$563,"&lt;"&amp;H130)+(COUNTIF($H$2:$H$563,H130)+1)/2</f>
        <v>269</v>
      </c>
      <c r="P130" s="5" t="n">
        <f aca="false">IF(J130=FALSE(),COUNTIFS($J$2:$J$563,FALSE(),$F$2:$F$563,"&lt;"&amp;F130)+(COUNTIFS($J$2:$J$563,FALSE(),$F$2:$F$563,F130)+1)/2,"")</f>
        <v>59</v>
      </c>
      <c r="Q130" s="5" t="n">
        <f aca="false">IF(J130=FALSE(),COUNTIFS($J$2:$J$563,FALSE(),$H$2:$H$563,"&lt;"&amp;H130)+(COUNTIFS($J$2:$J$563,FALSE(),$H$2:$H$563,H130)+1)/2,"")</f>
        <v>196</v>
      </c>
      <c r="R130" s="5" t="n">
        <f aca="false">COUNTIF($L$2:$L$563,"&lt;"&amp;L130)+(COUNTIF($L$2:$L$563,L130)+1)/2</f>
        <v>307.5</v>
      </c>
      <c r="S130" s="5" t="n">
        <f aca="false">MATCH(F130,Codetabel!$G$2:$G$12,0)-1</f>
        <v>0</v>
      </c>
      <c r="T130" s="5" t="n">
        <f aca="false">H130-1</f>
        <v>3</v>
      </c>
    </row>
    <row r="131" customFormat="false" ht="15" hidden="false" customHeight="false" outlineLevel="0" collapsed="false">
      <c r="A131" s="9" t="s">
        <v>65</v>
      </c>
      <c r="B131" s="9" t="n">
        <v>182</v>
      </c>
      <c r="C131" s="9" t="s">
        <v>362</v>
      </c>
      <c r="D131" s="9" t="s">
        <v>363</v>
      </c>
      <c r="E131" s="9" t="s">
        <v>364</v>
      </c>
      <c r="F131" s="9" t="n">
        <v>200</v>
      </c>
      <c r="G131" s="9" t="s">
        <v>132</v>
      </c>
      <c r="H131" s="9" t="n">
        <v>5</v>
      </c>
      <c r="I131" s="9" t="n">
        <v>200</v>
      </c>
      <c r="J131" s="11" t="b">
        <f aca="false">TRUE()</f>
        <v>1</v>
      </c>
      <c r="K131" s="9" t="n">
        <v>50</v>
      </c>
      <c r="L131" s="9" t="n">
        <v>3</v>
      </c>
      <c r="M131" s="11" t="b">
        <f aca="false">TRUE()</f>
        <v>1</v>
      </c>
      <c r="N131" s="5" t="n">
        <f aca="false">COUNTIF($F$2:$F$563,"&lt;"&amp;F131)+(COUNTIF($F$2:$F$563,F131)+1)/2</f>
        <v>474.5</v>
      </c>
      <c r="O131" s="5" t="n">
        <f aca="false">COUNTIF($H$2:$H$563,"&lt;"&amp;H131)+(COUNTIF($H$2:$H$563,H131)+1)/2</f>
        <v>351.5</v>
      </c>
      <c r="P131" s="5" t="str">
        <f aca="false">IF(J131=FALSE(),COUNTIFS($J$2:$J$563,FALSE(),$F$2:$F$563,"&lt;"&amp;F131)+(COUNTIFS($J$2:$J$563,FALSE(),$F$2:$F$563,F131)+1)/2,"")</f>
        <v/>
      </c>
      <c r="Q131" s="5" t="str">
        <f aca="false">IF(J131=FALSE(),COUNTIFS($J$2:$J$563,FALSE(),$H$2:$H$563,"&lt;"&amp;H131)+(COUNTIFS($J$2:$J$563,FALSE(),$H$2:$H$563,H131)+1)/2,"")</f>
        <v/>
      </c>
      <c r="R131" s="5" t="n">
        <f aca="false">COUNTIF($L$2:$L$563,"&lt;"&amp;L131)+(COUNTIF($L$2:$L$563,L131)+1)/2</f>
        <v>205</v>
      </c>
      <c r="S131" s="5" t="n">
        <f aca="false">MATCH(F131,Codetabel!$G$2:$G$12,0)-1</f>
        <v>5</v>
      </c>
      <c r="T131" s="5" t="n">
        <f aca="false">H131-1</f>
        <v>4</v>
      </c>
    </row>
    <row r="132" customFormat="false" ht="15" hidden="false" customHeight="false" outlineLevel="0" collapsed="false">
      <c r="A132" s="9" t="s">
        <v>65</v>
      </c>
      <c r="B132" s="9" t="n">
        <v>183</v>
      </c>
      <c r="C132" s="9" t="s">
        <v>362</v>
      </c>
      <c r="D132" s="9" t="s">
        <v>363</v>
      </c>
      <c r="E132" s="9" t="s">
        <v>365</v>
      </c>
      <c r="F132" s="9" t="n">
        <v>10</v>
      </c>
      <c r="G132" s="9" t="s">
        <v>126</v>
      </c>
      <c r="H132" s="9" t="n">
        <v>3</v>
      </c>
      <c r="I132" s="9" t="n">
        <v>50</v>
      </c>
      <c r="J132" s="11" t="b">
        <f aca="false">FALSE()</f>
        <v>0</v>
      </c>
      <c r="K132" s="9" t="n">
        <v>50</v>
      </c>
      <c r="L132" s="9" t="n">
        <v>3</v>
      </c>
      <c r="M132" s="11" t="b">
        <f aca="false">TRUE()</f>
        <v>1</v>
      </c>
      <c r="N132" s="5" t="n">
        <f aca="false">COUNTIF($F$2:$F$563,"&lt;"&amp;F132)+(COUNTIF($F$2:$F$563,F132)+1)/2</f>
        <v>164.5</v>
      </c>
      <c r="O132" s="5" t="n">
        <f aca="false">COUNTIF($H$2:$H$563,"&lt;"&amp;H132)+(COUNTIF($H$2:$H$563,H132)+1)/2</f>
        <v>176.5</v>
      </c>
      <c r="P132" s="5" t="n">
        <f aca="false">IF(J132=FALSE(),COUNTIFS($J$2:$J$563,FALSE(),$F$2:$F$563,"&lt;"&amp;F132)+(COUNTIFS($J$2:$J$563,FALSE(),$F$2:$F$563,F132)+1)/2,"")</f>
        <v>162</v>
      </c>
      <c r="Q132" s="5" t="n">
        <f aca="false">IF(J132=FALSE(),COUNTIFS($J$2:$J$563,FALSE(),$H$2:$H$563,"&lt;"&amp;H132)+(COUNTIFS($J$2:$J$563,FALSE(),$H$2:$H$563,H132)+1)/2,"")</f>
        <v>133.5</v>
      </c>
      <c r="R132" s="5" t="n">
        <f aca="false">COUNTIF($L$2:$L$563,"&lt;"&amp;L132)+(COUNTIF($L$2:$L$563,L132)+1)/2</f>
        <v>205</v>
      </c>
      <c r="S132" s="5" t="n">
        <f aca="false">MATCH(F132,Codetabel!$G$2:$G$12,0)-1</f>
        <v>1</v>
      </c>
      <c r="T132" s="5" t="n">
        <f aca="false">H132-1</f>
        <v>2</v>
      </c>
    </row>
    <row r="133" customFormat="false" ht="15" hidden="false" customHeight="false" outlineLevel="0" collapsed="false">
      <c r="A133" s="9" t="s">
        <v>65</v>
      </c>
      <c r="B133" s="9" t="n">
        <v>184</v>
      </c>
      <c r="C133" s="9" t="s">
        <v>366</v>
      </c>
      <c r="D133" s="9" t="s">
        <v>367</v>
      </c>
      <c r="E133" s="9" t="s">
        <v>368</v>
      </c>
      <c r="F133" s="9" t="n">
        <v>100</v>
      </c>
      <c r="G133" s="9" t="s">
        <v>115</v>
      </c>
      <c r="H133" s="9" t="n">
        <v>4</v>
      </c>
      <c r="I133" s="9" t="n">
        <v>100</v>
      </c>
      <c r="J133" s="11" t="b">
        <f aca="false">TRUE()</f>
        <v>1</v>
      </c>
      <c r="K133" s="9" t="n">
        <v>100</v>
      </c>
      <c r="L133" s="9" t="n">
        <v>4</v>
      </c>
      <c r="M133" s="11" t="b">
        <f aca="false">TRUE()</f>
        <v>1</v>
      </c>
      <c r="N133" s="5" t="n">
        <f aca="false">COUNTIF($F$2:$F$563,"&lt;"&amp;F133)+(COUNTIF($F$2:$F$563,F133)+1)/2</f>
        <v>418.5</v>
      </c>
      <c r="O133" s="5" t="n">
        <f aca="false">COUNTIF($H$2:$H$563,"&lt;"&amp;H133)+(COUNTIF($H$2:$H$563,H133)+1)/2</f>
        <v>269</v>
      </c>
      <c r="P133" s="5" t="str">
        <f aca="false">IF(J133=FALSE(),COUNTIFS($J$2:$J$563,FALSE(),$F$2:$F$563,"&lt;"&amp;F133)+(COUNTIFS($J$2:$J$563,FALSE(),$F$2:$F$563,F133)+1)/2,"")</f>
        <v/>
      </c>
      <c r="Q133" s="5" t="str">
        <f aca="false">IF(J133=FALSE(),COUNTIFS($J$2:$J$563,FALSE(),$H$2:$H$563,"&lt;"&amp;H133)+(COUNTIFS($J$2:$J$563,FALSE(),$H$2:$H$563,H133)+1)/2,"")</f>
        <v/>
      </c>
      <c r="R133" s="5" t="n">
        <f aca="false">COUNTIF($L$2:$L$563,"&lt;"&amp;L133)+(COUNTIF($L$2:$L$563,L133)+1)/2</f>
        <v>307.5</v>
      </c>
      <c r="S133" s="5" t="n">
        <f aca="false">MATCH(F133,Codetabel!$G$2:$G$12,0)-1</f>
        <v>4</v>
      </c>
      <c r="T133" s="5" t="n">
        <f aca="false">H133-1</f>
        <v>3</v>
      </c>
    </row>
    <row r="134" customFormat="false" ht="15" hidden="false" customHeight="false" outlineLevel="0" collapsed="false">
      <c r="A134" s="9" t="s">
        <v>65</v>
      </c>
      <c r="B134" s="9" t="n">
        <v>185</v>
      </c>
      <c r="C134" s="9" t="s">
        <v>369</v>
      </c>
      <c r="D134" s="9" t="s">
        <v>370</v>
      </c>
      <c r="E134" s="9" t="s">
        <v>371</v>
      </c>
      <c r="F134" s="9" t="n">
        <v>0</v>
      </c>
      <c r="G134" s="9" t="s">
        <v>115</v>
      </c>
      <c r="H134" s="9" t="n">
        <v>4</v>
      </c>
      <c r="I134" s="9" t="n">
        <v>100</v>
      </c>
      <c r="J134" s="11" t="b">
        <f aca="false">FALSE()</f>
        <v>0</v>
      </c>
      <c r="K134" s="9" t="n">
        <v>100</v>
      </c>
      <c r="L134" s="9" t="n">
        <v>4</v>
      </c>
      <c r="M134" s="11" t="b">
        <f aca="false">TRUE()</f>
        <v>1</v>
      </c>
      <c r="N134" s="5" t="n">
        <f aca="false">COUNTIF($F$2:$F$563,"&lt;"&amp;F134)+(COUNTIF($F$2:$F$563,F134)+1)/2</f>
        <v>59</v>
      </c>
      <c r="O134" s="5" t="n">
        <f aca="false">COUNTIF($H$2:$H$563,"&lt;"&amp;H134)+(COUNTIF($H$2:$H$563,H134)+1)/2</f>
        <v>269</v>
      </c>
      <c r="P134" s="5" t="n">
        <f aca="false">IF(J134=FALSE(),COUNTIFS($J$2:$J$563,FALSE(),$F$2:$F$563,"&lt;"&amp;F134)+(COUNTIFS($J$2:$J$563,FALSE(),$F$2:$F$563,F134)+1)/2,"")</f>
        <v>59</v>
      </c>
      <c r="Q134" s="5" t="n">
        <f aca="false">IF(J134=FALSE(),COUNTIFS($J$2:$J$563,FALSE(),$H$2:$H$563,"&lt;"&amp;H134)+(COUNTIFS($J$2:$J$563,FALSE(),$H$2:$H$563,H134)+1)/2,"")</f>
        <v>196</v>
      </c>
      <c r="R134" s="5" t="n">
        <f aca="false">COUNTIF($L$2:$L$563,"&lt;"&amp;L134)+(COUNTIF($L$2:$L$563,L134)+1)/2</f>
        <v>307.5</v>
      </c>
      <c r="S134" s="5" t="n">
        <f aca="false">MATCH(F134,Codetabel!$G$2:$G$12,0)-1</f>
        <v>0</v>
      </c>
      <c r="T134" s="5" t="n">
        <f aca="false">H134-1</f>
        <v>3</v>
      </c>
    </row>
    <row r="135" customFormat="false" ht="15" hidden="false" customHeight="false" outlineLevel="0" collapsed="false">
      <c r="A135" s="9" t="s">
        <v>65</v>
      </c>
      <c r="B135" s="9" t="n">
        <v>186</v>
      </c>
      <c r="C135" s="9" t="s">
        <v>369</v>
      </c>
      <c r="D135" s="9" t="s">
        <v>370</v>
      </c>
      <c r="E135" s="9" t="s">
        <v>372</v>
      </c>
      <c r="F135" s="9" t="n">
        <v>0</v>
      </c>
      <c r="G135" s="9" t="s">
        <v>126</v>
      </c>
      <c r="H135" s="9" t="n">
        <v>3</v>
      </c>
      <c r="I135" s="9" t="n">
        <v>50</v>
      </c>
      <c r="J135" s="11" t="b">
        <f aca="false">FALSE()</f>
        <v>0</v>
      </c>
      <c r="K135" s="9" t="n">
        <v>50</v>
      </c>
      <c r="L135" s="9" t="n">
        <v>3</v>
      </c>
      <c r="M135" s="11" t="b">
        <f aca="false">TRUE()</f>
        <v>1</v>
      </c>
      <c r="N135" s="5" t="n">
        <f aca="false">COUNTIF($F$2:$F$563,"&lt;"&amp;F135)+(COUNTIF($F$2:$F$563,F135)+1)/2</f>
        <v>59</v>
      </c>
      <c r="O135" s="5" t="n">
        <f aca="false">COUNTIF($H$2:$H$563,"&lt;"&amp;H135)+(COUNTIF($H$2:$H$563,H135)+1)/2</f>
        <v>176.5</v>
      </c>
      <c r="P135" s="5" t="n">
        <f aca="false">IF(J135=FALSE(),COUNTIFS($J$2:$J$563,FALSE(),$F$2:$F$563,"&lt;"&amp;F135)+(COUNTIFS($J$2:$J$563,FALSE(),$F$2:$F$563,F135)+1)/2,"")</f>
        <v>59</v>
      </c>
      <c r="Q135" s="5" t="n">
        <f aca="false">IF(J135=FALSE(),COUNTIFS($J$2:$J$563,FALSE(),$H$2:$H$563,"&lt;"&amp;H135)+(COUNTIFS($J$2:$J$563,FALSE(),$H$2:$H$563,H135)+1)/2,"")</f>
        <v>133.5</v>
      </c>
      <c r="R135" s="5" t="n">
        <f aca="false">COUNTIF($L$2:$L$563,"&lt;"&amp;L135)+(COUNTIF($L$2:$L$563,L135)+1)/2</f>
        <v>205</v>
      </c>
      <c r="S135" s="5" t="n">
        <f aca="false">MATCH(F135,Codetabel!$G$2:$G$12,0)-1</f>
        <v>0</v>
      </c>
      <c r="T135" s="5" t="n">
        <f aca="false">H135-1</f>
        <v>2</v>
      </c>
    </row>
    <row r="136" customFormat="false" ht="15" hidden="false" customHeight="false" outlineLevel="0" collapsed="false">
      <c r="A136" s="9" t="s">
        <v>65</v>
      </c>
      <c r="B136" s="9" t="n">
        <v>187</v>
      </c>
      <c r="C136" s="9" t="s">
        <v>373</v>
      </c>
      <c r="D136" s="9" t="s">
        <v>374</v>
      </c>
      <c r="E136" s="9" t="s">
        <v>375</v>
      </c>
      <c r="F136" s="9" t="n">
        <v>10</v>
      </c>
      <c r="G136" s="9" t="s">
        <v>107</v>
      </c>
      <c r="H136" s="9" t="n">
        <v>2</v>
      </c>
      <c r="I136" s="9" t="n">
        <v>30</v>
      </c>
      <c r="J136" s="11" t="b">
        <f aca="false">FALSE()</f>
        <v>0</v>
      </c>
      <c r="K136" s="9" t="n">
        <v>30</v>
      </c>
      <c r="L136" s="9" t="n">
        <v>2</v>
      </c>
      <c r="M136" s="11" t="b">
        <f aca="false">FALSE()</f>
        <v>0</v>
      </c>
      <c r="N136" s="5" t="n">
        <f aca="false">COUNTIF($F$2:$F$563,"&lt;"&amp;F136)+(COUNTIF($F$2:$F$563,F136)+1)/2</f>
        <v>164.5</v>
      </c>
      <c r="O136" s="5" t="n">
        <f aca="false">COUNTIF($H$2:$H$563,"&lt;"&amp;H136)+(COUNTIF($H$2:$H$563,H136)+1)/2</f>
        <v>89</v>
      </c>
      <c r="P136" s="5" t="n">
        <f aca="false">IF(J136=FALSE(),COUNTIFS($J$2:$J$563,FALSE(),$F$2:$F$563,"&lt;"&amp;F136)+(COUNTIFS($J$2:$J$563,FALSE(),$F$2:$F$563,F136)+1)/2,"")</f>
        <v>162</v>
      </c>
      <c r="Q136" s="5" t="n">
        <f aca="false">IF(J136=FALSE(),COUNTIFS($J$2:$J$563,FALSE(),$H$2:$H$563,"&lt;"&amp;H136)+(COUNTIFS($J$2:$J$563,FALSE(),$H$2:$H$563,H136)+1)/2,"")</f>
        <v>71.5</v>
      </c>
      <c r="R136" s="5" t="n">
        <f aca="false">COUNTIF($L$2:$L$563,"&lt;"&amp;L136)+(COUNTIF($L$2:$L$563,L136)+1)/2</f>
        <v>101.5</v>
      </c>
      <c r="S136" s="5" t="n">
        <f aca="false">MATCH(F136,Codetabel!$G$2:$G$12,0)-1</f>
        <v>1</v>
      </c>
      <c r="T136" s="5" t="n">
        <f aca="false">H136-1</f>
        <v>1</v>
      </c>
    </row>
    <row r="137" customFormat="false" ht="15" hidden="false" customHeight="false" outlineLevel="0" collapsed="false">
      <c r="A137" s="9" t="s">
        <v>65</v>
      </c>
      <c r="B137" s="9" t="n">
        <v>190</v>
      </c>
      <c r="C137" s="9" t="s">
        <v>376</v>
      </c>
      <c r="D137" s="9" t="s">
        <v>377</v>
      </c>
      <c r="E137" s="9" t="s">
        <v>378</v>
      </c>
      <c r="F137" s="9" t="n">
        <v>200</v>
      </c>
      <c r="G137" s="9" t="s">
        <v>132</v>
      </c>
      <c r="H137" s="9" t="n">
        <v>5</v>
      </c>
      <c r="I137" s="9" t="n">
        <v>200</v>
      </c>
      <c r="J137" s="11" t="b">
        <f aca="false">TRUE()</f>
        <v>1</v>
      </c>
      <c r="K137" s="9" t="n">
        <v>200</v>
      </c>
      <c r="L137" s="9" t="n">
        <v>5</v>
      </c>
      <c r="M137" s="11" t="b">
        <f aca="false">TRUE()</f>
        <v>1</v>
      </c>
      <c r="N137" s="5" t="n">
        <f aca="false">COUNTIF($F$2:$F$563,"&lt;"&amp;F137)+(COUNTIF($F$2:$F$563,F137)+1)/2</f>
        <v>474.5</v>
      </c>
      <c r="O137" s="5" t="n">
        <f aca="false">COUNTIF($H$2:$H$563,"&lt;"&amp;H137)+(COUNTIF($H$2:$H$563,H137)+1)/2</f>
        <v>351.5</v>
      </c>
      <c r="P137" s="5" t="str">
        <f aca="false">IF(J137=FALSE(),COUNTIFS($J$2:$J$563,FALSE(),$F$2:$F$563,"&lt;"&amp;F137)+(COUNTIFS($J$2:$J$563,FALSE(),$F$2:$F$563,F137)+1)/2,"")</f>
        <v/>
      </c>
      <c r="Q137" s="5" t="str">
        <f aca="false">IF(J137=FALSE(),COUNTIFS($J$2:$J$563,FALSE(),$H$2:$H$563,"&lt;"&amp;H137)+(COUNTIFS($J$2:$J$563,FALSE(),$H$2:$H$563,H137)+1)/2,"")</f>
        <v/>
      </c>
      <c r="R137" s="5" t="n">
        <f aca="false">COUNTIF($L$2:$L$563,"&lt;"&amp;L137)+(COUNTIF($L$2:$L$563,L137)+1)/2</f>
        <v>389.5</v>
      </c>
      <c r="S137" s="5" t="n">
        <f aca="false">MATCH(F137,Codetabel!$G$2:$G$12,0)-1</f>
        <v>5</v>
      </c>
      <c r="T137" s="5" t="n">
        <f aca="false">H137-1</f>
        <v>4</v>
      </c>
    </row>
    <row r="138" customFormat="false" ht="15" hidden="false" customHeight="false" outlineLevel="0" collapsed="false">
      <c r="A138" s="9" t="s">
        <v>65</v>
      </c>
      <c r="B138" s="9" t="n">
        <v>192</v>
      </c>
      <c r="C138" s="9" t="s">
        <v>379</v>
      </c>
      <c r="D138" s="9" t="s">
        <v>380</v>
      </c>
      <c r="E138" s="9" t="s">
        <v>381</v>
      </c>
      <c r="F138" s="9" t="n">
        <v>50</v>
      </c>
      <c r="G138" s="9" t="s">
        <v>126</v>
      </c>
      <c r="H138" s="9" t="n">
        <v>3</v>
      </c>
      <c r="I138" s="9" t="n">
        <v>50</v>
      </c>
      <c r="J138" s="11" t="b">
        <f aca="false">TRUE()</f>
        <v>1</v>
      </c>
      <c r="K138" s="9" t="n">
        <v>50</v>
      </c>
      <c r="L138" s="9" t="n">
        <v>3</v>
      </c>
      <c r="M138" s="11" t="b">
        <f aca="false">TRUE()</f>
        <v>1</v>
      </c>
      <c r="N138" s="5" t="n">
        <f aca="false">COUNTIF($F$2:$F$563,"&lt;"&amp;F138)+(COUNTIF($F$2:$F$563,F138)+1)/2</f>
        <v>346.5</v>
      </c>
      <c r="O138" s="5" t="n">
        <f aca="false">COUNTIF($H$2:$H$563,"&lt;"&amp;H138)+(COUNTIF($H$2:$H$563,H138)+1)/2</f>
        <v>176.5</v>
      </c>
      <c r="P138" s="5" t="str">
        <f aca="false">IF(J138=FALSE(),COUNTIFS($J$2:$J$563,FALSE(),$F$2:$F$563,"&lt;"&amp;F138)+(COUNTIFS($J$2:$J$563,FALSE(),$F$2:$F$563,F138)+1)/2,"")</f>
        <v/>
      </c>
      <c r="Q138" s="5" t="str">
        <f aca="false">IF(J138=FALSE(),COUNTIFS($J$2:$J$563,FALSE(),$H$2:$H$563,"&lt;"&amp;H138)+(COUNTIFS($J$2:$J$563,FALSE(),$H$2:$H$563,H138)+1)/2,"")</f>
        <v/>
      </c>
      <c r="R138" s="5" t="n">
        <f aca="false">COUNTIF($L$2:$L$563,"&lt;"&amp;L138)+(COUNTIF($L$2:$L$563,L138)+1)/2</f>
        <v>205</v>
      </c>
      <c r="S138" s="5" t="n">
        <f aca="false">MATCH(F138,Codetabel!$G$2:$G$12,0)-1</f>
        <v>3</v>
      </c>
      <c r="T138" s="5" t="n">
        <f aca="false">H138-1</f>
        <v>2</v>
      </c>
    </row>
    <row r="139" customFormat="false" ht="15" hidden="false" customHeight="false" outlineLevel="0" collapsed="false">
      <c r="A139" s="9" t="s">
        <v>65</v>
      </c>
      <c r="B139" s="9" t="n">
        <v>193</v>
      </c>
      <c r="C139" s="9" t="s">
        <v>379</v>
      </c>
      <c r="D139" s="9" t="s">
        <v>380</v>
      </c>
      <c r="E139" s="9" t="s">
        <v>382</v>
      </c>
      <c r="F139" s="9" t="n">
        <v>100</v>
      </c>
      <c r="G139" s="9" t="s">
        <v>132</v>
      </c>
      <c r="H139" s="9" t="n">
        <v>5</v>
      </c>
      <c r="I139" s="9" t="n">
        <v>200</v>
      </c>
      <c r="J139" s="11" t="b">
        <f aca="false">FALSE()</f>
        <v>0</v>
      </c>
      <c r="K139" s="9" t="n">
        <v>200</v>
      </c>
      <c r="L139" s="9" t="n">
        <v>5</v>
      </c>
      <c r="M139" s="11" t="b">
        <f aca="false">TRUE()</f>
        <v>1</v>
      </c>
      <c r="N139" s="5" t="n">
        <f aca="false">COUNTIF($F$2:$F$563,"&lt;"&amp;F139)+(COUNTIF($F$2:$F$563,F139)+1)/2</f>
        <v>418.5</v>
      </c>
      <c r="O139" s="5" t="n">
        <f aca="false">COUNTIF($H$2:$H$563,"&lt;"&amp;H139)+(COUNTIF($H$2:$H$563,H139)+1)/2</f>
        <v>351.5</v>
      </c>
      <c r="P139" s="5" t="n">
        <f aca="false">IF(J139=FALSE(),COUNTIFS($J$2:$J$563,FALSE(),$F$2:$F$563,"&lt;"&amp;F139)+(COUNTIFS($J$2:$J$563,FALSE(),$F$2:$F$563,F139)+1)/2,"")</f>
        <v>345.5</v>
      </c>
      <c r="Q139" s="5" t="n">
        <f aca="false">IF(J139=FALSE(),COUNTIFS($J$2:$J$563,FALSE(),$H$2:$H$563,"&lt;"&amp;H139)+(COUNTIFS($J$2:$J$563,FALSE(),$H$2:$H$563,H139)+1)/2,"")</f>
        <v>247</v>
      </c>
      <c r="R139" s="5" t="n">
        <f aca="false">COUNTIF($L$2:$L$563,"&lt;"&amp;L139)+(COUNTIF($L$2:$L$563,L139)+1)/2</f>
        <v>389.5</v>
      </c>
      <c r="S139" s="5" t="n">
        <f aca="false">MATCH(F139,Codetabel!$G$2:$G$12,0)-1</f>
        <v>4</v>
      </c>
      <c r="T139" s="5" t="n">
        <f aca="false">H139-1</f>
        <v>4</v>
      </c>
    </row>
    <row r="140" customFormat="false" ht="15" hidden="false" customHeight="false" outlineLevel="0" collapsed="false">
      <c r="A140" s="9" t="s">
        <v>65</v>
      </c>
      <c r="B140" s="9" t="n">
        <v>194</v>
      </c>
      <c r="C140" s="9" t="s">
        <v>379</v>
      </c>
      <c r="D140" s="9" t="s">
        <v>380</v>
      </c>
      <c r="E140" s="9" t="s">
        <v>383</v>
      </c>
      <c r="F140" s="9" t="n">
        <v>200</v>
      </c>
      <c r="G140" s="9" t="s">
        <v>199</v>
      </c>
      <c r="H140" s="9" t="n">
        <v>6</v>
      </c>
      <c r="I140" s="9" t="n">
        <v>300</v>
      </c>
      <c r="J140" s="11" t="b">
        <f aca="false">FALSE()</f>
        <v>0</v>
      </c>
      <c r="K140" s="9" t="n">
        <v>300</v>
      </c>
      <c r="L140" s="9" t="n">
        <v>6</v>
      </c>
      <c r="M140" s="11" t="b">
        <f aca="false">TRUE()</f>
        <v>1</v>
      </c>
      <c r="N140" s="5" t="n">
        <f aca="false">COUNTIF($F$2:$F$563,"&lt;"&amp;F140)+(COUNTIF($F$2:$F$563,F140)+1)/2</f>
        <v>474.5</v>
      </c>
      <c r="O140" s="5" t="n">
        <f aca="false">COUNTIF($H$2:$H$563,"&lt;"&amp;H140)+(COUNTIF($H$2:$H$563,H140)+1)/2</f>
        <v>425.5</v>
      </c>
      <c r="P140" s="5" t="n">
        <f aca="false">IF(J140=FALSE(),COUNTIFS($J$2:$J$563,FALSE(),$F$2:$F$563,"&lt;"&amp;F140)+(COUNTIFS($J$2:$J$563,FALSE(),$F$2:$F$563,F140)+1)/2,"")</f>
        <v>370</v>
      </c>
      <c r="Q140" s="5" t="n">
        <f aca="false">IF(J140=FALSE(),COUNTIFS($J$2:$J$563,FALSE(),$H$2:$H$563,"&lt;"&amp;H140)+(COUNTIFS($J$2:$J$563,FALSE(),$H$2:$H$563,H140)+1)/2,"")</f>
        <v>288</v>
      </c>
      <c r="R140" s="5" t="n">
        <f aca="false">COUNTIF($L$2:$L$563,"&lt;"&amp;L140)+(COUNTIF($L$2:$L$563,L140)+1)/2</f>
        <v>450.5</v>
      </c>
      <c r="S140" s="5" t="n">
        <f aca="false">MATCH(F140,Codetabel!$G$2:$G$12,0)-1</f>
        <v>5</v>
      </c>
      <c r="T140" s="5" t="n">
        <f aca="false">H140-1</f>
        <v>5</v>
      </c>
    </row>
    <row r="141" customFormat="false" ht="15" hidden="false" customHeight="false" outlineLevel="0" collapsed="false">
      <c r="A141" s="9" t="s">
        <v>65</v>
      </c>
      <c r="B141" s="9" t="n">
        <v>195</v>
      </c>
      <c r="C141" s="9" t="s">
        <v>384</v>
      </c>
      <c r="D141" s="9" t="s">
        <v>328</v>
      </c>
      <c r="E141" s="9" t="s">
        <v>385</v>
      </c>
      <c r="F141" s="9" t="n">
        <v>30</v>
      </c>
      <c r="G141" s="9" t="s">
        <v>115</v>
      </c>
      <c r="H141" s="9" t="n">
        <v>4</v>
      </c>
      <c r="I141" s="9" t="n">
        <v>100</v>
      </c>
      <c r="J141" s="11" t="b">
        <f aca="false">FALSE()</f>
        <v>0</v>
      </c>
      <c r="K141" s="9" t="n">
        <v>100</v>
      </c>
      <c r="L141" s="9" t="n">
        <v>4</v>
      </c>
      <c r="M141" s="11" t="b">
        <f aca="false">TRUE()</f>
        <v>1</v>
      </c>
      <c r="N141" s="5" t="n">
        <f aca="false">COUNTIF($F$2:$F$563,"&lt;"&amp;F141)+(COUNTIF($F$2:$F$563,F141)+1)/2</f>
        <v>259.5</v>
      </c>
      <c r="O141" s="5" t="n">
        <f aca="false">COUNTIF($H$2:$H$563,"&lt;"&amp;H141)+(COUNTIF($H$2:$H$563,H141)+1)/2</f>
        <v>269</v>
      </c>
      <c r="P141" s="5" t="n">
        <f aca="false">IF(J141=FALSE(),COUNTIFS($J$2:$J$563,FALSE(),$F$2:$F$563,"&lt;"&amp;F141)+(COUNTIFS($J$2:$J$563,FALSE(),$F$2:$F$563,F141)+1)/2,"")</f>
        <v>242</v>
      </c>
      <c r="Q141" s="5" t="n">
        <f aca="false">IF(J141=FALSE(),COUNTIFS($J$2:$J$563,FALSE(),$H$2:$H$563,"&lt;"&amp;H141)+(COUNTIFS($J$2:$J$563,FALSE(),$H$2:$H$563,H141)+1)/2,"")</f>
        <v>196</v>
      </c>
      <c r="R141" s="5" t="n">
        <f aca="false">COUNTIF($L$2:$L$563,"&lt;"&amp;L141)+(COUNTIF($L$2:$L$563,L141)+1)/2</f>
        <v>307.5</v>
      </c>
      <c r="S141" s="5" t="n">
        <f aca="false">MATCH(F141,Codetabel!$G$2:$G$12,0)-1</f>
        <v>2</v>
      </c>
      <c r="T141" s="5" t="n">
        <f aca="false">H141-1</f>
        <v>3</v>
      </c>
    </row>
    <row r="142" customFormat="false" ht="15" hidden="false" customHeight="false" outlineLevel="0" collapsed="false">
      <c r="A142" s="9" t="s">
        <v>65</v>
      </c>
      <c r="B142" s="9" t="n">
        <v>197</v>
      </c>
      <c r="C142" s="9" t="s">
        <v>386</v>
      </c>
      <c r="D142" s="9" t="s">
        <v>387</v>
      </c>
      <c r="E142" s="9" t="s">
        <v>381</v>
      </c>
      <c r="F142" s="9" t="n">
        <v>30</v>
      </c>
      <c r="G142" s="9" t="s">
        <v>115</v>
      </c>
      <c r="H142" s="9" t="n">
        <v>4</v>
      </c>
      <c r="I142" s="9" t="n">
        <v>100</v>
      </c>
      <c r="J142" s="11" t="b">
        <f aca="false">FALSE()</f>
        <v>0</v>
      </c>
      <c r="K142" s="9" t="n">
        <v>100</v>
      </c>
      <c r="L142" s="9" t="n">
        <v>4</v>
      </c>
      <c r="M142" s="11" t="b">
        <f aca="false">TRUE()</f>
        <v>1</v>
      </c>
      <c r="N142" s="5" t="n">
        <f aca="false">COUNTIF($F$2:$F$563,"&lt;"&amp;F142)+(COUNTIF($F$2:$F$563,F142)+1)/2</f>
        <v>259.5</v>
      </c>
      <c r="O142" s="5" t="n">
        <f aca="false">COUNTIF($H$2:$H$563,"&lt;"&amp;H142)+(COUNTIF($H$2:$H$563,H142)+1)/2</f>
        <v>269</v>
      </c>
      <c r="P142" s="5" t="n">
        <f aca="false">IF(J142=FALSE(),COUNTIFS($J$2:$J$563,FALSE(),$F$2:$F$563,"&lt;"&amp;F142)+(COUNTIFS($J$2:$J$563,FALSE(),$F$2:$F$563,F142)+1)/2,"")</f>
        <v>242</v>
      </c>
      <c r="Q142" s="5" t="n">
        <f aca="false">IF(J142=FALSE(),COUNTIFS($J$2:$J$563,FALSE(),$H$2:$H$563,"&lt;"&amp;H142)+(COUNTIFS($J$2:$J$563,FALSE(),$H$2:$H$563,H142)+1)/2,"")</f>
        <v>196</v>
      </c>
      <c r="R142" s="5" t="n">
        <f aca="false">COUNTIF($L$2:$L$563,"&lt;"&amp;L142)+(COUNTIF($L$2:$L$563,L142)+1)/2</f>
        <v>307.5</v>
      </c>
      <c r="S142" s="5" t="n">
        <f aca="false">MATCH(F142,Codetabel!$G$2:$G$12,0)-1</f>
        <v>2</v>
      </c>
      <c r="T142" s="5" t="n">
        <f aca="false">H142-1</f>
        <v>3</v>
      </c>
    </row>
    <row r="143" customFormat="false" ht="15" hidden="false" customHeight="false" outlineLevel="0" collapsed="false">
      <c r="A143" s="9" t="s">
        <v>65</v>
      </c>
      <c r="B143" s="9" t="n">
        <v>198</v>
      </c>
      <c r="C143" s="9" t="s">
        <v>386</v>
      </c>
      <c r="D143" s="9" t="s">
        <v>387</v>
      </c>
      <c r="E143" s="9" t="s">
        <v>388</v>
      </c>
      <c r="F143" s="9" t="n">
        <v>50</v>
      </c>
      <c r="G143" s="9" t="s">
        <v>132</v>
      </c>
      <c r="H143" s="9" t="n">
        <v>5</v>
      </c>
      <c r="I143" s="9" t="n">
        <v>200</v>
      </c>
      <c r="J143" s="11" t="b">
        <f aca="false">FALSE()</f>
        <v>0</v>
      </c>
      <c r="K143" s="9" t="n">
        <v>200</v>
      </c>
      <c r="L143" s="9" t="n">
        <v>5</v>
      </c>
      <c r="M143" s="11" t="b">
        <f aca="false">TRUE()</f>
        <v>1</v>
      </c>
      <c r="N143" s="5" t="n">
        <f aca="false">COUNTIF($F$2:$F$563,"&lt;"&amp;F143)+(COUNTIF($F$2:$F$563,F143)+1)/2</f>
        <v>346.5</v>
      </c>
      <c r="O143" s="5" t="n">
        <f aca="false">COUNTIF($H$2:$H$563,"&lt;"&amp;H143)+(COUNTIF($H$2:$H$563,H143)+1)/2</f>
        <v>351.5</v>
      </c>
      <c r="P143" s="5" t="n">
        <f aca="false">IF(J143=FALSE(),COUNTIFS($J$2:$J$563,FALSE(),$F$2:$F$563,"&lt;"&amp;F143)+(COUNTIFS($J$2:$J$563,FALSE(),$F$2:$F$563,F143)+1)/2,"")</f>
        <v>303.5</v>
      </c>
      <c r="Q143" s="5" t="n">
        <f aca="false">IF(J143=FALSE(),COUNTIFS($J$2:$J$563,FALSE(),$H$2:$H$563,"&lt;"&amp;H143)+(COUNTIFS($J$2:$J$563,FALSE(),$H$2:$H$563,H143)+1)/2,"")</f>
        <v>247</v>
      </c>
      <c r="R143" s="5" t="n">
        <f aca="false">COUNTIF($L$2:$L$563,"&lt;"&amp;L143)+(COUNTIF($L$2:$L$563,L143)+1)/2</f>
        <v>389.5</v>
      </c>
      <c r="S143" s="5" t="n">
        <f aca="false">MATCH(F143,Codetabel!$G$2:$G$12,0)-1</f>
        <v>3</v>
      </c>
      <c r="T143" s="5" t="n">
        <f aca="false">H143-1</f>
        <v>4</v>
      </c>
    </row>
    <row r="144" customFormat="false" ht="15" hidden="false" customHeight="false" outlineLevel="0" collapsed="false">
      <c r="A144" s="9" t="s">
        <v>65</v>
      </c>
      <c r="B144" s="9" t="n">
        <v>201</v>
      </c>
      <c r="C144" s="9" t="s">
        <v>389</v>
      </c>
      <c r="D144" s="9" t="s">
        <v>390</v>
      </c>
      <c r="E144" s="9" t="s">
        <v>391</v>
      </c>
      <c r="F144" s="9" t="n">
        <v>0</v>
      </c>
      <c r="G144" s="9" t="s">
        <v>392</v>
      </c>
      <c r="H144" s="9" t="n">
        <v>1</v>
      </c>
      <c r="I144" s="9" t="n">
        <v>10</v>
      </c>
      <c r="J144" s="11" t="b">
        <f aca="false">FALSE()</f>
        <v>0</v>
      </c>
      <c r="K144" s="9" t="n">
        <v>10</v>
      </c>
      <c r="L144" s="9" t="n">
        <v>1</v>
      </c>
      <c r="M144" s="11" t="b">
        <f aca="false">FALSE()</f>
        <v>0</v>
      </c>
      <c r="N144" s="5" t="n">
        <f aca="false">COUNTIF($F$2:$F$563,"&lt;"&amp;F144)+(COUNTIF($F$2:$F$563,F144)+1)/2</f>
        <v>59</v>
      </c>
      <c r="O144" s="5" t="n">
        <f aca="false">COUNTIF($H$2:$H$563,"&lt;"&amp;H144)+(COUNTIF($H$2:$H$563,H144)+1)/2</f>
        <v>22</v>
      </c>
      <c r="P144" s="5" t="n">
        <f aca="false">IF(J144=FALSE(),COUNTIFS($J$2:$J$563,FALSE(),$F$2:$F$563,"&lt;"&amp;F144)+(COUNTIFS($J$2:$J$563,FALSE(),$F$2:$F$563,F144)+1)/2,"")</f>
        <v>59</v>
      </c>
      <c r="Q144" s="5" t="n">
        <f aca="false">IF(J144=FALSE(),COUNTIFS($J$2:$J$563,FALSE(),$H$2:$H$563,"&lt;"&amp;H144)+(COUNTIFS($J$2:$J$563,FALSE(),$H$2:$H$563,H144)+1)/2,"")</f>
        <v>19.5</v>
      </c>
      <c r="R144" s="5" t="n">
        <f aca="false">COUNTIF($L$2:$L$563,"&lt;"&amp;L144)+(COUNTIF($L$2:$L$563,L144)+1)/2</f>
        <v>24</v>
      </c>
      <c r="S144" s="5" t="n">
        <f aca="false">MATCH(F144,Codetabel!$G$2:$G$12,0)-1</f>
        <v>0</v>
      </c>
      <c r="T144" s="5" t="n">
        <f aca="false">H144-1</f>
        <v>0</v>
      </c>
    </row>
    <row r="145" customFormat="false" ht="15" hidden="false" customHeight="false" outlineLevel="0" collapsed="false">
      <c r="A145" s="9" t="s">
        <v>65</v>
      </c>
      <c r="B145" s="9" t="n">
        <v>202</v>
      </c>
      <c r="C145" s="9" t="s">
        <v>393</v>
      </c>
      <c r="D145" s="9" t="s">
        <v>394</v>
      </c>
      <c r="E145" s="9" t="s">
        <v>395</v>
      </c>
      <c r="F145" s="9" t="n">
        <v>30</v>
      </c>
      <c r="G145" s="9" t="s">
        <v>115</v>
      </c>
      <c r="H145" s="9" t="n">
        <v>4</v>
      </c>
      <c r="I145" s="9" t="n">
        <v>100</v>
      </c>
      <c r="J145" s="11" t="b">
        <f aca="false">FALSE()</f>
        <v>0</v>
      </c>
      <c r="K145" s="9" t="n">
        <v>100</v>
      </c>
      <c r="L145" s="9" t="n">
        <v>4</v>
      </c>
      <c r="M145" s="11" t="b">
        <f aca="false">TRUE()</f>
        <v>1</v>
      </c>
      <c r="N145" s="5" t="n">
        <f aca="false">COUNTIF($F$2:$F$563,"&lt;"&amp;F145)+(COUNTIF($F$2:$F$563,F145)+1)/2</f>
        <v>259.5</v>
      </c>
      <c r="O145" s="5" t="n">
        <f aca="false">COUNTIF($H$2:$H$563,"&lt;"&amp;H145)+(COUNTIF($H$2:$H$563,H145)+1)/2</f>
        <v>269</v>
      </c>
      <c r="P145" s="5" t="n">
        <f aca="false">IF(J145=FALSE(),COUNTIFS($J$2:$J$563,FALSE(),$F$2:$F$563,"&lt;"&amp;F145)+(COUNTIFS($J$2:$J$563,FALSE(),$F$2:$F$563,F145)+1)/2,"")</f>
        <v>242</v>
      </c>
      <c r="Q145" s="5" t="n">
        <f aca="false">IF(J145=FALSE(),COUNTIFS($J$2:$J$563,FALSE(),$H$2:$H$563,"&lt;"&amp;H145)+(COUNTIFS($J$2:$J$563,FALSE(),$H$2:$H$563,H145)+1)/2,"")</f>
        <v>196</v>
      </c>
      <c r="R145" s="5" t="n">
        <f aca="false">COUNTIF($L$2:$L$563,"&lt;"&amp;L145)+(COUNTIF($L$2:$L$563,L145)+1)/2</f>
        <v>307.5</v>
      </c>
      <c r="S145" s="5" t="n">
        <f aca="false">MATCH(F145,Codetabel!$G$2:$G$12,0)-1</f>
        <v>2</v>
      </c>
      <c r="T145" s="5" t="n">
        <f aca="false">H145-1</f>
        <v>3</v>
      </c>
    </row>
    <row r="146" customFormat="false" ht="15" hidden="false" customHeight="false" outlineLevel="0" collapsed="false">
      <c r="A146" s="9" t="s">
        <v>65</v>
      </c>
      <c r="B146" s="9" t="n">
        <v>203</v>
      </c>
      <c r="C146" s="9" t="s">
        <v>396</v>
      </c>
      <c r="D146" s="9" t="s">
        <v>397</v>
      </c>
      <c r="E146" s="9" t="s">
        <v>398</v>
      </c>
      <c r="F146" s="9" t="n">
        <v>30</v>
      </c>
      <c r="G146" s="9" t="s">
        <v>115</v>
      </c>
      <c r="H146" s="9" t="n">
        <v>4</v>
      </c>
      <c r="I146" s="9" t="n">
        <v>100</v>
      </c>
      <c r="J146" s="11" t="b">
        <f aca="false">FALSE()</f>
        <v>0</v>
      </c>
      <c r="K146" s="9" t="n">
        <v>100</v>
      </c>
      <c r="L146" s="9" t="n">
        <v>4</v>
      </c>
      <c r="M146" s="11" t="b">
        <f aca="false">TRUE()</f>
        <v>1</v>
      </c>
      <c r="N146" s="5" t="n">
        <f aca="false">COUNTIF($F$2:$F$563,"&lt;"&amp;F146)+(COUNTIF($F$2:$F$563,F146)+1)/2</f>
        <v>259.5</v>
      </c>
      <c r="O146" s="5" t="n">
        <f aca="false">COUNTIF($H$2:$H$563,"&lt;"&amp;H146)+(COUNTIF($H$2:$H$563,H146)+1)/2</f>
        <v>269</v>
      </c>
      <c r="P146" s="5" t="n">
        <f aca="false">IF(J146=FALSE(),COUNTIFS($J$2:$J$563,FALSE(),$F$2:$F$563,"&lt;"&amp;F146)+(COUNTIFS($J$2:$J$563,FALSE(),$F$2:$F$563,F146)+1)/2,"")</f>
        <v>242</v>
      </c>
      <c r="Q146" s="5" t="n">
        <f aca="false">IF(J146=FALSE(),COUNTIFS($J$2:$J$563,FALSE(),$H$2:$H$563,"&lt;"&amp;H146)+(COUNTIFS($J$2:$J$563,FALSE(),$H$2:$H$563,H146)+1)/2,"")</f>
        <v>196</v>
      </c>
      <c r="R146" s="5" t="n">
        <f aca="false">COUNTIF($L$2:$L$563,"&lt;"&amp;L146)+(COUNTIF($L$2:$L$563,L146)+1)/2</f>
        <v>307.5</v>
      </c>
      <c r="S146" s="5" t="n">
        <f aca="false">MATCH(F146,Codetabel!$G$2:$G$12,0)-1</f>
        <v>2</v>
      </c>
      <c r="T146" s="5" t="n">
        <f aca="false">H146-1</f>
        <v>3</v>
      </c>
    </row>
    <row r="147" customFormat="false" ht="15" hidden="false" customHeight="false" outlineLevel="0" collapsed="false">
      <c r="A147" s="9" t="s">
        <v>65</v>
      </c>
      <c r="B147" s="9" t="n">
        <v>204</v>
      </c>
      <c r="C147" s="9" t="s">
        <v>399</v>
      </c>
      <c r="D147" s="9" t="s">
        <v>400</v>
      </c>
      <c r="E147" s="9" t="s">
        <v>401</v>
      </c>
      <c r="F147" s="9" t="n">
        <v>10</v>
      </c>
      <c r="G147" s="9" t="s">
        <v>107</v>
      </c>
      <c r="H147" s="9" t="n">
        <v>2</v>
      </c>
      <c r="I147" s="9" t="n">
        <v>30</v>
      </c>
      <c r="J147" s="11" t="b">
        <f aca="false">FALSE()</f>
        <v>0</v>
      </c>
      <c r="K147" s="9" t="n">
        <v>30</v>
      </c>
      <c r="L147" s="9" t="n">
        <v>2</v>
      </c>
      <c r="M147" s="11" t="b">
        <f aca="false">FALSE()</f>
        <v>0</v>
      </c>
      <c r="N147" s="5" t="n">
        <f aca="false">COUNTIF($F$2:$F$563,"&lt;"&amp;F147)+(COUNTIF($F$2:$F$563,F147)+1)/2</f>
        <v>164.5</v>
      </c>
      <c r="O147" s="5" t="n">
        <f aca="false">COUNTIF($H$2:$H$563,"&lt;"&amp;H147)+(COUNTIF($H$2:$H$563,H147)+1)/2</f>
        <v>89</v>
      </c>
      <c r="P147" s="5" t="n">
        <f aca="false">IF(J147=FALSE(),COUNTIFS($J$2:$J$563,FALSE(),$F$2:$F$563,"&lt;"&amp;F147)+(COUNTIFS($J$2:$J$563,FALSE(),$F$2:$F$563,F147)+1)/2,"")</f>
        <v>162</v>
      </c>
      <c r="Q147" s="5" t="n">
        <f aca="false">IF(J147=FALSE(),COUNTIFS($J$2:$J$563,FALSE(),$H$2:$H$563,"&lt;"&amp;H147)+(COUNTIFS($J$2:$J$563,FALSE(),$H$2:$H$563,H147)+1)/2,"")</f>
        <v>71.5</v>
      </c>
      <c r="R147" s="5" t="n">
        <f aca="false">COUNTIF($L$2:$L$563,"&lt;"&amp;L147)+(COUNTIF($L$2:$L$563,L147)+1)/2</f>
        <v>101.5</v>
      </c>
      <c r="S147" s="5" t="n">
        <f aca="false">MATCH(F147,Codetabel!$G$2:$G$12,0)-1</f>
        <v>1</v>
      </c>
      <c r="T147" s="5" t="n">
        <f aca="false">H147-1</f>
        <v>1</v>
      </c>
    </row>
    <row r="148" customFormat="false" ht="15" hidden="false" customHeight="false" outlineLevel="0" collapsed="false">
      <c r="A148" s="9" t="s">
        <v>65</v>
      </c>
      <c r="B148" s="9" t="n">
        <v>205</v>
      </c>
      <c r="C148" s="9" t="s">
        <v>402</v>
      </c>
      <c r="D148" s="9" t="s">
        <v>403</v>
      </c>
      <c r="E148" s="9" t="s">
        <v>404</v>
      </c>
      <c r="F148" s="9" t="n">
        <v>0</v>
      </c>
      <c r="G148" s="9" t="s">
        <v>392</v>
      </c>
      <c r="H148" s="9" t="n">
        <v>1</v>
      </c>
      <c r="I148" s="9" t="n">
        <v>10</v>
      </c>
      <c r="J148" s="11" t="b">
        <f aca="false">FALSE()</f>
        <v>0</v>
      </c>
      <c r="K148" s="9" t="n">
        <v>10</v>
      </c>
      <c r="L148" s="9" t="n">
        <v>1</v>
      </c>
      <c r="M148" s="11" t="b">
        <f aca="false">FALSE()</f>
        <v>0</v>
      </c>
      <c r="N148" s="5" t="n">
        <f aca="false">COUNTIF($F$2:$F$563,"&lt;"&amp;F148)+(COUNTIF($F$2:$F$563,F148)+1)/2</f>
        <v>59</v>
      </c>
      <c r="O148" s="5" t="n">
        <f aca="false">COUNTIF($H$2:$H$563,"&lt;"&amp;H148)+(COUNTIF($H$2:$H$563,H148)+1)/2</f>
        <v>22</v>
      </c>
      <c r="P148" s="5" t="n">
        <f aca="false">IF(J148=FALSE(),COUNTIFS($J$2:$J$563,FALSE(),$F$2:$F$563,"&lt;"&amp;F148)+(COUNTIFS($J$2:$J$563,FALSE(),$F$2:$F$563,F148)+1)/2,"")</f>
        <v>59</v>
      </c>
      <c r="Q148" s="5" t="n">
        <f aca="false">IF(J148=FALSE(),COUNTIFS($J$2:$J$563,FALSE(),$H$2:$H$563,"&lt;"&amp;H148)+(COUNTIFS($J$2:$J$563,FALSE(),$H$2:$H$563,H148)+1)/2,"")</f>
        <v>19.5</v>
      </c>
      <c r="R148" s="5" t="n">
        <f aca="false">COUNTIF($L$2:$L$563,"&lt;"&amp;L148)+(COUNTIF($L$2:$L$563,L148)+1)/2</f>
        <v>24</v>
      </c>
      <c r="S148" s="5" t="n">
        <f aca="false">MATCH(F148,Codetabel!$G$2:$G$12,0)-1</f>
        <v>0</v>
      </c>
      <c r="T148" s="5" t="n">
        <f aca="false">H148-1</f>
        <v>0</v>
      </c>
    </row>
    <row r="149" customFormat="false" ht="15" hidden="false" customHeight="false" outlineLevel="0" collapsed="false">
      <c r="A149" s="9" t="s">
        <v>65</v>
      </c>
      <c r="B149" s="9" t="n">
        <v>206</v>
      </c>
      <c r="C149" s="9" t="s">
        <v>402</v>
      </c>
      <c r="D149" s="9" t="s">
        <v>403</v>
      </c>
      <c r="E149" s="9" t="s">
        <v>405</v>
      </c>
      <c r="F149" s="9" t="n">
        <v>30</v>
      </c>
      <c r="G149" s="9" t="s">
        <v>107</v>
      </c>
      <c r="H149" s="9" t="n">
        <v>2</v>
      </c>
      <c r="I149" s="9" t="n">
        <v>30</v>
      </c>
      <c r="J149" s="11" t="b">
        <f aca="false">TRUE()</f>
        <v>1</v>
      </c>
      <c r="K149" s="9" t="n">
        <v>30</v>
      </c>
      <c r="L149" s="9" t="n">
        <v>2</v>
      </c>
      <c r="M149" s="11" t="b">
        <f aca="false">FALSE()</f>
        <v>0</v>
      </c>
      <c r="N149" s="5" t="n">
        <f aca="false">COUNTIF($F$2:$F$563,"&lt;"&amp;F149)+(COUNTIF($F$2:$F$563,F149)+1)/2</f>
        <v>259.5</v>
      </c>
      <c r="O149" s="5" t="n">
        <f aca="false">COUNTIF($H$2:$H$563,"&lt;"&amp;H149)+(COUNTIF($H$2:$H$563,H149)+1)/2</f>
        <v>89</v>
      </c>
      <c r="P149" s="5" t="str">
        <f aca="false">IF(J149=FALSE(),COUNTIFS($J$2:$J$563,FALSE(),$F$2:$F$563,"&lt;"&amp;F149)+(COUNTIFS($J$2:$J$563,FALSE(),$F$2:$F$563,F149)+1)/2,"")</f>
        <v/>
      </c>
      <c r="Q149" s="5" t="str">
        <f aca="false">IF(J149=FALSE(),COUNTIFS($J$2:$J$563,FALSE(),$H$2:$H$563,"&lt;"&amp;H149)+(COUNTIFS($J$2:$J$563,FALSE(),$H$2:$H$563,H149)+1)/2,"")</f>
        <v/>
      </c>
      <c r="R149" s="5" t="n">
        <f aca="false">COUNTIF($L$2:$L$563,"&lt;"&amp;L149)+(COUNTIF($L$2:$L$563,L149)+1)/2</f>
        <v>101.5</v>
      </c>
      <c r="S149" s="5" t="n">
        <f aca="false">MATCH(F149,Codetabel!$G$2:$G$12,0)-1</f>
        <v>2</v>
      </c>
      <c r="T149" s="5" t="n">
        <f aca="false">H149-1</f>
        <v>1</v>
      </c>
    </row>
    <row r="150" customFormat="false" ht="15" hidden="false" customHeight="false" outlineLevel="0" collapsed="false">
      <c r="A150" s="9" t="s">
        <v>65</v>
      </c>
      <c r="B150" s="9" t="n">
        <v>207</v>
      </c>
      <c r="C150" s="9" t="s">
        <v>406</v>
      </c>
      <c r="D150" s="9" t="s">
        <v>407</v>
      </c>
      <c r="E150" s="9" t="s">
        <v>408</v>
      </c>
      <c r="F150" s="9" t="n">
        <v>30</v>
      </c>
      <c r="G150" s="9" t="s">
        <v>107</v>
      </c>
      <c r="H150" s="9" t="n">
        <v>2</v>
      </c>
      <c r="I150" s="9" t="n">
        <v>30</v>
      </c>
      <c r="J150" s="11" t="b">
        <f aca="false">TRUE()</f>
        <v>1</v>
      </c>
      <c r="K150" s="9" t="n">
        <v>10</v>
      </c>
      <c r="L150" s="9" t="n">
        <v>1</v>
      </c>
      <c r="M150" s="11" t="b">
        <f aca="false">FALSE()</f>
        <v>0</v>
      </c>
      <c r="N150" s="5" t="n">
        <f aca="false">COUNTIF($F$2:$F$563,"&lt;"&amp;F150)+(COUNTIF($F$2:$F$563,F150)+1)/2</f>
        <v>259.5</v>
      </c>
      <c r="O150" s="5" t="n">
        <f aca="false">COUNTIF($H$2:$H$563,"&lt;"&amp;H150)+(COUNTIF($H$2:$H$563,H150)+1)/2</f>
        <v>89</v>
      </c>
      <c r="P150" s="5" t="str">
        <f aca="false">IF(J150=FALSE(),COUNTIFS($J$2:$J$563,FALSE(),$F$2:$F$563,"&lt;"&amp;F150)+(COUNTIFS($J$2:$J$563,FALSE(),$F$2:$F$563,F150)+1)/2,"")</f>
        <v/>
      </c>
      <c r="Q150" s="5" t="str">
        <f aca="false">IF(J150=FALSE(),COUNTIFS($J$2:$J$563,FALSE(),$H$2:$H$563,"&lt;"&amp;H150)+(COUNTIFS($J$2:$J$563,FALSE(),$H$2:$H$563,H150)+1)/2,"")</f>
        <v/>
      </c>
      <c r="R150" s="5" t="n">
        <f aca="false">COUNTIF($L$2:$L$563,"&lt;"&amp;L150)+(COUNTIF($L$2:$L$563,L150)+1)/2</f>
        <v>24</v>
      </c>
      <c r="S150" s="5" t="n">
        <f aca="false">MATCH(F150,Codetabel!$G$2:$G$12,0)-1</f>
        <v>2</v>
      </c>
      <c r="T150" s="5" t="n">
        <f aca="false">H150-1</f>
        <v>1</v>
      </c>
    </row>
    <row r="151" customFormat="false" ht="15" hidden="false" customHeight="false" outlineLevel="0" collapsed="false">
      <c r="A151" s="9" t="s">
        <v>65</v>
      </c>
      <c r="B151" s="9" t="n">
        <v>208</v>
      </c>
      <c r="C151" s="9" t="s">
        <v>409</v>
      </c>
      <c r="D151" s="9" t="s">
        <v>403</v>
      </c>
      <c r="E151" s="9" t="s">
        <v>410</v>
      </c>
      <c r="F151" s="9" t="n">
        <v>30</v>
      </c>
      <c r="G151" s="9" t="s">
        <v>107</v>
      </c>
      <c r="H151" s="9" t="n">
        <v>2</v>
      </c>
      <c r="I151" s="9" t="n">
        <v>30</v>
      </c>
      <c r="J151" s="11" t="b">
        <f aca="false">TRUE()</f>
        <v>1</v>
      </c>
      <c r="K151" s="9" t="n">
        <v>30</v>
      </c>
      <c r="L151" s="9" t="n">
        <v>2</v>
      </c>
      <c r="M151" s="11" t="b">
        <f aca="false">FALSE()</f>
        <v>0</v>
      </c>
      <c r="N151" s="5" t="n">
        <f aca="false">COUNTIF($F$2:$F$563,"&lt;"&amp;F151)+(COUNTIF($F$2:$F$563,F151)+1)/2</f>
        <v>259.5</v>
      </c>
      <c r="O151" s="5" t="n">
        <f aca="false">COUNTIF($H$2:$H$563,"&lt;"&amp;H151)+(COUNTIF($H$2:$H$563,H151)+1)/2</f>
        <v>89</v>
      </c>
      <c r="P151" s="5" t="str">
        <f aca="false">IF(J151=FALSE(),COUNTIFS($J$2:$J$563,FALSE(),$F$2:$F$563,"&lt;"&amp;F151)+(COUNTIFS($J$2:$J$563,FALSE(),$F$2:$F$563,F151)+1)/2,"")</f>
        <v/>
      </c>
      <c r="Q151" s="5" t="str">
        <f aca="false">IF(J151=FALSE(),COUNTIFS($J$2:$J$563,FALSE(),$H$2:$H$563,"&lt;"&amp;H151)+(COUNTIFS($J$2:$J$563,FALSE(),$H$2:$H$563,H151)+1)/2,"")</f>
        <v/>
      </c>
      <c r="R151" s="5" t="n">
        <f aca="false">COUNTIF($L$2:$L$563,"&lt;"&amp;L151)+(COUNTIF($L$2:$L$563,L151)+1)/2</f>
        <v>101.5</v>
      </c>
      <c r="S151" s="5" t="n">
        <f aca="false">MATCH(F151,Codetabel!$G$2:$G$12,0)-1</f>
        <v>2</v>
      </c>
      <c r="T151" s="5" t="n">
        <f aca="false">H151-1</f>
        <v>1</v>
      </c>
    </row>
    <row r="152" customFormat="false" ht="15" hidden="false" customHeight="false" outlineLevel="0" collapsed="false">
      <c r="A152" s="9" t="s">
        <v>65</v>
      </c>
      <c r="B152" s="9" t="n">
        <v>209</v>
      </c>
      <c r="C152" s="9" t="s">
        <v>411</v>
      </c>
      <c r="D152" s="9" t="s">
        <v>347</v>
      </c>
      <c r="E152" s="9" t="s">
        <v>412</v>
      </c>
      <c r="F152" s="9" t="n">
        <v>0</v>
      </c>
      <c r="G152" s="9" t="s">
        <v>392</v>
      </c>
      <c r="H152" s="9" t="n">
        <v>1</v>
      </c>
      <c r="I152" s="9" t="n">
        <v>10</v>
      </c>
      <c r="J152" s="11" t="b">
        <f aca="false">FALSE()</f>
        <v>0</v>
      </c>
      <c r="K152" s="9" t="n">
        <v>10</v>
      </c>
      <c r="L152" s="9" t="n">
        <v>1</v>
      </c>
      <c r="M152" s="11" t="b">
        <f aca="false">FALSE()</f>
        <v>0</v>
      </c>
      <c r="N152" s="5" t="n">
        <f aca="false">COUNTIF($F$2:$F$563,"&lt;"&amp;F152)+(COUNTIF($F$2:$F$563,F152)+1)/2</f>
        <v>59</v>
      </c>
      <c r="O152" s="5" t="n">
        <f aca="false">COUNTIF($H$2:$H$563,"&lt;"&amp;H152)+(COUNTIF($H$2:$H$563,H152)+1)/2</f>
        <v>22</v>
      </c>
      <c r="P152" s="5" t="n">
        <f aca="false">IF(J152=FALSE(),COUNTIFS($J$2:$J$563,FALSE(),$F$2:$F$563,"&lt;"&amp;F152)+(COUNTIFS($J$2:$J$563,FALSE(),$F$2:$F$563,F152)+1)/2,"")</f>
        <v>59</v>
      </c>
      <c r="Q152" s="5" t="n">
        <f aca="false">IF(J152=FALSE(),COUNTIFS($J$2:$J$563,FALSE(),$H$2:$H$563,"&lt;"&amp;H152)+(COUNTIFS($J$2:$J$563,FALSE(),$H$2:$H$563,H152)+1)/2,"")</f>
        <v>19.5</v>
      </c>
      <c r="R152" s="5" t="n">
        <f aca="false">COUNTIF($L$2:$L$563,"&lt;"&amp;L152)+(COUNTIF($L$2:$L$563,L152)+1)/2</f>
        <v>24</v>
      </c>
      <c r="S152" s="5" t="n">
        <f aca="false">MATCH(F152,Codetabel!$G$2:$G$12,0)-1</f>
        <v>0</v>
      </c>
      <c r="T152" s="5" t="n">
        <f aca="false">H152-1</f>
        <v>0</v>
      </c>
    </row>
    <row r="153" customFormat="false" ht="15" hidden="false" customHeight="false" outlineLevel="0" collapsed="false">
      <c r="A153" s="9" t="s">
        <v>65</v>
      </c>
      <c r="B153" s="9" t="n">
        <v>212</v>
      </c>
      <c r="C153" s="9" t="s">
        <v>413</v>
      </c>
      <c r="D153" s="9" t="s">
        <v>352</v>
      </c>
      <c r="E153" s="9" t="s">
        <v>414</v>
      </c>
      <c r="F153" s="9" t="n">
        <v>1000</v>
      </c>
      <c r="G153" s="9" t="s">
        <v>275</v>
      </c>
      <c r="H153" s="9" t="n">
        <v>9</v>
      </c>
      <c r="I153" s="9" t="n">
        <v>1000</v>
      </c>
      <c r="J153" s="11" t="b">
        <f aca="false">TRUE()</f>
        <v>1</v>
      </c>
      <c r="K153" s="9" t="n">
        <v>1000</v>
      </c>
      <c r="L153" s="9" t="n">
        <v>9</v>
      </c>
      <c r="M153" s="11" t="b">
        <f aca="false">FALSE()</f>
        <v>0</v>
      </c>
      <c r="N153" s="5" t="n">
        <f aca="false">COUNTIF($F$2:$F$563,"&lt;"&amp;F153)+(COUNTIF($F$2:$F$563,F153)+1)/2</f>
        <v>558</v>
      </c>
      <c r="O153" s="5" t="n">
        <f aca="false">COUNTIF($H$2:$H$563,"&lt;"&amp;H153)+(COUNTIF($H$2:$H$563,H153)+1)/2</f>
        <v>543</v>
      </c>
      <c r="P153" s="5" t="str">
        <f aca="false">IF(J153=FALSE(),COUNTIFS($J$2:$J$563,FALSE(),$F$2:$F$563,"&lt;"&amp;F153)+(COUNTIFS($J$2:$J$563,FALSE(),$F$2:$F$563,F153)+1)/2,"")</f>
        <v/>
      </c>
      <c r="Q153" s="5" t="str">
        <f aca="false">IF(J153=FALSE(),COUNTIFS($J$2:$J$563,FALSE(),$H$2:$H$563,"&lt;"&amp;H153)+(COUNTIFS($J$2:$J$563,FALSE(),$H$2:$H$563,H153)+1)/2,"")</f>
        <v/>
      </c>
      <c r="R153" s="5" t="n">
        <f aca="false">COUNTIF($L$2:$L$563,"&lt;"&amp;L153)+(COUNTIF($L$2:$L$563,L153)+1)/2</f>
        <v>544.5</v>
      </c>
      <c r="S153" s="5" t="n">
        <f aca="false">MATCH(F153,Codetabel!$G$2:$G$12,0)-1</f>
        <v>9</v>
      </c>
      <c r="T153" s="5" t="n">
        <f aca="false">H153-1</f>
        <v>8</v>
      </c>
    </row>
    <row r="154" customFormat="false" ht="15" hidden="false" customHeight="false" outlineLevel="0" collapsed="false">
      <c r="A154" s="9" t="s">
        <v>65</v>
      </c>
      <c r="B154" s="9" t="n">
        <v>213</v>
      </c>
      <c r="C154" s="9" t="s">
        <v>415</v>
      </c>
      <c r="D154" s="9" t="s">
        <v>416</v>
      </c>
      <c r="E154" s="9" t="s">
        <v>417</v>
      </c>
      <c r="F154" s="9" t="n">
        <v>1500</v>
      </c>
      <c r="G154" s="9" t="s">
        <v>418</v>
      </c>
      <c r="H154" s="9" t="n">
        <v>10</v>
      </c>
      <c r="I154" s="9" t="n">
        <v>1500</v>
      </c>
      <c r="J154" s="11" t="b">
        <f aca="false">TRUE()</f>
        <v>1</v>
      </c>
      <c r="K154" s="9" t="n">
        <v>1500</v>
      </c>
      <c r="L154" s="9" t="n">
        <v>10</v>
      </c>
      <c r="M154" s="11" t="b">
        <f aca="false">TRUE()</f>
        <v>1</v>
      </c>
      <c r="N154" s="5" t="n">
        <f aca="false">COUNTIF($F$2:$F$563,"&lt;"&amp;F154)+(COUNTIF($F$2:$F$563,F154)+1)/2</f>
        <v>561</v>
      </c>
      <c r="O154" s="5" t="n">
        <f aca="false">COUNTIF($H$2:$H$563,"&lt;"&amp;H154)+(COUNTIF($H$2:$H$563,H154)+1)/2</f>
        <v>556.5</v>
      </c>
      <c r="P154" s="5" t="str">
        <f aca="false">IF(J154=FALSE(),COUNTIFS($J$2:$J$563,FALSE(),$F$2:$F$563,"&lt;"&amp;F154)+(COUNTIFS($J$2:$J$563,FALSE(),$F$2:$F$563,F154)+1)/2,"")</f>
        <v/>
      </c>
      <c r="Q154" s="5" t="str">
        <f aca="false">IF(J154=FALSE(),COUNTIFS($J$2:$J$563,FALSE(),$H$2:$H$563,"&lt;"&amp;H154)+(COUNTIFS($J$2:$J$563,FALSE(),$H$2:$H$563,H154)+1)/2,"")</f>
        <v/>
      </c>
      <c r="R154" s="5" t="n">
        <f aca="false">COUNTIF($L$2:$L$563,"&lt;"&amp;L154)+(COUNTIF($L$2:$L$563,L154)+1)/2</f>
        <v>557</v>
      </c>
      <c r="S154" s="5" t="n">
        <f aca="false">MATCH(F154,Codetabel!$G$2:$G$12,0)-1</f>
        <v>10</v>
      </c>
      <c r="T154" s="5" t="n">
        <f aca="false">H154-1</f>
        <v>9</v>
      </c>
    </row>
    <row r="155" customFormat="false" ht="15" hidden="false" customHeight="false" outlineLevel="0" collapsed="false">
      <c r="A155" s="9" t="s">
        <v>65</v>
      </c>
      <c r="B155" s="9" t="n">
        <v>214</v>
      </c>
      <c r="C155" s="9" t="s">
        <v>419</v>
      </c>
      <c r="D155" s="9" t="s">
        <v>420</v>
      </c>
      <c r="E155" s="9" t="s">
        <v>421</v>
      </c>
      <c r="F155" s="9" t="n">
        <v>50</v>
      </c>
      <c r="G155" s="9" t="s">
        <v>115</v>
      </c>
      <c r="H155" s="9" t="n">
        <v>4</v>
      </c>
      <c r="I155" s="9" t="n">
        <v>100</v>
      </c>
      <c r="J155" s="11" t="b">
        <f aca="false">FALSE()</f>
        <v>0</v>
      </c>
      <c r="K155" s="9" t="n">
        <v>100</v>
      </c>
      <c r="L155" s="9" t="n">
        <v>4</v>
      </c>
      <c r="M155" s="11" t="b">
        <f aca="false">TRUE()</f>
        <v>1</v>
      </c>
      <c r="N155" s="5" t="n">
        <f aca="false">COUNTIF($F$2:$F$563,"&lt;"&amp;F155)+(COUNTIF($F$2:$F$563,F155)+1)/2</f>
        <v>346.5</v>
      </c>
      <c r="O155" s="5" t="n">
        <f aca="false">COUNTIF($H$2:$H$563,"&lt;"&amp;H155)+(COUNTIF($H$2:$H$563,H155)+1)/2</f>
        <v>269</v>
      </c>
      <c r="P155" s="5" t="n">
        <f aca="false">IF(J155=FALSE(),COUNTIFS($J$2:$J$563,FALSE(),$F$2:$F$563,"&lt;"&amp;F155)+(COUNTIFS($J$2:$J$563,FALSE(),$F$2:$F$563,F155)+1)/2,"")</f>
        <v>303.5</v>
      </c>
      <c r="Q155" s="5" t="n">
        <f aca="false">IF(J155=FALSE(),COUNTIFS($J$2:$J$563,FALSE(),$H$2:$H$563,"&lt;"&amp;H155)+(COUNTIFS($J$2:$J$563,FALSE(),$H$2:$H$563,H155)+1)/2,"")</f>
        <v>196</v>
      </c>
      <c r="R155" s="5" t="n">
        <f aca="false">COUNTIF($L$2:$L$563,"&lt;"&amp;L155)+(COUNTIF($L$2:$L$563,L155)+1)/2</f>
        <v>307.5</v>
      </c>
      <c r="S155" s="5" t="n">
        <f aca="false">MATCH(F155,Codetabel!$G$2:$G$12,0)-1</f>
        <v>3</v>
      </c>
      <c r="T155" s="5" t="n">
        <f aca="false">H155-1</f>
        <v>3</v>
      </c>
    </row>
    <row r="156" customFormat="false" ht="15" hidden="false" customHeight="false" outlineLevel="0" collapsed="false">
      <c r="A156" s="9" t="s">
        <v>65</v>
      </c>
      <c r="B156" s="9" t="n">
        <v>215</v>
      </c>
      <c r="C156" s="9" t="s">
        <v>419</v>
      </c>
      <c r="D156" s="9" t="s">
        <v>420</v>
      </c>
      <c r="E156" s="9" t="s">
        <v>422</v>
      </c>
      <c r="F156" s="9" t="n">
        <v>300</v>
      </c>
      <c r="G156" s="9" t="s">
        <v>199</v>
      </c>
      <c r="H156" s="9" t="n">
        <v>6</v>
      </c>
      <c r="I156" s="9" t="n">
        <v>300</v>
      </c>
      <c r="J156" s="11" t="b">
        <f aca="false">TRUE()</f>
        <v>1</v>
      </c>
      <c r="K156" s="9" t="n">
        <v>100</v>
      </c>
      <c r="L156" s="9" t="n">
        <v>4</v>
      </c>
      <c r="M156" s="11" t="b">
        <f aca="false">TRUE()</f>
        <v>1</v>
      </c>
      <c r="N156" s="5" t="n">
        <f aca="false">COUNTIF($F$2:$F$563,"&lt;"&amp;F156)+(COUNTIF($F$2:$F$563,F156)+1)/2</f>
        <v>518</v>
      </c>
      <c r="O156" s="5" t="n">
        <f aca="false">COUNTIF($H$2:$H$563,"&lt;"&amp;H156)+(COUNTIF($H$2:$H$563,H156)+1)/2</f>
        <v>425.5</v>
      </c>
      <c r="P156" s="5" t="str">
        <f aca="false">IF(J156=FALSE(),COUNTIFS($J$2:$J$563,FALSE(),$F$2:$F$563,"&lt;"&amp;F156)+(COUNTIFS($J$2:$J$563,FALSE(),$F$2:$F$563,F156)+1)/2,"")</f>
        <v/>
      </c>
      <c r="Q156" s="5" t="str">
        <f aca="false">IF(J156=FALSE(),COUNTIFS($J$2:$J$563,FALSE(),$H$2:$H$563,"&lt;"&amp;H156)+(COUNTIFS($J$2:$J$563,FALSE(),$H$2:$H$563,H156)+1)/2,"")</f>
        <v/>
      </c>
      <c r="R156" s="5" t="n">
        <f aca="false">COUNTIF($L$2:$L$563,"&lt;"&amp;L156)+(COUNTIF($L$2:$L$563,L156)+1)/2</f>
        <v>307.5</v>
      </c>
      <c r="S156" s="5" t="n">
        <f aca="false">MATCH(F156,Codetabel!$G$2:$G$12,0)-1</f>
        <v>6</v>
      </c>
      <c r="T156" s="5" t="n">
        <f aca="false">H156-1</f>
        <v>5</v>
      </c>
    </row>
    <row r="157" customFormat="false" ht="15" hidden="false" customHeight="false" outlineLevel="0" collapsed="false">
      <c r="A157" s="9" t="s">
        <v>65</v>
      </c>
      <c r="B157" s="9" t="n">
        <v>216</v>
      </c>
      <c r="C157" s="9" t="s">
        <v>419</v>
      </c>
      <c r="D157" s="9" t="s">
        <v>420</v>
      </c>
      <c r="E157" s="9" t="s">
        <v>423</v>
      </c>
      <c r="F157" s="9" t="n">
        <v>300</v>
      </c>
      <c r="G157" s="9" t="s">
        <v>199</v>
      </c>
      <c r="H157" s="9" t="n">
        <v>6</v>
      </c>
      <c r="I157" s="9" t="n">
        <v>300</v>
      </c>
      <c r="J157" s="11" t="b">
        <f aca="false">TRUE()</f>
        <v>1</v>
      </c>
      <c r="K157" s="9" t="n">
        <v>200</v>
      </c>
      <c r="L157" s="9" t="n">
        <v>5</v>
      </c>
      <c r="M157" s="11" t="b">
        <f aca="false">TRUE()</f>
        <v>1</v>
      </c>
      <c r="N157" s="5" t="n">
        <f aca="false">COUNTIF($F$2:$F$563,"&lt;"&amp;F157)+(COUNTIF($F$2:$F$563,F157)+1)/2</f>
        <v>518</v>
      </c>
      <c r="O157" s="5" t="n">
        <f aca="false">COUNTIF($H$2:$H$563,"&lt;"&amp;H157)+(COUNTIF($H$2:$H$563,H157)+1)/2</f>
        <v>425.5</v>
      </c>
      <c r="P157" s="5" t="str">
        <f aca="false">IF(J157=FALSE(),COUNTIFS($J$2:$J$563,FALSE(),$F$2:$F$563,"&lt;"&amp;F157)+(COUNTIFS($J$2:$J$563,FALSE(),$F$2:$F$563,F157)+1)/2,"")</f>
        <v/>
      </c>
      <c r="Q157" s="5" t="str">
        <f aca="false">IF(J157=FALSE(),COUNTIFS($J$2:$J$563,FALSE(),$H$2:$H$563,"&lt;"&amp;H157)+(COUNTIFS($J$2:$J$563,FALSE(),$H$2:$H$563,H157)+1)/2,"")</f>
        <v/>
      </c>
      <c r="R157" s="5" t="n">
        <f aca="false">COUNTIF($L$2:$L$563,"&lt;"&amp;L157)+(COUNTIF($L$2:$L$563,L157)+1)/2</f>
        <v>389.5</v>
      </c>
      <c r="S157" s="5" t="n">
        <f aca="false">MATCH(F157,Codetabel!$G$2:$G$12,0)-1</f>
        <v>6</v>
      </c>
      <c r="T157" s="5" t="n">
        <f aca="false">H157-1</f>
        <v>5</v>
      </c>
    </row>
    <row r="158" customFormat="false" ht="15" hidden="false" customHeight="false" outlineLevel="0" collapsed="false">
      <c r="A158" s="9" t="s">
        <v>65</v>
      </c>
      <c r="B158" s="9" t="n">
        <v>217</v>
      </c>
      <c r="C158" s="9" t="s">
        <v>424</v>
      </c>
      <c r="D158" s="9" t="s">
        <v>425</v>
      </c>
      <c r="E158" s="9" t="s">
        <v>426</v>
      </c>
      <c r="F158" s="9" t="n">
        <v>10</v>
      </c>
      <c r="G158" s="9" t="s">
        <v>418</v>
      </c>
      <c r="H158" s="9" t="n">
        <v>10</v>
      </c>
      <c r="I158" s="9" t="n">
        <v>1500</v>
      </c>
      <c r="J158" s="11" t="b">
        <f aca="false">FALSE()</f>
        <v>0</v>
      </c>
      <c r="K158" s="9" t="n">
        <v>1500</v>
      </c>
      <c r="L158" s="9" t="n">
        <v>10</v>
      </c>
      <c r="M158" s="11" t="b">
        <f aca="false">TRUE()</f>
        <v>1</v>
      </c>
      <c r="N158" s="5" t="n">
        <f aca="false">COUNTIF($F$2:$F$563,"&lt;"&amp;F158)+(COUNTIF($F$2:$F$563,F158)+1)/2</f>
        <v>164.5</v>
      </c>
      <c r="O158" s="5" t="n">
        <f aca="false">COUNTIF($H$2:$H$563,"&lt;"&amp;H158)+(COUNTIF($H$2:$H$563,H158)+1)/2</f>
        <v>556.5</v>
      </c>
      <c r="P158" s="5" t="n">
        <f aca="false">IF(J158=FALSE(),COUNTIFS($J$2:$J$563,FALSE(),$F$2:$F$563,"&lt;"&amp;F158)+(COUNTIFS($J$2:$J$563,FALSE(),$F$2:$F$563,F158)+1)/2,"")</f>
        <v>162</v>
      </c>
      <c r="Q158" s="5" t="n">
        <f aca="false">IF(J158=FALSE(),COUNTIFS($J$2:$J$563,FALSE(),$H$2:$H$563,"&lt;"&amp;H158)+(COUNTIFS($J$2:$J$563,FALSE(),$H$2:$H$563,H158)+1)/2,"")</f>
        <v>378</v>
      </c>
      <c r="R158" s="5" t="n">
        <f aca="false">COUNTIF($L$2:$L$563,"&lt;"&amp;L158)+(COUNTIF($L$2:$L$563,L158)+1)/2</f>
        <v>557</v>
      </c>
      <c r="S158" s="5" t="n">
        <f aca="false">MATCH(F158,Codetabel!$G$2:$G$12,0)-1</f>
        <v>1</v>
      </c>
      <c r="T158" s="5" t="n">
        <f aca="false">H158-1</f>
        <v>9</v>
      </c>
    </row>
    <row r="159" customFormat="false" ht="15" hidden="false" customHeight="false" outlineLevel="0" collapsed="false">
      <c r="A159" s="9" t="s">
        <v>65</v>
      </c>
      <c r="B159" s="9" t="n">
        <v>221</v>
      </c>
      <c r="C159" s="9" t="s">
        <v>427</v>
      </c>
      <c r="D159" s="9" t="s">
        <v>428</v>
      </c>
      <c r="E159" s="9" t="s">
        <v>429</v>
      </c>
      <c r="F159" s="9" t="n">
        <v>10</v>
      </c>
      <c r="G159" s="9" t="s">
        <v>182</v>
      </c>
      <c r="H159" s="9" t="n">
        <v>8</v>
      </c>
      <c r="I159" s="9" t="n">
        <v>700</v>
      </c>
      <c r="J159" s="11" t="b">
        <f aca="false">FALSE()</f>
        <v>0</v>
      </c>
      <c r="K159" s="9" t="n">
        <v>700</v>
      </c>
      <c r="L159" s="9" t="n">
        <v>8</v>
      </c>
      <c r="M159" s="11" t="b">
        <f aca="false">FALSE()</f>
        <v>0</v>
      </c>
      <c r="N159" s="5" t="n">
        <f aca="false">COUNTIF($F$2:$F$563,"&lt;"&amp;F159)+(COUNTIF($F$2:$F$563,F159)+1)/2</f>
        <v>164.5</v>
      </c>
      <c r="O159" s="5" t="n">
        <f aca="false">COUNTIF($H$2:$H$563,"&lt;"&amp;H159)+(COUNTIF($H$2:$H$563,H159)+1)/2</f>
        <v>523.5</v>
      </c>
      <c r="P159" s="5" t="n">
        <f aca="false">IF(J159=FALSE(),COUNTIFS($J$2:$J$563,FALSE(),$F$2:$F$563,"&lt;"&amp;F159)+(COUNTIFS($J$2:$J$563,FALSE(),$F$2:$F$563,F159)+1)/2,"")</f>
        <v>162</v>
      </c>
      <c r="Q159" s="5" t="n">
        <f aca="false">IF(J159=FALSE(),COUNTIFS($J$2:$J$563,FALSE(),$H$2:$H$563,"&lt;"&amp;H159)+(COUNTIFS($J$2:$J$563,FALSE(),$H$2:$H$563,H159)+1)/2,"")</f>
        <v>353.5</v>
      </c>
      <c r="R159" s="5" t="n">
        <f aca="false">COUNTIF($L$2:$L$563,"&lt;"&amp;L159)+(COUNTIF($L$2:$L$563,L159)+1)/2</f>
        <v>528</v>
      </c>
      <c r="S159" s="5" t="n">
        <f aca="false">MATCH(F159,Codetabel!$G$2:$G$12,0)-1</f>
        <v>1</v>
      </c>
      <c r="T159" s="5" t="n">
        <f aca="false">H159-1</f>
        <v>7</v>
      </c>
    </row>
    <row r="160" customFormat="false" ht="15" hidden="false" customHeight="false" outlineLevel="0" collapsed="false">
      <c r="A160" s="9" t="s">
        <v>65</v>
      </c>
      <c r="B160" s="9" t="n">
        <v>222</v>
      </c>
      <c r="C160" s="9" t="s">
        <v>427</v>
      </c>
      <c r="D160" s="9" t="s">
        <v>428</v>
      </c>
      <c r="E160" s="9" t="s">
        <v>430</v>
      </c>
      <c r="F160" s="9" t="n">
        <v>100</v>
      </c>
      <c r="G160" s="9" t="s">
        <v>180</v>
      </c>
      <c r="H160" s="9" t="n">
        <v>7</v>
      </c>
      <c r="I160" s="9" t="n">
        <v>500</v>
      </c>
      <c r="J160" s="11" t="b">
        <f aca="false">FALSE()</f>
        <v>0</v>
      </c>
      <c r="K160" s="9" t="n">
        <v>500</v>
      </c>
      <c r="L160" s="9" t="n">
        <v>7</v>
      </c>
      <c r="M160" s="11" t="b">
        <f aca="false">FALSE()</f>
        <v>0</v>
      </c>
      <c r="N160" s="5" t="n">
        <f aca="false">COUNTIF($F$2:$F$563,"&lt;"&amp;F160)+(COUNTIF($F$2:$F$563,F160)+1)/2</f>
        <v>418.5</v>
      </c>
      <c r="O160" s="5" t="n">
        <f aca="false">COUNTIF($H$2:$H$563,"&lt;"&amp;H160)+(COUNTIF($H$2:$H$563,H160)+1)/2</f>
        <v>489.5</v>
      </c>
      <c r="P160" s="5" t="n">
        <f aca="false">IF(J160=FALSE(),COUNTIFS($J$2:$J$563,FALSE(),$F$2:$F$563,"&lt;"&amp;F160)+(COUNTIFS($J$2:$J$563,FALSE(),$F$2:$F$563,F160)+1)/2,"")</f>
        <v>345.5</v>
      </c>
      <c r="Q160" s="5" t="n">
        <f aca="false">IF(J160=FALSE(),COUNTIFS($J$2:$J$563,FALSE(),$H$2:$H$563,"&lt;"&amp;H160)+(COUNTIFS($J$2:$J$563,FALSE(),$H$2:$H$563,H160)+1)/2,"")</f>
        <v>328.5</v>
      </c>
      <c r="R160" s="5" t="n">
        <f aca="false">COUNTIF($L$2:$L$563,"&lt;"&amp;L160)+(COUNTIF($L$2:$L$563,L160)+1)/2</f>
        <v>500.5</v>
      </c>
      <c r="S160" s="5" t="n">
        <f aca="false">MATCH(F160,Codetabel!$G$2:$G$12,0)-1</f>
        <v>4</v>
      </c>
      <c r="T160" s="5" t="n">
        <f aca="false">H160-1</f>
        <v>6</v>
      </c>
    </row>
    <row r="161" customFormat="false" ht="15" hidden="false" customHeight="false" outlineLevel="0" collapsed="false">
      <c r="A161" s="9" t="s">
        <v>65</v>
      </c>
      <c r="B161" s="9" t="n">
        <v>223</v>
      </c>
      <c r="C161" s="9" t="s">
        <v>427</v>
      </c>
      <c r="D161" s="9" t="s">
        <v>428</v>
      </c>
      <c r="E161" s="9" t="s">
        <v>431</v>
      </c>
      <c r="F161" s="9" t="n">
        <v>100</v>
      </c>
      <c r="G161" s="9" t="s">
        <v>180</v>
      </c>
      <c r="H161" s="9" t="n">
        <v>7</v>
      </c>
      <c r="I161" s="9" t="n">
        <v>500</v>
      </c>
      <c r="J161" s="11" t="b">
        <f aca="false">FALSE()</f>
        <v>0</v>
      </c>
      <c r="K161" s="9" t="n">
        <v>500</v>
      </c>
      <c r="L161" s="9" t="n">
        <v>7</v>
      </c>
      <c r="M161" s="11" t="b">
        <f aca="false">FALSE()</f>
        <v>0</v>
      </c>
      <c r="N161" s="5" t="n">
        <f aca="false">COUNTIF($F$2:$F$563,"&lt;"&amp;F161)+(COUNTIF($F$2:$F$563,F161)+1)/2</f>
        <v>418.5</v>
      </c>
      <c r="O161" s="5" t="n">
        <f aca="false">COUNTIF($H$2:$H$563,"&lt;"&amp;H161)+(COUNTIF($H$2:$H$563,H161)+1)/2</f>
        <v>489.5</v>
      </c>
      <c r="P161" s="5" t="n">
        <f aca="false">IF(J161=FALSE(),COUNTIFS($J$2:$J$563,FALSE(),$F$2:$F$563,"&lt;"&amp;F161)+(COUNTIFS($J$2:$J$563,FALSE(),$F$2:$F$563,F161)+1)/2,"")</f>
        <v>345.5</v>
      </c>
      <c r="Q161" s="5" t="n">
        <f aca="false">IF(J161=FALSE(),COUNTIFS($J$2:$J$563,FALSE(),$H$2:$H$563,"&lt;"&amp;H161)+(COUNTIFS($J$2:$J$563,FALSE(),$H$2:$H$563,H161)+1)/2,"")</f>
        <v>328.5</v>
      </c>
      <c r="R161" s="5" t="n">
        <f aca="false">COUNTIF($L$2:$L$563,"&lt;"&amp;L161)+(COUNTIF($L$2:$L$563,L161)+1)/2</f>
        <v>500.5</v>
      </c>
      <c r="S161" s="5" t="n">
        <f aca="false">MATCH(F161,Codetabel!$G$2:$G$12,0)-1</f>
        <v>4</v>
      </c>
      <c r="T161" s="5" t="n">
        <f aca="false">H161-1</f>
        <v>6</v>
      </c>
    </row>
    <row r="162" customFormat="false" ht="15" hidden="false" customHeight="false" outlineLevel="0" collapsed="false">
      <c r="A162" s="9" t="s">
        <v>65</v>
      </c>
      <c r="B162" s="9" t="n">
        <v>224</v>
      </c>
      <c r="C162" s="9" t="s">
        <v>432</v>
      </c>
      <c r="D162" s="9" t="s">
        <v>433</v>
      </c>
      <c r="E162" s="9" t="s">
        <v>434</v>
      </c>
      <c r="F162" s="9" t="n">
        <v>200</v>
      </c>
      <c r="G162" s="9" t="s">
        <v>132</v>
      </c>
      <c r="H162" s="9" t="n">
        <v>5</v>
      </c>
      <c r="I162" s="9" t="n">
        <v>200</v>
      </c>
      <c r="J162" s="11" t="b">
        <f aca="false">TRUE()</f>
        <v>1</v>
      </c>
      <c r="K162" s="9" t="n">
        <v>200</v>
      </c>
      <c r="L162" s="9" t="n">
        <v>5</v>
      </c>
      <c r="M162" s="11" t="b">
        <f aca="false">TRUE()</f>
        <v>1</v>
      </c>
      <c r="N162" s="5" t="n">
        <f aca="false">COUNTIF($F$2:$F$563,"&lt;"&amp;F162)+(COUNTIF($F$2:$F$563,F162)+1)/2</f>
        <v>474.5</v>
      </c>
      <c r="O162" s="5" t="n">
        <f aca="false">COUNTIF($H$2:$H$563,"&lt;"&amp;H162)+(COUNTIF($H$2:$H$563,H162)+1)/2</f>
        <v>351.5</v>
      </c>
      <c r="P162" s="5" t="str">
        <f aca="false">IF(J162=FALSE(),COUNTIFS($J$2:$J$563,FALSE(),$F$2:$F$563,"&lt;"&amp;F162)+(COUNTIFS($J$2:$J$563,FALSE(),$F$2:$F$563,F162)+1)/2,"")</f>
        <v/>
      </c>
      <c r="Q162" s="5" t="str">
        <f aca="false">IF(J162=FALSE(),COUNTIFS($J$2:$J$563,FALSE(),$H$2:$H$563,"&lt;"&amp;H162)+(COUNTIFS($J$2:$J$563,FALSE(),$H$2:$H$563,H162)+1)/2,"")</f>
        <v/>
      </c>
      <c r="R162" s="5" t="n">
        <f aca="false">COUNTIF($L$2:$L$563,"&lt;"&amp;L162)+(COUNTIF($L$2:$L$563,L162)+1)/2</f>
        <v>389.5</v>
      </c>
      <c r="S162" s="5" t="n">
        <f aca="false">MATCH(F162,Codetabel!$G$2:$G$12,0)-1</f>
        <v>5</v>
      </c>
      <c r="T162" s="5" t="n">
        <f aca="false">H162-1</f>
        <v>4</v>
      </c>
    </row>
    <row r="163" customFormat="false" ht="15" hidden="false" customHeight="false" outlineLevel="0" collapsed="false">
      <c r="A163" s="9" t="s">
        <v>65</v>
      </c>
      <c r="B163" s="9" t="n">
        <v>226</v>
      </c>
      <c r="C163" s="9" t="s">
        <v>435</v>
      </c>
      <c r="D163" s="9" t="s">
        <v>433</v>
      </c>
      <c r="E163" s="9" t="s">
        <v>436</v>
      </c>
      <c r="F163" s="9" t="n">
        <v>100</v>
      </c>
      <c r="G163" s="9" t="s">
        <v>199</v>
      </c>
      <c r="H163" s="9" t="n">
        <v>6</v>
      </c>
      <c r="I163" s="9" t="n">
        <v>300</v>
      </c>
      <c r="J163" s="11" t="b">
        <f aca="false">FALSE()</f>
        <v>0</v>
      </c>
      <c r="K163" s="9" t="n">
        <v>300</v>
      </c>
      <c r="L163" s="9" t="n">
        <v>6</v>
      </c>
      <c r="M163" s="11" t="b">
        <f aca="false">TRUE()</f>
        <v>1</v>
      </c>
      <c r="N163" s="5" t="n">
        <f aca="false">COUNTIF($F$2:$F$563,"&lt;"&amp;F163)+(COUNTIF($F$2:$F$563,F163)+1)/2</f>
        <v>418.5</v>
      </c>
      <c r="O163" s="5" t="n">
        <f aca="false">COUNTIF($H$2:$H$563,"&lt;"&amp;H163)+(COUNTIF($H$2:$H$563,H163)+1)/2</f>
        <v>425.5</v>
      </c>
      <c r="P163" s="5" t="n">
        <f aca="false">IF(J163=FALSE(),COUNTIFS($J$2:$J$563,FALSE(),$F$2:$F$563,"&lt;"&amp;F163)+(COUNTIFS($J$2:$J$563,FALSE(),$F$2:$F$563,F163)+1)/2,"")</f>
        <v>345.5</v>
      </c>
      <c r="Q163" s="5" t="n">
        <f aca="false">IF(J163=FALSE(),COUNTIFS($J$2:$J$563,FALSE(),$H$2:$H$563,"&lt;"&amp;H163)+(COUNTIFS($J$2:$J$563,FALSE(),$H$2:$H$563,H163)+1)/2,"")</f>
        <v>288</v>
      </c>
      <c r="R163" s="5" t="n">
        <f aca="false">COUNTIF($L$2:$L$563,"&lt;"&amp;L163)+(COUNTIF($L$2:$L$563,L163)+1)/2</f>
        <v>450.5</v>
      </c>
      <c r="S163" s="5" t="n">
        <f aca="false">MATCH(F163,Codetabel!$G$2:$G$12,0)-1</f>
        <v>4</v>
      </c>
      <c r="T163" s="5" t="n">
        <f aca="false">H163-1</f>
        <v>5</v>
      </c>
    </row>
    <row r="164" customFormat="false" ht="15" hidden="false" customHeight="false" outlineLevel="0" collapsed="false">
      <c r="A164" s="9" t="s">
        <v>65</v>
      </c>
      <c r="B164" s="9" t="n">
        <v>227</v>
      </c>
      <c r="C164" s="9" t="s">
        <v>435</v>
      </c>
      <c r="D164" s="9" t="s">
        <v>433</v>
      </c>
      <c r="E164" s="9" t="s">
        <v>437</v>
      </c>
      <c r="F164" s="9" t="n">
        <v>300</v>
      </c>
      <c r="G164" s="9" t="s">
        <v>182</v>
      </c>
      <c r="H164" s="9" t="n">
        <v>8</v>
      </c>
      <c r="I164" s="9" t="n">
        <v>700</v>
      </c>
      <c r="J164" s="11" t="b">
        <f aca="false">FALSE()</f>
        <v>0</v>
      </c>
      <c r="K164" s="9" t="n">
        <v>700</v>
      </c>
      <c r="L164" s="9" t="n">
        <v>8</v>
      </c>
      <c r="M164" s="11" t="b">
        <f aca="false">FALSE()</f>
        <v>0</v>
      </c>
      <c r="N164" s="5" t="n">
        <f aca="false">COUNTIF($F$2:$F$563,"&lt;"&amp;F164)+(COUNTIF($F$2:$F$563,F164)+1)/2</f>
        <v>518</v>
      </c>
      <c r="O164" s="5" t="n">
        <f aca="false">COUNTIF($H$2:$H$563,"&lt;"&amp;H164)+(COUNTIF($H$2:$H$563,H164)+1)/2</f>
        <v>523.5</v>
      </c>
      <c r="P164" s="5" t="n">
        <f aca="false">IF(J164=FALSE(),COUNTIFS($J$2:$J$563,FALSE(),$F$2:$F$563,"&lt;"&amp;F164)+(COUNTIFS($J$2:$J$563,FALSE(),$F$2:$F$563,F164)+1)/2,"")</f>
        <v>380.5</v>
      </c>
      <c r="Q164" s="5" t="n">
        <f aca="false">IF(J164=FALSE(),COUNTIFS($J$2:$J$563,FALSE(),$H$2:$H$563,"&lt;"&amp;H164)+(COUNTIFS($J$2:$J$563,FALSE(),$H$2:$H$563,H164)+1)/2,"")</f>
        <v>353.5</v>
      </c>
      <c r="R164" s="5" t="n">
        <f aca="false">COUNTIF($L$2:$L$563,"&lt;"&amp;L164)+(COUNTIF($L$2:$L$563,L164)+1)/2</f>
        <v>528</v>
      </c>
      <c r="S164" s="5" t="n">
        <f aca="false">MATCH(F164,Codetabel!$G$2:$G$12,0)-1</f>
        <v>6</v>
      </c>
      <c r="T164" s="5" t="n">
        <f aca="false">H164-1</f>
        <v>7</v>
      </c>
    </row>
    <row r="165" customFormat="false" ht="15" hidden="false" customHeight="false" outlineLevel="0" collapsed="false">
      <c r="A165" s="9" t="s">
        <v>65</v>
      </c>
      <c r="B165" s="9" t="n">
        <v>229</v>
      </c>
      <c r="C165" s="9" t="s">
        <v>438</v>
      </c>
      <c r="D165" s="9" t="s">
        <v>439</v>
      </c>
      <c r="E165" s="9" t="s">
        <v>436</v>
      </c>
      <c r="F165" s="9" t="n">
        <v>300</v>
      </c>
      <c r="G165" s="9" t="s">
        <v>199</v>
      </c>
      <c r="H165" s="9" t="n">
        <v>6</v>
      </c>
      <c r="I165" s="9" t="n">
        <v>300</v>
      </c>
      <c r="J165" s="11" t="b">
        <f aca="false">TRUE()</f>
        <v>1</v>
      </c>
      <c r="K165" s="9" t="n">
        <v>300</v>
      </c>
      <c r="L165" s="9" t="n">
        <v>6</v>
      </c>
      <c r="M165" s="11" t="b">
        <f aca="false">TRUE()</f>
        <v>1</v>
      </c>
      <c r="N165" s="5" t="n">
        <f aca="false">COUNTIF($F$2:$F$563,"&lt;"&amp;F165)+(COUNTIF($F$2:$F$563,F165)+1)/2</f>
        <v>518</v>
      </c>
      <c r="O165" s="5" t="n">
        <f aca="false">COUNTIF($H$2:$H$563,"&lt;"&amp;H165)+(COUNTIF($H$2:$H$563,H165)+1)/2</f>
        <v>425.5</v>
      </c>
      <c r="P165" s="5" t="str">
        <f aca="false">IF(J165=FALSE(),COUNTIFS($J$2:$J$563,FALSE(),$F$2:$F$563,"&lt;"&amp;F165)+(COUNTIFS($J$2:$J$563,FALSE(),$F$2:$F$563,F165)+1)/2,"")</f>
        <v/>
      </c>
      <c r="Q165" s="5" t="str">
        <f aca="false">IF(J165=FALSE(),COUNTIFS($J$2:$J$563,FALSE(),$H$2:$H$563,"&lt;"&amp;H165)+(COUNTIFS($J$2:$J$563,FALSE(),$H$2:$H$563,H165)+1)/2,"")</f>
        <v/>
      </c>
      <c r="R165" s="5" t="n">
        <f aca="false">COUNTIF($L$2:$L$563,"&lt;"&amp;L165)+(COUNTIF($L$2:$L$563,L165)+1)/2</f>
        <v>450.5</v>
      </c>
      <c r="S165" s="5" t="n">
        <f aca="false">MATCH(F165,Codetabel!$G$2:$G$12,0)-1</f>
        <v>6</v>
      </c>
      <c r="T165" s="5" t="n">
        <f aca="false">H165-1</f>
        <v>5</v>
      </c>
    </row>
    <row r="166" customFormat="false" ht="15" hidden="false" customHeight="false" outlineLevel="0" collapsed="false">
      <c r="A166" s="9" t="s">
        <v>65</v>
      </c>
      <c r="B166" s="9" t="n">
        <v>230</v>
      </c>
      <c r="C166" s="9" t="s">
        <v>438</v>
      </c>
      <c r="D166" s="9" t="s">
        <v>439</v>
      </c>
      <c r="E166" s="9" t="s">
        <v>437</v>
      </c>
      <c r="F166" s="9" t="n">
        <v>1000</v>
      </c>
      <c r="G166" s="9" t="s">
        <v>275</v>
      </c>
      <c r="H166" s="9" t="n">
        <v>9</v>
      </c>
      <c r="I166" s="9" t="n">
        <v>1000</v>
      </c>
      <c r="J166" s="11" t="b">
        <f aca="false">TRUE()</f>
        <v>1</v>
      </c>
      <c r="K166" s="9" t="n">
        <v>700</v>
      </c>
      <c r="L166" s="9" t="n">
        <v>8</v>
      </c>
      <c r="M166" s="11" t="b">
        <f aca="false">FALSE()</f>
        <v>0</v>
      </c>
      <c r="N166" s="5" t="n">
        <f aca="false">COUNTIF($F$2:$F$563,"&lt;"&amp;F166)+(COUNTIF($F$2:$F$563,F166)+1)/2</f>
        <v>558</v>
      </c>
      <c r="O166" s="5" t="n">
        <f aca="false">COUNTIF($H$2:$H$563,"&lt;"&amp;H166)+(COUNTIF($H$2:$H$563,H166)+1)/2</f>
        <v>543</v>
      </c>
      <c r="P166" s="5" t="str">
        <f aca="false">IF(J166=FALSE(),COUNTIFS($J$2:$J$563,FALSE(),$F$2:$F$563,"&lt;"&amp;F166)+(COUNTIFS($J$2:$J$563,FALSE(),$F$2:$F$563,F166)+1)/2,"")</f>
        <v/>
      </c>
      <c r="Q166" s="5" t="str">
        <f aca="false">IF(J166=FALSE(),COUNTIFS($J$2:$J$563,FALSE(),$H$2:$H$563,"&lt;"&amp;H166)+(COUNTIFS($J$2:$J$563,FALSE(),$H$2:$H$563,H166)+1)/2,"")</f>
        <v/>
      </c>
      <c r="R166" s="5" t="n">
        <f aca="false">COUNTIF($L$2:$L$563,"&lt;"&amp;L166)+(COUNTIF($L$2:$L$563,L166)+1)/2</f>
        <v>528</v>
      </c>
      <c r="S166" s="5" t="n">
        <f aca="false">MATCH(F166,Codetabel!$G$2:$G$12,0)-1</f>
        <v>9</v>
      </c>
      <c r="T166" s="5" t="n">
        <f aca="false">H166-1</f>
        <v>8</v>
      </c>
    </row>
    <row r="167" customFormat="false" ht="15" hidden="false" customHeight="false" outlineLevel="0" collapsed="false">
      <c r="A167" s="9" t="s">
        <v>65</v>
      </c>
      <c r="B167" s="9" t="n">
        <v>232</v>
      </c>
      <c r="C167" s="9" t="s">
        <v>438</v>
      </c>
      <c r="D167" s="9" t="s">
        <v>439</v>
      </c>
      <c r="E167" s="9" t="s">
        <v>440</v>
      </c>
      <c r="F167" s="9" t="n">
        <v>100</v>
      </c>
      <c r="G167" s="9" t="s">
        <v>132</v>
      </c>
      <c r="H167" s="9" t="n">
        <v>5</v>
      </c>
      <c r="I167" s="9" t="n">
        <v>200</v>
      </c>
      <c r="J167" s="11" t="b">
        <f aca="false">FALSE()</f>
        <v>0</v>
      </c>
      <c r="K167" s="9" t="n">
        <v>200</v>
      </c>
      <c r="L167" s="9" t="n">
        <v>5</v>
      </c>
      <c r="M167" s="11" t="b">
        <f aca="false">TRUE()</f>
        <v>1</v>
      </c>
      <c r="N167" s="5" t="n">
        <f aca="false">COUNTIF($F$2:$F$563,"&lt;"&amp;F167)+(COUNTIF($F$2:$F$563,F167)+1)/2</f>
        <v>418.5</v>
      </c>
      <c r="O167" s="5" t="n">
        <f aca="false">COUNTIF($H$2:$H$563,"&lt;"&amp;H167)+(COUNTIF($H$2:$H$563,H167)+1)/2</f>
        <v>351.5</v>
      </c>
      <c r="P167" s="5" t="n">
        <f aca="false">IF(J167=FALSE(),COUNTIFS($J$2:$J$563,FALSE(),$F$2:$F$563,"&lt;"&amp;F167)+(COUNTIFS($J$2:$J$563,FALSE(),$F$2:$F$563,F167)+1)/2,"")</f>
        <v>345.5</v>
      </c>
      <c r="Q167" s="5" t="n">
        <f aca="false">IF(J167=FALSE(),COUNTIFS($J$2:$J$563,FALSE(),$H$2:$H$563,"&lt;"&amp;H167)+(COUNTIFS($J$2:$J$563,FALSE(),$H$2:$H$563,H167)+1)/2,"")</f>
        <v>247</v>
      </c>
      <c r="R167" s="5" t="n">
        <f aca="false">COUNTIF($L$2:$L$563,"&lt;"&amp;L167)+(COUNTIF($L$2:$L$563,L167)+1)/2</f>
        <v>389.5</v>
      </c>
      <c r="S167" s="5" t="n">
        <f aca="false">MATCH(F167,Codetabel!$G$2:$G$12,0)-1</f>
        <v>4</v>
      </c>
      <c r="T167" s="5" t="n">
        <f aca="false">H167-1</f>
        <v>4</v>
      </c>
    </row>
    <row r="168" customFormat="false" ht="15" hidden="false" customHeight="false" outlineLevel="0" collapsed="false">
      <c r="A168" s="9" t="s">
        <v>65</v>
      </c>
      <c r="B168" s="9" t="n">
        <v>233</v>
      </c>
      <c r="C168" s="9" t="s">
        <v>438</v>
      </c>
      <c r="D168" s="9" t="s">
        <v>439</v>
      </c>
      <c r="E168" s="9" t="s">
        <v>441</v>
      </c>
      <c r="F168" s="9" t="n">
        <v>200</v>
      </c>
      <c r="G168" s="9" t="s">
        <v>199</v>
      </c>
      <c r="H168" s="9" t="n">
        <v>6</v>
      </c>
      <c r="I168" s="9" t="n">
        <v>300</v>
      </c>
      <c r="J168" s="11" t="b">
        <f aca="false">FALSE()</f>
        <v>0</v>
      </c>
      <c r="K168" s="9" t="n">
        <v>300</v>
      </c>
      <c r="L168" s="9" t="n">
        <v>6</v>
      </c>
      <c r="M168" s="11" t="b">
        <f aca="false">TRUE()</f>
        <v>1</v>
      </c>
      <c r="N168" s="5" t="n">
        <f aca="false">COUNTIF($F$2:$F$563,"&lt;"&amp;F168)+(COUNTIF($F$2:$F$563,F168)+1)/2</f>
        <v>474.5</v>
      </c>
      <c r="O168" s="5" t="n">
        <f aca="false">COUNTIF($H$2:$H$563,"&lt;"&amp;H168)+(COUNTIF($H$2:$H$563,H168)+1)/2</f>
        <v>425.5</v>
      </c>
      <c r="P168" s="5" t="n">
        <f aca="false">IF(J168=FALSE(),COUNTIFS($J$2:$J$563,FALSE(),$F$2:$F$563,"&lt;"&amp;F168)+(COUNTIFS($J$2:$J$563,FALSE(),$F$2:$F$563,F168)+1)/2,"")</f>
        <v>370</v>
      </c>
      <c r="Q168" s="5" t="n">
        <f aca="false">IF(J168=FALSE(),COUNTIFS($J$2:$J$563,FALSE(),$H$2:$H$563,"&lt;"&amp;H168)+(COUNTIFS($J$2:$J$563,FALSE(),$H$2:$H$563,H168)+1)/2,"")</f>
        <v>288</v>
      </c>
      <c r="R168" s="5" t="n">
        <f aca="false">COUNTIF($L$2:$L$563,"&lt;"&amp;L168)+(COUNTIF($L$2:$L$563,L168)+1)/2</f>
        <v>450.5</v>
      </c>
      <c r="S168" s="5" t="n">
        <f aca="false">MATCH(F168,Codetabel!$G$2:$G$12,0)-1</f>
        <v>5</v>
      </c>
      <c r="T168" s="5" t="n">
        <f aca="false">H168-1</f>
        <v>5</v>
      </c>
    </row>
    <row r="169" customFormat="false" ht="15" hidden="false" customHeight="false" outlineLevel="0" collapsed="false">
      <c r="A169" s="9" t="s">
        <v>65</v>
      </c>
      <c r="B169" s="9" t="n">
        <v>235</v>
      </c>
      <c r="C169" s="9" t="s">
        <v>442</v>
      </c>
      <c r="D169" s="9" t="s">
        <v>443</v>
      </c>
      <c r="E169" s="9" t="s">
        <v>444</v>
      </c>
      <c r="F169" s="9" t="n">
        <v>300</v>
      </c>
      <c r="G169" s="9" t="s">
        <v>199</v>
      </c>
      <c r="H169" s="9" t="n">
        <v>6</v>
      </c>
      <c r="I169" s="9" t="n">
        <v>300</v>
      </c>
      <c r="J169" s="11" t="b">
        <f aca="false">TRUE()</f>
        <v>1</v>
      </c>
      <c r="K169" s="9" t="n">
        <v>200</v>
      </c>
      <c r="L169" s="9" t="n">
        <v>5</v>
      </c>
      <c r="M169" s="11" t="b">
        <f aca="false">TRUE()</f>
        <v>1</v>
      </c>
      <c r="N169" s="5" t="n">
        <f aca="false">COUNTIF($F$2:$F$563,"&lt;"&amp;F169)+(COUNTIF($F$2:$F$563,F169)+1)/2</f>
        <v>518</v>
      </c>
      <c r="O169" s="5" t="n">
        <f aca="false">COUNTIF($H$2:$H$563,"&lt;"&amp;H169)+(COUNTIF($H$2:$H$563,H169)+1)/2</f>
        <v>425.5</v>
      </c>
      <c r="P169" s="5" t="str">
        <f aca="false">IF(J169=FALSE(),COUNTIFS($J$2:$J$563,FALSE(),$F$2:$F$563,"&lt;"&amp;F169)+(COUNTIFS($J$2:$J$563,FALSE(),$F$2:$F$563,F169)+1)/2,"")</f>
        <v/>
      </c>
      <c r="Q169" s="5" t="str">
        <f aca="false">IF(J169=FALSE(),COUNTIFS($J$2:$J$563,FALSE(),$H$2:$H$563,"&lt;"&amp;H169)+(COUNTIFS($J$2:$J$563,FALSE(),$H$2:$H$563,H169)+1)/2,"")</f>
        <v/>
      </c>
      <c r="R169" s="5" t="n">
        <f aca="false">COUNTIF($L$2:$L$563,"&lt;"&amp;L169)+(COUNTIF($L$2:$L$563,L169)+1)/2</f>
        <v>389.5</v>
      </c>
      <c r="S169" s="5" t="n">
        <f aca="false">MATCH(F169,Codetabel!$G$2:$G$12,0)-1</f>
        <v>6</v>
      </c>
      <c r="T169" s="5" t="n">
        <f aca="false">H169-1</f>
        <v>5</v>
      </c>
    </row>
    <row r="170" customFormat="false" ht="15" hidden="false" customHeight="false" outlineLevel="0" collapsed="false">
      <c r="A170" s="9" t="s">
        <v>65</v>
      </c>
      <c r="B170" s="9" t="n">
        <v>236</v>
      </c>
      <c r="C170" s="9" t="s">
        <v>442</v>
      </c>
      <c r="D170" s="9" t="s">
        <v>443</v>
      </c>
      <c r="E170" s="9" t="s">
        <v>445</v>
      </c>
      <c r="F170" s="9" t="n">
        <v>500</v>
      </c>
      <c r="G170" s="9" t="s">
        <v>180</v>
      </c>
      <c r="H170" s="9" t="n">
        <v>7</v>
      </c>
      <c r="I170" s="9" t="n">
        <v>500</v>
      </c>
      <c r="J170" s="11" t="b">
        <f aca="false">TRUE()</f>
        <v>1</v>
      </c>
      <c r="K170" s="9" t="n">
        <v>300</v>
      </c>
      <c r="L170" s="9" t="n">
        <v>6</v>
      </c>
      <c r="M170" s="11" t="b">
        <f aca="false">FALSE()</f>
        <v>0</v>
      </c>
      <c r="N170" s="5" t="n">
        <f aca="false">COUNTIF($F$2:$F$563,"&lt;"&amp;F170)+(COUNTIF($F$2:$F$563,F170)+1)/2</f>
        <v>543.5</v>
      </c>
      <c r="O170" s="5" t="n">
        <f aca="false">COUNTIF($H$2:$H$563,"&lt;"&amp;H170)+(COUNTIF($H$2:$H$563,H170)+1)/2</f>
        <v>489.5</v>
      </c>
      <c r="P170" s="5" t="str">
        <f aca="false">IF(J170=FALSE(),COUNTIFS($J$2:$J$563,FALSE(),$F$2:$F$563,"&lt;"&amp;F170)+(COUNTIFS($J$2:$J$563,FALSE(),$F$2:$F$563,F170)+1)/2,"")</f>
        <v/>
      </c>
      <c r="Q170" s="5" t="str">
        <f aca="false">IF(J170=FALSE(),COUNTIFS($J$2:$J$563,FALSE(),$H$2:$H$563,"&lt;"&amp;H170)+(COUNTIFS($J$2:$J$563,FALSE(),$H$2:$H$563,H170)+1)/2,"")</f>
        <v/>
      </c>
      <c r="R170" s="5" t="n">
        <f aca="false">COUNTIF($L$2:$L$563,"&lt;"&amp;L170)+(COUNTIF($L$2:$L$563,L170)+1)/2</f>
        <v>450.5</v>
      </c>
      <c r="S170" s="5" t="n">
        <f aca="false">MATCH(F170,Codetabel!$G$2:$G$12,0)-1</f>
        <v>7</v>
      </c>
      <c r="T170" s="5" t="n">
        <f aca="false">H170-1</f>
        <v>6</v>
      </c>
    </row>
    <row r="171" customFormat="false" ht="15" hidden="false" customHeight="false" outlineLevel="0" collapsed="false">
      <c r="A171" s="9" t="s">
        <v>65</v>
      </c>
      <c r="B171" s="9" t="n">
        <v>237</v>
      </c>
      <c r="C171" s="9" t="s">
        <v>446</v>
      </c>
      <c r="D171" s="9" t="s">
        <v>447</v>
      </c>
      <c r="E171" s="9" t="s">
        <v>448</v>
      </c>
      <c r="F171" s="9" t="n">
        <v>500</v>
      </c>
      <c r="G171" s="9" t="s">
        <v>180</v>
      </c>
      <c r="H171" s="9" t="n">
        <v>7</v>
      </c>
      <c r="I171" s="9" t="n">
        <v>500</v>
      </c>
      <c r="J171" s="11" t="b">
        <f aca="false">TRUE()</f>
        <v>1</v>
      </c>
      <c r="K171" s="9" t="n">
        <v>500</v>
      </c>
      <c r="L171" s="9" t="n">
        <v>7</v>
      </c>
      <c r="M171" s="11" t="b">
        <f aca="false">FALSE()</f>
        <v>0</v>
      </c>
      <c r="N171" s="5" t="n">
        <f aca="false">COUNTIF($F$2:$F$563,"&lt;"&amp;F171)+(COUNTIF($F$2:$F$563,F171)+1)/2</f>
        <v>543.5</v>
      </c>
      <c r="O171" s="5" t="n">
        <f aca="false">COUNTIF($H$2:$H$563,"&lt;"&amp;H171)+(COUNTIF($H$2:$H$563,H171)+1)/2</f>
        <v>489.5</v>
      </c>
      <c r="P171" s="5" t="str">
        <f aca="false">IF(J171=FALSE(),COUNTIFS($J$2:$J$563,FALSE(),$F$2:$F$563,"&lt;"&amp;F171)+(COUNTIFS($J$2:$J$563,FALSE(),$F$2:$F$563,F171)+1)/2,"")</f>
        <v/>
      </c>
      <c r="Q171" s="5" t="str">
        <f aca="false">IF(J171=FALSE(),COUNTIFS($J$2:$J$563,FALSE(),$H$2:$H$563,"&lt;"&amp;H171)+(COUNTIFS($J$2:$J$563,FALSE(),$H$2:$H$563,H171)+1)/2,"")</f>
        <v/>
      </c>
      <c r="R171" s="5" t="n">
        <f aca="false">COUNTIF($L$2:$L$563,"&lt;"&amp;L171)+(COUNTIF($L$2:$L$563,L171)+1)/2</f>
        <v>500.5</v>
      </c>
      <c r="S171" s="5" t="n">
        <f aca="false">MATCH(F171,Codetabel!$G$2:$G$12,0)-1</f>
        <v>7</v>
      </c>
      <c r="T171" s="5" t="n">
        <f aca="false">H171-1</f>
        <v>6</v>
      </c>
    </row>
    <row r="172" customFormat="false" ht="15" hidden="false" customHeight="false" outlineLevel="0" collapsed="false">
      <c r="A172" s="9" t="s">
        <v>65</v>
      </c>
      <c r="B172" s="9" t="n">
        <v>238</v>
      </c>
      <c r="C172" s="9" t="s">
        <v>449</v>
      </c>
      <c r="D172" s="9" t="s">
        <v>450</v>
      </c>
      <c r="E172" s="9" t="s">
        <v>451</v>
      </c>
      <c r="F172" s="9" t="n">
        <v>700</v>
      </c>
      <c r="G172" s="9" t="s">
        <v>182</v>
      </c>
      <c r="H172" s="9" t="n">
        <v>8</v>
      </c>
      <c r="I172" s="9" t="n">
        <v>700</v>
      </c>
      <c r="J172" s="11" t="b">
        <f aca="false">TRUE()</f>
        <v>1</v>
      </c>
      <c r="K172" s="9" t="n">
        <v>500</v>
      </c>
      <c r="L172" s="9" t="n">
        <v>7</v>
      </c>
      <c r="M172" s="11" t="b">
        <f aca="false">FALSE()</f>
        <v>0</v>
      </c>
      <c r="N172" s="5" t="n">
        <f aca="false">COUNTIF($F$2:$F$563,"&lt;"&amp;F172)+(COUNTIF($F$2:$F$563,F172)+1)/2</f>
        <v>552.5</v>
      </c>
      <c r="O172" s="5" t="n">
        <f aca="false">COUNTIF($H$2:$H$563,"&lt;"&amp;H172)+(COUNTIF($H$2:$H$563,H172)+1)/2</f>
        <v>523.5</v>
      </c>
      <c r="P172" s="5" t="str">
        <f aca="false">IF(J172=FALSE(),COUNTIFS($J$2:$J$563,FALSE(),$F$2:$F$563,"&lt;"&amp;F172)+(COUNTIFS($J$2:$J$563,FALSE(),$F$2:$F$563,F172)+1)/2,"")</f>
        <v/>
      </c>
      <c r="Q172" s="5" t="str">
        <f aca="false">IF(J172=FALSE(),COUNTIFS($J$2:$J$563,FALSE(),$H$2:$H$563,"&lt;"&amp;H172)+(COUNTIFS($J$2:$J$563,FALSE(),$H$2:$H$563,H172)+1)/2,"")</f>
        <v/>
      </c>
      <c r="R172" s="5" t="n">
        <f aca="false">COUNTIF($L$2:$L$563,"&lt;"&amp;L172)+(COUNTIF($L$2:$L$563,L172)+1)/2</f>
        <v>500.5</v>
      </c>
      <c r="S172" s="5" t="n">
        <f aca="false">MATCH(F172,Codetabel!$G$2:$G$12,0)-1</f>
        <v>8</v>
      </c>
      <c r="T172" s="5" t="n">
        <f aca="false">H172-1</f>
        <v>7</v>
      </c>
    </row>
    <row r="173" customFormat="false" ht="15" hidden="false" customHeight="false" outlineLevel="0" collapsed="false">
      <c r="A173" s="9" t="s">
        <v>65</v>
      </c>
      <c r="B173" s="9" t="n">
        <v>240</v>
      </c>
      <c r="C173" s="9" t="s">
        <v>452</v>
      </c>
      <c r="D173" s="9" t="s">
        <v>366</v>
      </c>
      <c r="E173" s="9" t="s">
        <v>453</v>
      </c>
      <c r="F173" s="9" t="n">
        <v>300</v>
      </c>
      <c r="G173" s="9" t="s">
        <v>275</v>
      </c>
      <c r="H173" s="9" t="n">
        <v>9</v>
      </c>
      <c r="I173" s="9" t="n">
        <v>1000</v>
      </c>
      <c r="J173" s="11" t="b">
        <f aca="false">FALSE()</f>
        <v>0</v>
      </c>
      <c r="K173" s="9" t="n">
        <v>1000</v>
      </c>
      <c r="L173" s="9" t="n">
        <v>9</v>
      </c>
      <c r="M173" s="11" t="b">
        <f aca="false">FALSE()</f>
        <v>0</v>
      </c>
      <c r="N173" s="5" t="n">
        <f aca="false">COUNTIF($F$2:$F$563,"&lt;"&amp;F173)+(COUNTIF($F$2:$F$563,F173)+1)/2</f>
        <v>518</v>
      </c>
      <c r="O173" s="5" t="n">
        <f aca="false">COUNTIF($H$2:$H$563,"&lt;"&amp;H173)+(COUNTIF($H$2:$H$563,H173)+1)/2</f>
        <v>543</v>
      </c>
      <c r="P173" s="5" t="n">
        <f aca="false">IF(J173=FALSE(),COUNTIFS($J$2:$J$563,FALSE(),$F$2:$F$563,"&lt;"&amp;F173)+(COUNTIFS($J$2:$J$563,FALSE(),$F$2:$F$563,F173)+1)/2,"")</f>
        <v>380.5</v>
      </c>
      <c r="Q173" s="5" t="n">
        <f aca="false">IF(J173=FALSE(),COUNTIFS($J$2:$J$563,FALSE(),$H$2:$H$563,"&lt;"&amp;H173)+(COUNTIFS($J$2:$J$563,FALSE(),$H$2:$H$563,H173)+1)/2,"")</f>
        <v>367.5</v>
      </c>
      <c r="R173" s="5" t="n">
        <f aca="false">COUNTIF($L$2:$L$563,"&lt;"&amp;L173)+(COUNTIF($L$2:$L$563,L173)+1)/2</f>
        <v>544.5</v>
      </c>
      <c r="S173" s="5" t="n">
        <f aca="false">MATCH(F173,Codetabel!$G$2:$G$12,0)-1</f>
        <v>6</v>
      </c>
      <c r="T173" s="5" t="n">
        <f aca="false">H173-1</f>
        <v>8</v>
      </c>
    </row>
    <row r="174" customFormat="false" ht="15" hidden="false" customHeight="false" outlineLevel="0" collapsed="false">
      <c r="A174" s="9" t="s">
        <v>65</v>
      </c>
      <c r="B174" s="9" t="n">
        <v>241</v>
      </c>
      <c r="C174" s="9" t="s">
        <v>452</v>
      </c>
      <c r="D174" s="9" t="s">
        <v>366</v>
      </c>
      <c r="E174" s="9" t="s">
        <v>454</v>
      </c>
      <c r="F174" s="9" t="n">
        <v>100</v>
      </c>
      <c r="G174" s="9" t="s">
        <v>180</v>
      </c>
      <c r="H174" s="9" t="n">
        <v>7</v>
      </c>
      <c r="I174" s="9" t="n">
        <v>500</v>
      </c>
      <c r="J174" s="11" t="b">
        <f aca="false">FALSE()</f>
        <v>0</v>
      </c>
      <c r="K174" s="9" t="n">
        <v>500</v>
      </c>
      <c r="L174" s="9" t="n">
        <v>7</v>
      </c>
      <c r="M174" s="11" t="b">
        <f aca="false">FALSE()</f>
        <v>0</v>
      </c>
      <c r="N174" s="5" t="n">
        <f aca="false">COUNTIF($F$2:$F$563,"&lt;"&amp;F174)+(COUNTIF($F$2:$F$563,F174)+1)/2</f>
        <v>418.5</v>
      </c>
      <c r="O174" s="5" t="n">
        <f aca="false">COUNTIF($H$2:$H$563,"&lt;"&amp;H174)+(COUNTIF($H$2:$H$563,H174)+1)/2</f>
        <v>489.5</v>
      </c>
      <c r="P174" s="5" t="n">
        <f aca="false">IF(J174=FALSE(),COUNTIFS($J$2:$J$563,FALSE(),$F$2:$F$563,"&lt;"&amp;F174)+(COUNTIFS($J$2:$J$563,FALSE(),$F$2:$F$563,F174)+1)/2,"")</f>
        <v>345.5</v>
      </c>
      <c r="Q174" s="5" t="n">
        <f aca="false">IF(J174=FALSE(),COUNTIFS($J$2:$J$563,FALSE(),$H$2:$H$563,"&lt;"&amp;H174)+(COUNTIFS($J$2:$J$563,FALSE(),$H$2:$H$563,H174)+1)/2,"")</f>
        <v>328.5</v>
      </c>
      <c r="R174" s="5" t="n">
        <f aca="false">COUNTIF($L$2:$L$563,"&lt;"&amp;L174)+(COUNTIF($L$2:$L$563,L174)+1)/2</f>
        <v>500.5</v>
      </c>
      <c r="S174" s="5" t="n">
        <f aca="false">MATCH(F174,Codetabel!$G$2:$G$12,0)-1</f>
        <v>4</v>
      </c>
      <c r="T174" s="5" t="n">
        <f aca="false">H174-1</f>
        <v>6</v>
      </c>
    </row>
    <row r="175" customFormat="false" ht="15" hidden="false" customHeight="false" outlineLevel="0" collapsed="false">
      <c r="A175" s="9" t="s">
        <v>65</v>
      </c>
      <c r="B175" s="9" t="n">
        <v>242</v>
      </c>
      <c r="C175" s="9" t="s">
        <v>455</v>
      </c>
      <c r="D175" s="9" t="s">
        <v>456</v>
      </c>
      <c r="E175" s="9" t="s">
        <v>457</v>
      </c>
      <c r="F175" s="9" t="n">
        <v>300</v>
      </c>
      <c r="G175" s="9" t="s">
        <v>199</v>
      </c>
      <c r="H175" s="9" t="n">
        <v>6</v>
      </c>
      <c r="I175" s="9" t="n">
        <v>300</v>
      </c>
      <c r="J175" s="11" t="b">
        <f aca="false">TRUE()</f>
        <v>1</v>
      </c>
      <c r="K175" s="9" t="n">
        <v>300</v>
      </c>
      <c r="L175" s="9" t="n">
        <v>6</v>
      </c>
      <c r="M175" s="11" t="b">
        <f aca="false">TRUE()</f>
        <v>1</v>
      </c>
      <c r="N175" s="5" t="n">
        <f aca="false">COUNTIF($F$2:$F$563,"&lt;"&amp;F175)+(COUNTIF($F$2:$F$563,F175)+1)/2</f>
        <v>518</v>
      </c>
      <c r="O175" s="5" t="n">
        <f aca="false">COUNTIF($H$2:$H$563,"&lt;"&amp;H175)+(COUNTIF($H$2:$H$563,H175)+1)/2</f>
        <v>425.5</v>
      </c>
      <c r="P175" s="5" t="str">
        <f aca="false">IF(J175=FALSE(),COUNTIFS($J$2:$J$563,FALSE(),$F$2:$F$563,"&lt;"&amp;F175)+(COUNTIFS($J$2:$J$563,FALSE(),$F$2:$F$563,F175)+1)/2,"")</f>
        <v/>
      </c>
      <c r="Q175" s="5" t="str">
        <f aca="false">IF(J175=FALSE(),COUNTIFS($J$2:$J$563,FALSE(),$H$2:$H$563,"&lt;"&amp;H175)+(COUNTIFS($J$2:$J$563,FALSE(),$H$2:$H$563,H175)+1)/2,"")</f>
        <v/>
      </c>
      <c r="R175" s="5" t="n">
        <f aca="false">COUNTIF($L$2:$L$563,"&lt;"&amp;L175)+(COUNTIF($L$2:$L$563,L175)+1)/2</f>
        <v>450.5</v>
      </c>
      <c r="S175" s="5" t="n">
        <f aca="false">MATCH(F175,Codetabel!$G$2:$G$12,0)-1</f>
        <v>6</v>
      </c>
      <c r="T175" s="5" t="n">
        <f aca="false">H175-1</f>
        <v>5</v>
      </c>
    </row>
    <row r="176" customFormat="false" ht="15" hidden="false" customHeight="false" outlineLevel="0" collapsed="false">
      <c r="A176" s="9" t="s">
        <v>65</v>
      </c>
      <c r="B176" s="9" t="n">
        <v>244</v>
      </c>
      <c r="C176" s="9" t="s">
        <v>458</v>
      </c>
      <c r="D176" s="9" t="s">
        <v>459</v>
      </c>
      <c r="E176" s="9" t="s">
        <v>460</v>
      </c>
      <c r="F176" s="9" t="n">
        <v>200</v>
      </c>
      <c r="G176" s="9" t="s">
        <v>199</v>
      </c>
      <c r="H176" s="9" t="n">
        <v>6</v>
      </c>
      <c r="I176" s="9" t="n">
        <v>300</v>
      </c>
      <c r="J176" s="11" t="b">
        <f aca="false">FALSE()</f>
        <v>0</v>
      </c>
      <c r="K176" s="9" t="n">
        <v>300</v>
      </c>
      <c r="L176" s="9" t="n">
        <v>6</v>
      </c>
      <c r="M176" s="11" t="b">
        <f aca="false">TRUE()</f>
        <v>1</v>
      </c>
      <c r="N176" s="5" t="n">
        <f aca="false">COUNTIF($F$2:$F$563,"&lt;"&amp;F176)+(COUNTIF($F$2:$F$563,F176)+1)/2</f>
        <v>474.5</v>
      </c>
      <c r="O176" s="5" t="n">
        <f aca="false">COUNTIF($H$2:$H$563,"&lt;"&amp;H176)+(COUNTIF($H$2:$H$563,H176)+1)/2</f>
        <v>425.5</v>
      </c>
      <c r="P176" s="5" t="n">
        <f aca="false">IF(J176=FALSE(),COUNTIFS($J$2:$J$563,FALSE(),$F$2:$F$563,"&lt;"&amp;F176)+(COUNTIFS($J$2:$J$563,FALSE(),$F$2:$F$563,F176)+1)/2,"")</f>
        <v>370</v>
      </c>
      <c r="Q176" s="5" t="n">
        <f aca="false">IF(J176=FALSE(),COUNTIFS($J$2:$J$563,FALSE(),$H$2:$H$563,"&lt;"&amp;H176)+(COUNTIFS($J$2:$J$563,FALSE(),$H$2:$H$563,H176)+1)/2,"")</f>
        <v>288</v>
      </c>
      <c r="R176" s="5" t="n">
        <f aca="false">COUNTIF($L$2:$L$563,"&lt;"&amp;L176)+(COUNTIF($L$2:$L$563,L176)+1)/2</f>
        <v>450.5</v>
      </c>
      <c r="S176" s="5" t="n">
        <f aca="false">MATCH(F176,Codetabel!$G$2:$G$12,0)-1</f>
        <v>5</v>
      </c>
      <c r="T176" s="5" t="n">
        <f aca="false">H176-1</f>
        <v>5</v>
      </c>
    </row>
    <row r="177" customFormat="false" ht="15" hidden="false" customHeight="false" outlineLevel="0" collapsed="false">
      <c r="A177" s="9" t="s">
        <v>65</v>
      </c>
      <c r="B177" s="9" t="n">
        <v>245</v>
      </c>
      <c r="C177" s="9" t="s">
        <v>458</v>
      </c>
      <c r="D177" s="9" t="s">
        <v>459</v>
      </c>
      <c r="E177" s="9" t="s">
        <v>461</v>
      </c>
      <c r="F177" s="9" t="n">
        <v>300</v>
      </c>
      <c r="G177" s="9" t="s">
        <v>180</v>
      </c>
      <c r="H177" s="9" t="n">
        <v>7</v>
      </c>
      <c r="I177" s="9" t="n">
        <v>500</v>
      </c>
      <c r="J177" s="11" t="b">
        <f aca="false">FALSE()</f>
        <v>0</v>
      </c>
      <c r="K177" s="9" t="n">
        <v>500</v>
      </c>
      <c r="L177" s="9" t="n">
        <v>7</v>
      </c>
      <c r="M177" s="11" t="b">
        <f aca="false">FALSE()</f>
        <v>0</v>
      </c>
      <c r="N177" s="5" t="n">
        <f aca="false">COUNTIF($F$2:$F$563,"&lt;"&amp;F177)+(COUNTIF($F$2:$F$563,F177)+1)/2</f>
        <v>518</v>
      </c>
      <c r="O177" s="5" t="n">
        <f aca="false">COUNTIF($H$2:$H$563,"&lt;"&amp;H177)+(COUNTIF($H$2:$H$563,H177)+1)/2</f>
        <v>489.5</v>
      </c>
      <c r="P177" s="5" t="n">
        <f aca="false">IF(J177=FALSE(),COUNTIFS($J$2:$J$563,FALSE(),$F$2:$F$563,"&lt;"&amp;F177)+(COUNTIFS($J$2:$J$563,FALSE(),$F$2:$F$563,F177)+1)/2,"")</f>
        <v>380.5</v>
      </c>
      <c r="Q177" s="5" t="n">
        <f aca="false">IF(J177=FALSE(),COUNTIFS($J$2:$J$563,FALSE(),$H$2:$H$563,"&lt;"&amp;H177)+(COUNTIFS($J$2:$J$563,FALSE(),$H$2:$H$563,H177)+1)/2,"")</f>
        <v>328.5</v>
      </c>
      <c r="R177" s="5" t="n">
        <f aca="false">COUNTIF($L$2:$L$563,"&lt;"&amp;L177)+(COUNTIF($L$2:$L$563,L177)+1)/2</f>
        <v>500.5</v>
      </c>
      <c r="S177" s="5" t="n">
        <f aca="false">MATCH(F177,Codetabel!$G$2:$G$12,0)-1</f>
        <v>6</v>
      </c>
      <c r="T177" s="5" t="n">
        <f aca="false">H177-1</f>
        <v>6</v>
      </c>
    </row>
    <row r="178" customFormat="false" ht="15" hidden="false" customHeight="false" outlineLevel="0" collapsed="false">
      <c r="A178" s="9" t="s">
        <v>65</v>
      </c>
      <c r="B178" s="9" t="n">
        <v>247</v>
      </c>
      <c r="C178" s="9" t="s">
        <v>462</v>
      </c>
      <c r="D178" s="9" t="s">
        <v>463</v>
      </c>
      <c r="E178" s="9" t="s">
        <v>464</v>
      </c>
      <c r="F178" s="9" t="n">
        <v>50</v>
      </c>
      <c r="G178" s="9" t="s">
        <v>126</v>
      </c>
      <c r="H178" s="9" t="n">
        <v>3</v>
      </c>
      <c r="I178" s="9" t="n">
        <v>50</v>
      </c>
      <c r="J178" s="11" t="b">
        <f aca="false">TRUE()</f>
        <v>1</v>
      </c>
      <c r="K178" s="9" t="n">
        <v>50</v>
      </c>
      <c r="L178" s="9" t="n">
        <v>3</v>
      </c>
      <c r="M178" s="11" t="b">
        <f aca="false">TRUE()</f>
        <v>1</v>
      </c>
      <c r="N178" s="5" t="n">
        <f aca="false">COUNTIF($F$2:$F$563,"&lt;"&amp;F178)+(COUNTIF($F$2:$F$563,F178)+1)/2</f>
        <v>346.5</v>
      </c>
      <c r="O178" s="5" t="n">
        <f aca="false">COUNTIF($H$2:$H$563,"&lt;"&amp;H178)+(COUNTIF($H$2:$H$563,H178)+1)/2</f>
        <v>176.5</v>
      </c>
      <c r="P178" s="5" t="str">
        <f aca="false">IF(J178=FALSE(),COUNTIFS($J$2:$J$563,FALSE(),$F$2:$F$563,"&lt;"&amp;F178)+(COUNTIFS($J$2:$J$563,FALSE(),$F$2:$F$563,F178)+1)/2,"")</f>
        <v/>
      </c>
      <c r="Q178" s="5" t="str">
        <f aca="false">IF(J178=FALSE(),COUNTIFS($J$2:$J$563,FALSE(),$H$2:$H$563,"&lt;"&amp;H178)+(COUNTIFS($J$2:$J$563,FALSE(),$H$2:$H$563,H178)+1)/2,"")</f>
        <v/>
      </c>
      <c r="R178" s="5" t="n">
        <f aca="false">COUNTIF($L$2:$L$563,"&lt;"&amp;L178)+(COUNTIF($L$2:$L$563,L178)+1)/2</f>
        <v>205</v>
      </c>
      <c r="S178" s="5" t="n">
        <f aca="false">MATCH(F178,Codetabel!$G$2:$G$12,0)-1</f>
        <v>3</v>
      </c>
      <c r="T178" s="5" t="n">
        <f aca="false">H178-1</f>
        <v>2</v>
      </c>
    </row>
    <row r="179" customFormat="false" ht="15" hidden="false" customHeight="false" outlineLevel="0" collapsed="false">
      <c r="A179" s="9" t="s">
        <v>65</v>
      </c>
      <c r="B179" s="9" t="n">
        <v>248</v>
      </c>
      <c r="C179" s="9" t="s">
        <v>462</v>
      </c>
      <c r="D179" s="9" t="s">
        <v>463</v>
      </c>
      <c r="E179" s="9" t="s">
        <v>465</v>
      </c>
      <c r="F179" s="9" t="n">
        <v>10</v>
      </c>
      <c r="G179" s="9" t="s">
        <v>107</v>
      </c>
      <c r="H179" s="9" t="n">
        <v>2</v>
      </c>
      <c r="I179" s="9" t="n">
        <v>30</v>
      </c>
      <c r="J179" s="11" t="b">
        <f aca="false">FALSE()</f>
        <v>0</v>
      </c>
      <c r="K179" s="9" t="n">
        <v>30</v>
      </c>
      <c r="L179" s="9" t="n">
        <v>2</v>
      </c>
      <c r="M179" s="11" t="b">
        <f aca="false">FALSE()</f>
        <v>0</v>
      </c>
      <c r="N179" s="5" t="n">
        <f aca="false">COUNTIF($F$2:$F$563,"&lt;"&amp;F179)+(COUNTIF($F$2:$F$563,F179)+1)/2</f>
        <v>164.5</v>
      </c>
      <c r="O179" s="5" t="n">
        <f aca="false">COUNTIF($H$2:$H$563,"&lt;"&amp;H179)+(COUNTIF($H$2:$H$563,H179)+1)/2</f>
        <v>89</v>
      </c>
      <c r="P179" s="5" t="n">
        <f aca="false">IF(J179=FALSE(),COUNTIFS($J$2:$J$563,FALSE(),$F$2:$F$563,"&lt;"&amp;F179)+(COUNTIFS($J$2:$J$563,FALSE(),$F$2:$F$563,F179)+1)/2,"")</f>
        <v>162</v>
      </c>
      <c r="Q179" s="5" t="n">
        <f aca="false">IF(J179=FALSE(),COUNTIFS($J$2:$J$563,FALSE(),$H$2:$H$563,"&lt;"&amp;H179)+(COUNTIFS($J$2:$J$563,FALSE(),$H$2:$H$563,H179)+1)/2,"")</f>
        <v>71.5</v>
      </c>
      <c r="R179" s="5" t="n">
        <f aca="false">COUNTIF($L$2:$L$563,"&lt;"&amp;L179)+(COUNTIF($L$2:$L$563,L179)+1)/2</f>
        <v>101.5</v>
      </c>
      <c r="S179" s="5" t="n">
        <f aca="false">MATCH(F179,Codetabel!$G$2:$G$12,0)-1</f>
        <v>1</v>
      </c>
      <c r="T179" s="5" t="n">
        <f aca="false">H179-1</f>
        <v>1</v>
      </c>
    </row>
    <row r="180" customFormat="false" ht="15" hidden="false" customHeight="false" outlineLevel="0" collapsed="false">
      <c r="A180" s="9" t="s">
        <v>65</v>
      </c>
      <c r="B180" s="9" t="n">
        <v>249</v>
      </c>
      <c r="C180" s="9" t="s">
        <v>466</v>
      </c>
      <c r="D180" s="9" t="s">
        <v>467</v>
      </c>
      <c r="E180" s="9" t="s">
        <v>468</v>
      </c>
      <c r="F180" s="9" t="n">
        <v>300</v>
      </c>
      <c r="G180" s="9" t="s">
        <v>199</v>
      </c>
      <c r="H180" s="9" t="n">
        <v>6</v>
      </c>
      <c r="I180" s="9" t="n">
        <v>300</v>
      </c>
      <c r="J180" s="11" t="b">
        <f aca="false">TRUE()</f>
        <v>1</v>
      </c>
      <c r="K180" s="9" t="n">
        <v>200</v>
      </c>
      <c r="L180" s="9" t="n">
        <v>5</v>
      </c>
      <c r="M180" s="11" t="b">
        <f aca="false">TRUE()</f>
        <v>1</v>
      </c>
      <c r="N180" s="5" t="n">
        <f aca="false">COUNTIF($F$2:$F$563,"&lt;"&amp;F180)+(COUNTIF($F$2:$F$563,F180)+1)/2</f>
        <v>518</v>
      </c>
      <c r="O180" s="5" t="n">
        <f aca="false">COUNTIF($H$2:$H$563,"&lt;"&amp;H180)+(COUNTIF($H$2:$H$563,H180)+1)/2</f>
        <v>425.5</v>
      </c>
      <c r="P180" s="5" t="str">
        <f aca="false">IF(J180=FALSE(),COUNTIFS($J$2:$J$563,FALSE(),$F$2:$F$563,"&lt;"&amp;F180)+(COUNTIFS($J$2:$J$563,FALSE(),$F$2:$F$563,F180)+1)/2,"")</f>
        <v/>
      </c>
      <c r="Q180" s="5" t="str">
        <f aca="false">IF(J180=FALSE(),COUNTIFS($J$2:$J$563,FALSE(),$H$2:$H$563,"&lt;"&amp;H180)+(COUNTIFS($J$2:$J$563,FALSE(),$H$2:$H$563,H180)+1)/2,"")</f>
        <v/>
      </c>
      <c r="R180" s="5" t="n">
        <f aca="false">COUNTIF($L$2:$L$563,"&lt;"&amp;L180)+(COUNTIF($L$2:$L$563,L180)+1)/2</f>
        <v>389.5</v>
      </c>
      <c r="S180" s="5" t="n">
        <f aca="false">MATCH(F180,Codetabel!$G$2:$G$12,0)-1</f>
        <v>6</v>
      </c>
      <c r="T180" s="5" t="n">
        <f aca="false">H180-1</f>
        <v>5</v>
      </c>
    </row>
    <row r="181" customFormat="false" ht="15" hidden="false" customHeight="false" outlineLevel="0" collapsed="false">
      <c r="A181" s="9" t="s">
        <v>65</v>
      </c>
      <c r="B181" s="9" t="n">
        <v>250</v>
      </c>
      <c r="C181" s="9" t="s">
        <v>469</v>
      </c>
      <c r="D181" s="9" t="s">
        <v>470</v>
      </c>
      <c r="E181" s="9" t="s">
        <v>471</v>
      </c>
      <c r="F181" s="9" t="n">
        <v>300</v>
      </c>
      <c r="G181" s="9" t="s">
        <v>199</v>
      </c>
      <c r="H181" s="9" t="n">
        <v>6</v>
      </c>
      <c r="I181" s="9" t="n">
        <v>300</v>
      </c>
      <c r="J181" s="11" t="b">
        <f aca="false">TRUE()</f>
        <v>1</v>
      </c>
      <c r="K181" s="9" t="n">
        <v>50</v>
      </c>
      <c r="L181" s="9" t="n">
        <v>3</v>
      </c>
      <c r="M181" s="11" t="b">
        <f aca="false">TRUE()</f>
        <v>1</v>
      </c>
      <c r="N181" s="5" t="n">
        <f aca="false">COUNTIF($F$2:$F$563,"&lt;"&amp;F181)+(COUNTIF($F$2:$F$563,F181)+1)/2</f>
        <v>518</v>
      </c>
      <c r="O181" s="5" t="n">
        <f aca="false">COUNTIF($H$2:$H$563,"&lt;"&amp;H181)+(COUNTIF($H$2:$H$563,H181)+1)/2</f>
        <v>425.5</v>
      </c>
      <c r="P181" s="5" t="str">
        <f aca="false">IF(J181=FALSE(),COUNTIFS($J$2:$J$563,FALSE(),$F$2:$F$563,"&lt;"&amp;F181)+(COUNTIFS($J$2:$J$563,FALSE(),$F$2:$F$563,F181)+1)/2,"")</f>
        <v/>
      </c>
      <c r="Q181" s="5" t="str">
        <f aca="false">IF(J181=FALSE(),COUNTIFS($J$2:$J$563,FALSE(),$H$2:$H$563,"&lt;"&amp;H181)+(COUNTIFS($J$2:$J$563,FALSE(),$H$2:$H$563,H181)+1)/2,"")</f>
        <v/>
      </c>
      <c r="R181" s="5" t="n">
        <f aca="false">COUNTIF($L$2:$L$563,"&lt;"&amp;L181)+(COUNTIF($L$2:$L$563,L181)+1)/2</f>
        <v>205</v>
      </c>
      <c r="S181" s="5" t="n">
        <f aca="false">MATCH(F181,Codetabel!$G$2:$G$12,0)-1</f>
        <v>6</v>
      </c>
      <c r="T181" s="5" t="n">
        <f aca="false">H181-1</f>
        <v>5</v>
      </c>
    </row>
    <row r="182" customFormat="false" ht="15" hidden="false" customHeight="false" outlineLevel="0" collapsed="false">
      <c r="A182" s="9" t="s">
        <v>65</v>
      </c>
      <c r="B182" s="9" t="n">
        <v>251</v>
      </c>
      <c r="C182" s="9" t="s">
        <v>472</v>
      </c>
      <c r="D182" s="9" t="s">
        <v>473</v>
      </c>
      <c r="E182" s="9" t="s">
        <v>474</v>
      </c>
      <c r="F182" s="9" t="n">
        <v>30</v>
      </c>
      <c r="G182" s="9" t="s">
        <v>275</v>
      </c>
      <c r="H182" s="9" t="n">
        <v>9</v>
      </c>
      <c r="I182" s="9" t="n">
        <v>1000</v>
      </c>
      <c r="J182" s="11" t="b">
        <f aca="false">FALSE()</f>
        <v>0</v>
      </c>
      <c r="K182" s="9" t="n">
        <v>1000</v>
      </c>
      <c r="L182" s="9" t="n">
        <v>9</v>
      </c>
      <c r="M182" s="11" t="b">
        <f aca="false">FALSE()</f>
        <v>0</v>
      </c>
      <c r="N182" s="5" t="n">
        <f aca="false">COUNTIF($F$2:$F$563,"&lt;"&amp;F182)+(COUNTIF($F$2:$F$563,F182)+1)/2</f>
        <v>259.5</v>
      </c>
      <c r="O182" s="5" t="n">
        <f aca="false">COUNTIF($H$2:$H$563,"&lt;"&amp;H182)+(COUNTIF($H$2:$H$563,H182)+1)/2</f>
        <v>543</v>
      </c>
      <c r="P182" s="5" t="n">
        <f aca="false">IF(J182=FALSE(),COUNTIFS($J$2:$J$563,FALSE(),$F$2:$F$563,"&lt;"&amp;F182)+(COUNTIFS($J$2:$J$563,FALSE(),$F$2:$F$563,F182)+1)/2,"")</f>
        <v>242</v>
      </c>
      <c r="Q182" s="5" t="n">
        <f aca="false">IF(J182=FALSE(),COUNTIFS($J$2:$J$563,FALSE(),$H$2:$H$563,"&lt;"&amp;H182)+(COUNTIFS($J$2:$J$563,FALSE(),$H$2:$H$563,H182)+1)/2,"")</f>
        <v>367.5</v>
      </c>
      <c r="R182" s="5" t="n">
        <f aca="false">COUNTIF($L$2:$L$563,"&lt;"&amp;L182)+(COUNTIF($L$2:$L$563,L182)+1)/2</f>
        <v>544.5</v>
      </c>
      <c r="S182" s="5" t="n">
        <f aca="false">MATCH(F182,Codetabel!$G$2:$G$12,0)-1</f>
        <v>2</v>
      </c>
      <c r="T182" s="5" t="n">
        <f aca="false">H182-1</f>
        <v>8</v>
      </c>
    </row>
    <row r="183" customFormat="false" ht="15" hidden="false" customHeight="false" outlineLevel="0" collapsed="false">
      <c r="A183" s="9" t="s">
        <v>65</v>
      </c>
      <c r="B183" s="9" t="n">
        <v>253</v>
      </c>
      <c r="C183" s="9" t="s">
        <v>475</v>
      </c>
      <c r="D183" s="9" t="s">
        <v>476</v>
      </c>
      <c r="E183" s="9" t="s">
        <v>477</v>
      </c>
      <c r="F183" s="9" t="n">
        <v>100</v>
      </c>
      <c r="G183" s="9" t="s">
        <v>115</v>
      </c>
      <c r="H183" s="9" t="n">
        <v>4</v>
      </c>
      <c r="I183" s="9" t="n">
        <v>100</v>
      </c>
      <c r="J183" s="11" t="b">
        <f aca="false">TRUE()</f>
        <v>1</v>
      </c>
      <c r="K183" s="9" t="n">
        <v>100</v>
      </c>
      <c r="L183" s="9" t="n">
        <v>4</v>
      </c>
      <c r="M183" s="11" t="b">
        <f aca="false">TRUE()</f>
        <v>1</v>
      </c>
      <c r="N183" s="5" t="n">
        <f aca="false">COUNTIF($F$2:$F$563,"&lt;"&amp;F183)+(COUNTIF($F$2:$F$563,F183)+1)/2</f>
        <v>418.5</v>
      </c>
      <c r="O183" s="5" t="n">
        <f aca="false">COUNTIF($H$2:$H$563,"&lt;"&amp;H183)+(COUNTIF($H$2:$H$563,H183)+1)/2</f>
        <v>269</v>
      </c>
      <c r="P183" s="5" t="str">
        <f aca="false">IF(J183=FALSE(),COUNTIFS($J$2:$J$563,FALSE(),$F$2:$F$563,"&lt;"&amp;F183)+(COUNTIFS($J$2:$J$563,FALSE(),$F$2:$F$563,F183)+1)/2,"")</f>
        <v/>
      </c>
      <c r="Q183" s="5" t="str">
        <f aca="false">IF(J183=FALSE(),COUNTIFS($J$2:$J$563,FALSE(),$H$2:$H$563,"&lt;"&amp;H183)+(COUNTIFS($J$2:$J$563,FALSE(),$H$2:$H$563,H183)+1)/2,"")</f>
        <v/>
      </c>
      <c r="R183" s="5" t="n">
        <f aca="false">COUNTIF($L$2:$L$563,"&lt;"&amp;L183)+(COUNTIF($L$2:$L$563,L183)+1)/2</f>
        <v>307.5</v>
      </c>
      <c r="S183" s="5" t="n">
        <f aca="false">MATCH(F183,Codetabel!$G$2:$G$12,0)-1</f>
        <v>4</v>
      </c>
      <c r="T183" s="5" t="n">
        <f aca="false">H183-1</f>
        <v>3</v>
      </c>
    </row>
    <row r="184" customFormat="false" ht="15" hidden="false" customHeight="false" outlineLevel="0" collapsed="false">
      <c r="A184" s="9" t="s">
        <v>65</v>
      </c>
      <c r="B184" s="9" t="n">
        <v>254</v>
      </c>
      <c r="C184" s="9" t="s">
        <v>475</v>
      </c>
      <c r="D184" s="9" t="s">
        <v>476</v>
      </c>
      <c r="E184" s="9" t="s">
        <v>478</v>
      </c>
      <c r="F184" s="9" t="n">
        <v>500</v>
      </c>
      <c r="G184" s="9" t="s">
        <v>180</v>
      </c>
      <c r="H184" s="9" t="n">
        <v>7</v>
      </c>
      <c r="I184" s="9" t="n">
        <v>500</v>
      </c>
      <c r="J184" s="11" t="b">
        <f aca="false">TRUE()</f>
        <v>1</v>
      </c>
      <c r="K184" s="9" t="n">
        <v>100</v>
      </c>
      <c r="L184" s="9" t="n">
        <v>4</v>
      </c>
      <c r="M184" s="11" t="b">
        <f aca="false">FALSE()</f>
        <v>0</v>
      </c>
      <c r="N184" s="5" t="n">
        <f aca="false">COUNTIF($F$2:$F$563,"&lt;"&amp;F184)+(COUNTIF($F$2:$F$563,F184)+1)/2</f>
        <v>543.5</v>
      </c>
      <c r="O184" s="5" t="n">
        <f aca="false">COUNTIF($H$2:$H$563,"&lt;"&amp;H184)+(COUNTIF($H$2:$H$563,H184)+1)/2</f>
        <v>489.5</v>
      </c>
      <c r="P184" s="5" t="str">
        <f aca="false">IF(J184=FALSE(),COUNTIFS($J$2:$J$563,FALSE(),$F$2:$F$563,"&lt;"&amp;F184)+(COUNTIFS($J$2:$J$563,FALSE(),$F$2:$F$563,F184)+1)/2,"")</f>
        <v/>
      </c>
      <c r="Q184" s="5" t="str">
        <f aca="false">IF(J184=FALSE(),COUNTIFS($J$2:$J$563,FALSE(),$H$2:$H$563,"&lt;"&amp;H184)+(COUNTIFS($J$2:$J$563,FALSE(),$H$2:$H$563,H184)+1)/2,"")</f>
        <v/>
      </c>
      <c r="R184" s="5" t="n">
        <f aca="false">COUNTIF($L$2:$L$563,"&lt;"&amp;L184)+(COUNTIF($L$2:$L$563,L184)+1)/2</f>
        <v>307.5</v>
      </c>
      <c r="S184" s="5" t="n">
        <f aca="false">MATCH(F184,Codetabel!$G$2:$G$12,0)-1</f>
        <v>7</v>
      </c>
      <c r="T184" s="5" t="n">
        <f aca="false">H184-1</f>
        <v>6</v>
      </c>
    </row>
    <row r="185" customFormat="false" ht="15" hidden="false" customHeight="false" outlineLevel="0" collapsed="false">
      <c r="A185" s="9" t="s">
        <v>65</v>
      </c>
      <c r="B185" s="9" t="n">
        <v>255</v>
      </c>
      <c r="C185" s="9" t="s">
        <v>479</v>
      </c>
      <c r="D185" s="9" t="s">
        <v>480</v>
      </c>
      <c r="E185" s="9" t="s">
        <v>481</v>
      </c>
      <c r="F185" s="9" t="n">
        <v>50</v>
      </c>
      <c r="G185" s="9" t="s">
        <v>115</v>
      </c>
      <c r="H185" s="9" t="n">
        <v>4</v>
      </c>
      <c r="I185" s="9" t="n">
        <v>100</v>
      </c>
      <c r="J185" s="11" t="b">
        <f aca="false">FALSE()</f>
        <v>0</v>
      </c>
      <c r="K185" s="9" t="n">
        <v>100</v>
      </c>
      <c r="L185" s="9" t="n">
        <v>4</v>
      </c>
      <c r="M185" s="11" t="b">
        <f aca="false">TRUE()</f>
        <v>1</v>
      </c>
      <c r="N185" s="5" t="n">
        <f aca="false">COUNTIF($F$2:$F$563,"&lt;"&amp;F185)+(COUNTIF($F$2:$F$563,F185)+1)/2</f>
        <v>346.5</v>
      </c>
      <c r="O185" s="5" t="n">
        <f aca="false">COUNTIF($H$2:$H$563,"&lt;"&amp;H185)+(COUNTIF($H$2:$H$563,H185)+1)/2</f>
        <v>269</v>
      </c>
      <c r="P185" s="5" t="n">
        <f aca="false">IF(J185=FALSE(),COUNTIFS($J$2:$J$563,FALSE(),$F$2:$F$563,"&lt;"&amp;F185)+(COUNTIFS($J$2:$J$563,FALSE(),$F$2:$F$563,F185)+1)/2,"")</f>
        <v>303.5</v>
      </c>
      <c r="Q185" s="5" t="n">
        <f aca="false">IF(J185=FALSE(),COUNTIFS($J$2:$J$563,FALSE(),$H$2:$H$563,"&lt;"&amp;H185)+(COUNTIFS($J$2:$J$563,FALSE(),$H$2:$H$563,H185)+1)/2,"")</f>
        <v>196</v>
      </c>
      <c r="R185" s="5" t="n">
        <f aca="false">COUNTIF($L$2:$L$563,"&lt;"&amp;L185)+(COUNTIF($L$2:$L$563,L185)+1)/2</f>
        <v>307.5</v>
      </c>
      <c r="S185" s="5" t="n">
        <f aca="false">MATCH(F185,Codetabel!$G$2:$G$12,0)-1</f>
        <v>3</v>
      </c>
      <c r="T185" s="5" t="n">
        <f aca="false">H185-1</f>
        <v>3</v>
      </c>
    </row>
    <row r="186" customFormat="false" ht="15" hidden="false" customHeight="false" outlineLevel="0" collapsed="false">
      <c r="A186" s="9" t="s">
        <v>65</v>
      </c>
      <c r="B186" s="9" t="n">
        <v>256</v>
      </c>
      <c r="C186" s="9" t="s">
        <v>482</v>
      </c>
      <c r="D186" s="9" t="s">
        <v>483</v>
      </c>
      <c r="E186" s="9" t="s">
        <v>484</v>
      </c>
      <c r="F186" s="9" t="n">
        <v>50</v>
      </c>
      <c r="G186" s="9" t="s">
        <v>126</v>
      </c>
      <c r="H186" s="9" t="n">
        <v>3</v>
      </c>
      <c r="I186" s="9" t="n">
        <v>50</v>
      </c>
      <c r="J186" s="11" t="b">
        <f aca="false">TRUE()</f>
        <v>1</v>
      </c>
      <c r="K186" s="9" t="n">
        <v>50</v>
      </c>
      <c r="L186" s="9" t="n">
        <v>3</v>
      </c>
      <c r="M186" s="11" t="b">
        <f aca="false">TRUE()</f>
        <v>1</v>
      </c>
      <c r="N186" s="5" t="n">
        <f aca="false">COUNTIF($F$2:$F$563,"&lt;"&amp;F186)+(COUNTIF($F$2:$F$563,F186)+1)/2</f>
        <v>346.5</v>
      </c>
      <c r="O186" s="5" t="n">
        <f aca="false">COUNTIF($H$2:$H$563,"&lt;"&amp;H186)+(COUNTIF($H$2:$H$563,H186)+1)/2</f>
        <v>176.5</v>
      </c>
      <c r="P186" s="5" t="str">
        <f aca="false">IF(J186=FALSE(),COUNTIFS($J$2:$J$563,FALSE(),$F$2:$F$563,"&lt;"&amp;F186)+(COUNTIFS($J$2:$J$563,FALSE(),$F$2:$F$563,F186)+1)/2,"")</f>
        <v/>
      </c>
      <c r="Q186" s="5" t="str">
        <f aca="false">IF(J186=FALSE(),COUNTIFS($J$2:$J$563,FALSE(),$H$2:$H$563,"&lt;"&amp;H186)+(COUNTIFS($J$2:$J$563,FALSE(),$H$2:$H$563,H186)+1)/2,"")</f>
        <v/>
      </c>
      <c r="R186" s="5" t="n">
        <f aca="false">COUNTIF($L$2:$L$563,"&lt;"&amp;L186)+(COUNTIF($L$2:$L$563,L186)+1)/2</f>
        <v>205</v>
      </c>
      <c r="S186" s="5" t="n">
        <f aca="false">MATCH(F186,Codetabel!$G$2:$G$12,0)-1</f>
        <v>3</v>
      </c>
      <c r="T186" s="5" t="n">
        <f aca="false">H186-1</f>
        <v>2</v>
      </c>
    </row>
    <row r="187" customFormat="false" ht="15" hidden="false" customHeight="false" outlineLevel="0" collapsed="false">
      <c r="A187" s="9" t="s">
        <v>65</v>
      </c>
      <c r="B187" s="9" t="n">
        <v>257</v>
      </c>
      <c r="C187" s="9" t="s">
        <v>482</v>
      </c>
      <c r="D187" s="9" t="s">
        <v>483</v>
      </c>
      <c r="E187" s="9" t="s">
        <v>485</v>
      </c>
      <c r="F187" s="9" t="n">
        <v>200</v>
      </c>
      <c r="G187" s="9" t="s">
        <v>132</v>
      </c>
      <c r="H187" s="9" t="n">
        <v>5</v>
      </c>
      <c r="I187" s="9" t="n">
        <v>200</v>
      </c>
      <c r="J187" s="11" t="b">
        <f aca="false">TRUE()</f>
        <v>1</v>
      </c>
      <c r="K187" s="9" t="n">
        <v>200</v>
      </c>
      <c r="L187" s="9" t="n">
        <v>5</v>
      </c>
      <c r="M187" s="11" t="b">
        <f aca="false">TRUE()</f>
        <v>1</v>
      </c>
      <c r="N187" s="5" t="n">
        <f aca="false">COUNTIF($F$2:$F$563,"&lt;"&amp;F187)+(COUNTIF($F$2:$F$563,F187)+1)/2</f>
        <v>474.5</v>
      </c>
      <c r="O187" s="5" t="n">
        <f aca="false">COUNTIF($H$2:$H$563,"&lt;"&amp;H187)+(COUNTIF($H$2:$H$563,H187)+1)/2</f>
        <v>351.5</v>
      </c>
      <c r="P187" s="5" t="str">
        <f aca="false">IF(J187=FALSE(),COUNTIFS($J$2:$J$563,FALSE(),$F$2:$F$563,"&lt;"&amp;F187)+(COUNTIFS($J$2:$J$563,FALSE(),$F$2:$F$563,F187)+1)/2,"")</f>
        <v/>
      </c>
      <c r="Q187" s="5" t="str">
        <f aca="false">IF(J187=FALSE(),COUNTIFS($J$2:$J$563,FALSE(),$H$2:$H$563,"&lt;"&amp;H187)+(COUNTIFS($J$2:$J$563,FALSE(),$H$2:$H$563,H187)+1)/2,"")</f>
        <v/>
      </c>
      <c r="R187" s="5" t="n">
        <f aca="false">COUNTIF($L$2:$L$563,"&lt;"&amp;L187)+(COUNTIF($L$2:$L$563,L187)+1)/2</f>
        <v>389.5</v>
      </c>
      <c r="S187" s="5" t="n">
        <f aca="false">MATCH(F187,Codetabel!$G$2:$G$12,0)-1</f>
        <v>5</v>
      </c>
      <c r="T187" s="5" t="n">
        <f aca="false">H187-1</f>
        <v>4</v>
      </c>
    </row>
    <row r="188" customFormat="false" ht="15" hidden="false" customHeight="false" outlineLevel="0" collapsed="false">
      <c r="A188" s="9" t="s">
        <v>65</v>
      </c>
      <c r="B188" s="9" t="n">
        <v>258</v>
      </c>
      <c r="C188" s="9" t="s">
        <v>486</v>
      </c>
      <c r="D188" s="9" t="s">
        <v>487</v>
      </c>
      <c r="E188" s="9" t="s">
        <v>488</v>
      </c>
      <c r="F188" s="9" t="n">
        <v>300</v>
      </c>
      <c r="G188" s="9" t="s">
        <v>199</v>
      </c>
      <c r="H188" s="9" t="n">
        <v>6</v>
      </c>
      <c r="I188" s="9" t="n">
        <v>300</v>
      </c>
      <c r="J188" s="11" t="b">
        <f aca="false">TRUE()</f>
        <v>1</v>
      </c>
      <c r="K188" s="9" t="n">
        <v>300</v>
      </c>
      <c r="L188" s="9" t="n">
        <v>6</v>
      </c>
      <c r="M188" s="11" t="b">
        <f aca="false">TRUE()</f>
        <v>1</v>
      </c>
      <c r="N188" s="5" t="n">
        <f aca="false">COUNTIF($F$2:$F$563,"&lt;"&amp;F188)+(COUNTIF($F$2:$F$563,F188)+1)/2</f>
        <v>518</v>
      </c>
      <c r="O188" s="5" t="n">
        <f aca="false">COUNTIF($H$2:$H$563,"&lt;"&amp;H188)+(COUNTIF($H$2:$H$563,H188)+1)/2</f>
        <v>425.5</v>
      </c>
      <c r="P188" s="5" t="str">
        <f aca="false">IF(J188=FALSE(),COUNTIFS($J$2:$J$563,FALSE(),$F$2:$F$563,"&lt;"&amp;F188)+(COUNTIFS($J$2:$J$563,FALSE(),$F$2:$F$563,F188)+1)/2,"")</f>
        <v/>
      </c>
      <c r="Q188" s="5" t="str">
        <f aca="false">IF(J188=FALSE(),COUNTIFS($J$2:$J$563,FALSE(),$H$2:$H$563,"&lt;"&amp;H188)+(COUNTIFS($J$2:$J$563,FALSE(),$H$2:$H$563,H188)+1)/2,"")</f>
        <v/>
      </c>
      <c r="R188" s="5" t="n">
        <f aca="false">COUNTIF($L$2:$L$563,"&lt;"&amp;L188)+(COUNTIF($L$2:$L$563,L188)+1)/2</f>
        <v>450.5</v>
      </c>
      <c r="S188" s="5" t="n">
        <f aca="false">MATCH(F188,Codetabel!$G$2:$G$12,0)-1</f>
        <v>6</v>
      </c>
      <c r="T188" s="5" t="n">
        <f aca="false">H188-1</f>
        <v>5</v>
      </c>
    </row>
    <row r="189" customFormat="false" ht="15" hidden="false" customHeight="false" outlineLevel="0" collapsed="false">
      <c r="A189" s="9" t="s">
        <v>65</v>
      </c>
      <c r="B189" s="9" t="n">
        <v>261</v>
      </c>
      <c r="C189" s="9" t="s">
        <v>489</v>
      </c>
      <c r="D189" s="9" t="s">
        <v>490</v>
      </c>
      <c r="E189" s="9" t="s">
        <v>491</v>
      </c>
      <c r="F189" s="9" t="n">
        <v>300</v>
      </c>
      <c r="G189" s="9" t="s">
        <v>199</v>
      </c>
      <c r="H189" s="9" t="n">
        <v>6</v>
      </c>
      <c r="I189" s="9" t="n">
        <v>300</v>
      </c>
      <c r="J189" s="11" t="b">
        <f aca="false">TRUE()</f>
        <v>1</v>
      </c>
      <c r="K189" s="9" t="n">
        <v>300</v>
      </c>
      <c r="L189" s="9" t="n">
        <v>6</v>
      </c>
      <c r="M189" s="11" t="b">
        <f aca="false">TRUE()</f>
        <v>1</v>
      </c>
      <c r="N189" s="5" t="n">
        <f aca="false">COUNTIF($F$2:$F$563,"&lt;"&amp;F189)+(COUNTIF($F$2:$F$563,F189)+1)/2</f>
        <v>518</v>
      </c>
      <c r="O189" s="5" t="n">
        <f aca="false">COUNTIF($H$2:$H$563,"&lt;"&amp;H189)+(COUNTIF($H$2:$H$563,H189)+1)/2</f>
        <v>425.5</v>
      </c>
      <c r="P189" s="5" t="str">
        <f aca="false">IF(J189=FALSE(),COUNTIFS($J$2:$J$563,FALSE(),$F$2:$F$563,"&lt;"&amp;F189)+(COUNTIFS($J$2:$J$563,FALSE(),$F$2:$F$563,F189)+1)/2,"")</f>
        <v/>
      </c>
      <c r="Q189" s="5" t="str">
        <f aca="false">IF(J189=FALSE(),COUNTIFS($J$2:$J$563,FALSE(),$H$2:$H$563,"&lt;"&amp;H189)+(COUNTIFS($J$2:$J$563,FALSE(),$H$2:$H$563,H189)+1)/2,"")</f>
        <v/>
      </c>
      <c r="R189" s="5" t="n">
        <f aca="false">COUNTIF($L$2:$L$563,"&lt;"&amp;L189)+(COUNTIF($L$2:$L$563,L189)+1)/2</f>
        <v>450.5</v>
      </c>
      <c r="S189" s="5" t="n">
        <f aca="false">MATCH(F189,Codetabel!$G$2:$G$12,0)-1</f>
        <v>6</v>
      </c>
      <c r="T189" s="5" t="n">
        <f aca="false">H189-1</f>
        <v>5</v>
      </c>
    </row>
    <row r="190" customFormat="false" ht="15" hidden="false" customHeight="false" outlineLevel="0" collapsed="false">
      <c r="A190" s="9" t="s">
        <v>65</v>
      </c>
      <c r="B190" s="9" t="n">
        <v>263</v>
      </c>
      <c r="C190" s="9" t="s">
        <v>492</v>
      </c>
      <c r="D190" s="9" t="s">
        <v>493</v>
      </c>
      <c r="E190" s="9" t="s">
        <v>494</v>
      </c>
      <c r="F190" s="9" t="n">
        <v>50</v>
      </c>
      <c r="G190" s="9" t="s">
        <v>126</v>
      </c>
      <c r="H190" s="9" t="n">
        <v>3</v>
      </c>
      <c r="I190" s="9" t="n">
        <v>50</v>
      </c>
      <c r="J190" s="11" t="b">
        <f aca="false">TRUE()</f>
        <v>1</v>
      </c>
      <c r="K190" s="9" t="n">
        <v>30</v>
      </c>
      <c r="L190" s="9" t="n">
        <v>2</v>
      </c>
      <c r="M190" s="11" t="b">
        <f aca="false">TRUE()</f>
        <v>1</v>
      </c>
      <c r="N190" s="5" t="n">
        <f aca="false">COUNTIF($F$2:$F$563,"&lt;"&amp;F190)+(COUNTIF($F$2:$F$563,F190)+1)/2</f>
        <v>346.5</v>
      </c>
      <c r="O190" s="5" t="n">
        <f aca="false">COUNTIF($H$2:$H$563,"&lt;"&amp;H190)+(COUNTIF($H$2:$H$563,H190)+1)/2</f>
        <v>176.5</v>
      </c>
      <c r="P190" s="5" t="str">
        <f aca="false">IF(J190=FALSE(),COUNTIFS($J$2:$J$563,FALSE(),$F$2:$F$563,"&lt;"&amp;F190)+(COUNTIFS($J$2:$J$563,FALSE(),$F$2:$F$563,F190)+1)/2,"")</f>
        <v/>
      </c>
      <c r="Q190" s="5" t="str">
        <f aca="false">IF(J190=FALSE(),COUNTIFS($J$2:$J$563,FALSE(),$H$2:$H$563,"&lt;"&amp;H190)+(COUNTIFS($J$2:$J$563,FALSE(),$H$2:$H$563,H190)+1)/2,"")</f>
        <v/>
      </c>
      <c r="R190" s="5" t="n">
        <f aca="false">COUNTIF($L$2:$L$563,"&lt;"&amp;L190)+(COUNTIF($L$2:$L$563,L190)+1)/2</f>
        <v>101.5</v>
      </c>
      <c r="S190" s="5" t="n">
        <f aca="false">MATCH(F190,Codetabel!$G$2:$G$12,0)-1</f>
        <v>3</v>
      </c>
      <c r="T190" s="5" t="n">
        <f aca="false">H190-1</f>
        <v>2</v>
      </c>
    </row>
    <row r="191" customFormat="false" ht="15" hidden="false" customHeight="false" outlineLevel="0" collapsed="false">
      <c r="A191" s="9" t="s">
        <v>65</v>
      </c>
      <c r="B191" s="9" t="n">
        <v>264</v>
      </c>
      <c r="C191" s="9" t="s">
        <v>492</v>
      </c>
      <c r="D191" s="9" t="s">
        <v>493</v>
      </c>
      <c r="E191" s="9" t="s">
        <v>495</v>
      </c>
      <c r="F191" s="9" t="n">
        <v>200</v>
      </c>
      <c r="G191" s="9" t="s">
        <v>132</v>
      </c>
      <c r="H191" s="9" t="n">
        <v>5</v>
      </c>
      <c r="I191" s="9" t="n">
        <v>200</v>
      </c>
      <c r="J191" s="11" t="b">
        <f aca="false">TRUE()</f>
        <v>1</v>
      </c>
      <c r="K191" s="9" t="n">
        <v>100</v>
      </c>
      <c r="L191" s="9" t="n">
        <v>4</v>
      </c>
      <c r="M191" s="11" t="b">
        <f aca="false">TRUE()</f>
        <v>1</v>
      </c>
      <c r="N191" s="5" t="n">
        <f aca="false">COUNTIF($F$2:$F$563,"&lt;"&amp;F191)+(COUNTIF($F$2:$F$563,F191)+1)/2</f>
        <v>474.5</v>
      </c>
      <c r="O191" s="5" t="n">
        <f aca="false">COUNTIF($H$2:$H$563,"&lt;"&amp;H191)+(COUNTIF($H$2:$H$563,H191)+1)/2</f>
        <v>351.5</v>
      </c>
      <c r="P191" s="5" t="str">
        <f aca="false">IF(J191=FALSE(),COUNTIFS($J$2:$J$563,FALSE(),$F$2:$F$563,"&lt;"&amp;F191)+(COUNTIFS($J$2:$J$563,FALSE(),$F$2:$F$563,F191)+1)/2,"")</f>
        <v/>
      </c>
      <c r="Q191" s="5" t="str">
        <f aca="false">IF(J191=FALSE(),COUNTIFS($J$2:$J$563,FALSE(),$H$2:$H$563,"&lt;"&amp;H191)+(COUNTIFS($J$2:$J$563,FALSE(),$H$2:$H$563,H191)+1)/2,"")</f>
        <v/>
      </c>
      <c r="R191" s="5" t="n">
        <f aca="false">COUNTIF($L$2:$L$563,"&lt;"&amp;L191)+(COUNTIF($L$2:$L$563,L191)+1)/2</f>
        <v>307.5</v>
      </c>
      <c r="S191" s="5" t="n">
        <f aca="false">MATCH(F191,Codetabel!$G$2:$G$12,0)-1</f>
        <v>5</v>
      </c>
      <c r="T191" s="5" t="n">
        <f aca="false">H191-1</f>
        <v>4</v>
      </c>
    </row>
    <row r="192" customFormat="false" ht="15" hidden="false" customHeight="false" outlineLevel="0" collapsed="false">
      <c r="A192" s="9" t="s">
        <v>65</v>
      </c>
      <c r="B192" s="9" t="n">
        <v>265</v>
      </c>
      <c r="C192" s="9" t="s">
        <v>496</v>
      </c>
      <c r="D192" s="9" t="s">
        <v>497</v>
      </c>
      <c r="E192" s="9" t="s">
        <v>498</v>
      </c>
      <c r="F192" s="9" t="n">
        <v>100</v>
      </c>
      <c r="G192" s="9" t="s">
        <v>115</v>
      </c>
      <c r="H192" s="9" t="n">
        <v>4</v>
      </c>
      <c r="I192" s="9" t="n">
        <v>100</v>
      </c>
      <c r="J192" s="11" t="b">
        <f aca="false">TRUE()</f>
        <v>1</v>
      </c>
      <c r="K192" s="9" t="n">
        <v>50</v>
      </c>
      <c r="L192" s="9" t="n">
        <v>3</v>
      </c>
      <c r="M192" s="11" t="b">
        <f aca="false">TRUE()</f>
        <v>1</v>
      </c>
      <c r="N192" s="5" t="n">
        <f aca="false">COUNTIF($F$2:$F$563,"&lt;"&amp;F192)+(COUNTIF($F$2:$F$563,F192)+1)/2</f>
        <v>418.5</v>
      </c>
      <c r="O192" s="5" t="n">
        <f aca="false">COUNTIF($H$2:$H$563,"&lt;"&amp;H192)+(COUNTIF($H$2:$H$563,H192)+1)/2</f>
        <v>269</v>
      </c>
      <c r="P192" s="5" t="str">
        <f aca="false">IF(J192=FALSE(),COUNTIFS($J$2:$J$563,FALSE(),$F$2:$F$563,"&lt;"&amp;F192)+(COUNTIFS($J$2:$J$563,FALSE(),$F$2:$F$563,F192)+1)/2,"")</f>
        <v/>
      </c>
      <c r="Q192" s="5" t="str">
        <f aca="false">IF(J192=FALSE(),COUNTIFS($J$2:$J$563,FALSE(),$H$2:$H$563,"&lt;"&amp;H192)+(COUNTIFS($J$2:$J$563,FALSE(),$H$2:$H$563,H192)+1)/2,"")</f>
        <v/>
      </c>
      <c r="R192" s="5" t="n">
        <f aca="false">COUNTIF($L$2:$L$563,"&lt;"&amp;L192)+(COUNTIF($L$2:$L$563,L192)+1)/2</f>
        <v>205</v>
      </c>
      <c r="S192" s="5" t="n">
        <f aca="false">MATCH(F192,Codetabel!$G$2:$G$12,0)-1</f>
        <v>4</v>
      </c>
      <c r="T192" s="5" t="n">
        <f aca="false">H192-1</f>
        <v>3</v>
      </c>
    </row>
    <row r="193" customFormat="false" ht="15" hidden="false" customHeight="false" outlineLevel="0" collapsed="false">
      <c r="A193" s="9" t="s">
        <v>65</v>
      </c>
      <c r="B193" s="9" t="n">
        <v>267</v>
      </c>
      <c r="C193" s="9" t="s">
        <v>499</v>
      </c>
      <c r="D193" s="9" t="s">
        <v>500</v>
      </c>
      <c r="E193" s="9" t="s">
        <v>501</v>
      </c>
      <c r="F193" s="9" t="n">
        <v>200</v>
      </c>
      <c r="G193" s="9" t="s">
        <v>132</v>
      </c>
      <c r="H193" s="9" t="n">
        <v>5</v>
      </c>
      <c r="I193" s="9" t="n">
        <v>200</v>
      </c>
      <c r="J193" s="11" t="b">
        <f aca="false">TRUE()</f>
        <v>1</v>
      </c>
      <c r="K193" s="9" t="n">
        <v>100</v>
      </c>
      <c r="L193" s="9" t="n">
        <v>4</v>
      </c>
      <c r="M193" s="11" t="b">
        <f aca="false">TRUE()</f>
        <v>1</v>
      </c>
      <c r="N193" s="5" t="n">
        <f aca="false">COUNTIF($F$2:$F$563,"&lt;"&amp;F193)+(COUNTIF($F$2:$F$563,F193)+1)/2</f>
        <v>474.5</v>
      </c>
      <c r="O193" s="5" t="n">
        <f aca="false">COUNTIF($H$2:$H$563,"&lt;"&amp;H193)+(COUNTIF($H$2:$H$563,H193)+1)/2</f>
        <v>351.5</v>
      </c>
      <c r="P193" s="5" t="str">
        <f aca="false">IF(J193=FALSE(),COUNTIFS($J$2:$J$563,FALSE(),$F$2:$F$563,"&lt;"&amp;F193)+(COUNTIFS($J$2:$J$563,FALSE(),$F$2:$F$563,F193)+1)/2,"")</f>
        <v/>
      </c>
      <c r="Q193" s="5" t="str">
        <f aca="false">IF(J193=FALSE(),COUNTIFS($J$2:$J$563,FALSE(),$H$2:$H$563,"&lt;"&amp;H193)+(COUNTIFS($J$2:$J$563,FALSE(),$H$2:$H$563,H193)+1)/2,"")</f>
        <v/>
      </c>
      <c r="R193" s="5" t="n">
        <f aca="false">COUNTIF($L$2:$L$563,"&lt;"&amp;L193)+(COUNTIF($L$2:$L$563,L193)+1)/2</f>
        <v>307.5</v>
      </c>
      <c r="S193" s="5" t="n">
        <f aca="false">MATCH(F193,Codetabel!$G$2:$G$12,0)-1</f>
        <v>5</v>
      </c>
      <c r="T193" s="5" t="n">
        <f aca="false">H193-1</f>
        <v>4</v>
      </c>
    </row>
    <row r="194" customFormat="false" ht="15" hidden="false" customHeight="false" outlineLevel="0" collapsed="false">
      <c r="A194" s="9" t="s">
        <v>65</v>
      </c>
      <c r="B194" s="9" t="n">
        <v>268</v>
      </c>
      <c r="C194" s="9" t="s">
        <v>499</v>
      </c>
      <c r="D194" s="9" t="s">
        <v>500</v>
      </c>
      <c r="E194" s="9" t="s">
        <v>502</v>
      </c>
      <c r="F194" s="9" t="n">
        <v>300</v>
      </c>
      <c r="G194" s="9" t="s">
        <v>199</v>
      </c>
      <c r="H194" s="9" t="n">
        <v>6</v>
      </c>
      <c r="I194" s="9" t="n">
        <v>300</v>
      </c>
      <c r="J194" s="11" t="b">
        <f aca="false">TRUE()</f>
        <v>1</v>
      </c>
      <c r="K194" s="9" t="n">
        <v>200</v>
      </c>
      <c r="L194" s="9" t="n">
        <v>5</v>
      </c>
      <c r="M194" s="11" t="b">
        <f aca="false">TRUE()</f>
        <v>1</v>
      </c>
      <c r="N194" s="5" t="n">
        <f aca="false">COUNTIF($F$2:$F$563,"&lt;"&amp;F194)+(COUNTIF($F$2:$F$563,F194)+1)/2</f>
        <v>518</v>
      </c>
      <c r="O194" s="5" t="n">
        <f aca="false">COUNTIF($H$2:$H$563,"&lt;"&amp;H194)+(COUNTIF($H$2:$H$563,H194)+1)/2</f>
        <v>425.5</v>
      </c>
      <c r="P194" s="5" t="str">
        <f aca="false">IF(J194=FALSE(),COUNTIFS($J$2:$J$563,FALSE(),$F$2:$F$563,"&lt;"&amp;F194)+(COUNTIFS($J$2:$J$563,FALSE(),$F$2:$F$563,F194)+1)/2,"")</f>
        <v/>
      </c>
      <c r="Q194" s="5" t="str">
        <f aca="false">IF(J194=FALSE(),COUNTIFS($J$2:$J$563,FALSE(),$H$2:$H$563,"&lt;"&amp;H194)+(COUNTIFS($J$2:$J$563,FALSE(),$H$2:$H$563,H194)+1)/2,"")</f>
        <v/>
      </c>
      <c r="R194" s="5" t="n">
        <f aca="false">COUNTIF($L$2:$L$563,"&lt;"&amp;L194)+(COUNTIF($L$2:$L$563,L194)+1)/2</f>
        <v>389.5</v>
      </c>
      <c r="S194" s="5" t="n">
        <f aca="false">MATCH(F194,Codetabel!$G$2:$G$12,0)-1</f>
        <v>6</v>
      </c>
      <c r="T194" s="5" t="n">
        <f aca="false">H194-1</f>
        <v>5</v>
      </c>
    </row>
    <row r="195" customFormat="false" ht="15" hidden="false" customHeight="false" outlineLevel="0" collapsed="false">
      <c r="A195" s="9" t="s">
        <v>65</v>
      </c>
      <c r="B195" s="9" t="n">
        <v>269</v>
      </c>
      <c r="C195" s="9" t="s">
        <v>499</v>
      </c>
      <c r="D195" s="9" t="s">
        <v>500</v>
      </c>
      <c r="E195" s="9" t="s">
        <v>503</v>
      </c>
      <c r="F195" s="9" t="n">
        <v>50</v>
      </c>
      <c r="G195" s="9" t="s">
        <v>126</v>
      </c>
      <c r="H195" s="9" t="n">
        <v>3</v>
      </c>
      <c r="I195" s="9" t="n">
        <v>50</v>
      </c>
      <c r="J195" s="11" t="b">
        <f aca="false">TRUE()</f>
        <v>1</v>
      </c>
      <c r="K195" s="9" t="n">
        <v>50</v>
      </c>
      <c r="L195" s="9" t="n">
        <v>3</v>
      </c>
      <c r="M195" s="11" t="b">
        <f aca="false">TRUE()</f>
        <v>1</v>
      </c>
      <c r="N195" s="5" t="n">
        <f aca="false">COUNTIF($F$2:$F$563,"&lt;"&amp;F195)+(COUNTIF($F$2:$F$563,F195)+1)/2</f>
        <v>346.5</v>
      </c>
      <c r="O195" s="5" t="n">
        <f aca="false">COUNTIF($H$2:$H$563,"&lt;"&amp;H195)+(COUNTIF($H$2:$H$563,H195)+1)/2</f>
        <v>176.5</v>
      </c>
      <c r="P195" s="5" t="str">
        <f aca="false">IF(J195=FALSE(),COUNTIFS($J$2:$J$563,FALSE(),$F$2:$F$563,"&lt;"&amp;F195)+(COUNTIFS($J$2:$J$563,FALSE(),$F$2:$F$563,F195)+1)/2,"")</f>
        <v/>
      </c>
      <c r="Q195" s="5" t="str">
        <f aca="false">IF(J195=FALSE(),COUNTIFS($J$2:$J$563,FALSE(),$H$2:$H$563,"&lt;"&amp;H195)+(COUNTIFS($J$2:$J$563,FALSE(),$H$2:$H$563,H195)+1)/2,"")</f>
        <v/>
      </c>
      <c r="R195" s="5" t="n">
        <f aca="false">COUNTIF($L$2:$L$563,"&lt;"&amp;L195)+(COUNTIF($L$2:$L$563,L195)+1)/2</f>
        <v>205</v>
      </c>
      <c r="S195" s="5" t="n">
        <f aca="false">MATCH(F195,Codetabel!$G$2:$G$12,0)-1</f>
        <v>3</v>
      </c>
      <c r="T195" s="5" t="n">
        <f aca="false">H195-1</f>
        <v>2</v>
      </c>
    </row>
    <row r="196" customFormat="false" ht="15" hidden="false" customHeight="false" outlineLevel="0" collapsed="false">
      <c r="A196" s="9" t="s">
        <v>65</v>
      </c>
      <c r="B196" s="9" t="n">
        <v>273</v>
      </c>
      <c r="C196" s="9" t="s">
        <v>504</v>
      </c>
      <c r="D196" s="9" t="s">
        <v>413</v>
      </c>
      <c r="E196" s="9" t="s">
        <v>505</v>
      </c>
      <c r="F196" s="9" t="n">
        <v>30</v>
      </c>
      <c r="G196" s="9" t="s">
        <v>115</v>
      </c>
      <c r="H196" s="9" t="n">
        <v>4</v>
      </c>
      <c r="I196" s="9" t="n">
        <v>100</v>
      </c>
      <c r="J196" s="11" t="b">
        <f aca="false">FALSE()</f>
        <v>0</v>
      </c>
      <c r="K196" s="9" t="n">
        <v>100</v>
      </c>
      <c r="L196" s="9" t="n">
        <v>4</v>
      </c>
      <c r="M196" s="11" t="b">
        <f aca="false">TRUE()</f>
        <v>1</v>
      </c>
      <c r="N196" s="5" t="n">
        <f aca="false">COUNTIF($F$2:$F$563,"&lt;"&amp;F196)+(COUNTIF($F$2:$F$563,F196)+1)/2</f>
        <v>259.5</v>
      </c>
      <c r="O196" s="5" t="n">
        <f aca="false">COUNTIF($H$2:$H$563,"&lt;"&amp;H196)+(COUNTIF($H$2:$H$563,H196)+1)/2</f>
        <v>269</v>
      </c>
      <c r="P196" s="5" t="n">
        <f aca="false">IF(J196=FALSE(),COUNTIFS($J$2:$J$563,FALSE(),$F$2:$F$563,"&lt;"&amp;F196)+(COUNTIFS($J$2:$J$563,FALSE(),$F$2:$F$563,F196)+1)/2,"")</f>
        <v>242</v>
      </c>
      <c r="Q196" s="5" t="n">
        <f aca="false">IF(J196=FALSE(),COUNTIFS($J$2:$J$563,FALSE(),$H$2:$H$563,"&lt;"&amp;H196)+(COUNTIFS($J$2:$J$563,FALSE(),$H$2:$H$563,H196)+1)/2,"")</f>
        <v>196</v>
      </c>
      <c r="R196" s="5" t="n">
        <f aca="false">COUNTIF($L$2:$L$563,"&lt;"&amp;L196)+(COUNTIF($L$2:$L$563,L196)+1)/2</f>
        <v>307.5</v>
      </c>
      <c r="S196" s="5" t="n">
        <f aca="false">MATCH(F196,Codetabel!$G$2:$G$12,0)-1</f>
        <v>2</v>
      </c>
      <c r="T196" s="5" t="n">
        <f aca="false">H196-1</f>
        <v>3</v>
      </c>
    </row>
    <row r="197" customFormat="false" ht="15" hidden="false" customHeight="false" outlineLevel="0" collapsed="false">
      <c r="A197" s="9" t="s">
        <v>65</v>
      </c>
      <c r="B197" s="9" t="n">
        <v>274</v>
      </c>
      <c r="C197" s="9" t="s">
        <v>504</v>
      </c>
      <c r="D197" s="9" t="s">
        <v>413</v>
      </c>
      <c r="E197" s="9" t="s">
        <v>506</v>
      </c>
      <c r="F197" s="9" t="n">
        <v>30</v>
      </c>
      <c r="G197" s="9" t="s">
        <v>199</v>
      </c>
      <c r="H197" s="9" t="n">
        <v>6</v>
      </c>
      <c r="I197" s="9" t="n">
        <v>300</v>
      </c>
      <c r="J197" s="11" t="b">
        <f aca="false">FALSE()</f>
        <v>0</v>
      </c>
      <c r="K197" s="9" t="n">
        <v>300</v>
      </c>
      <c r="L197" s="9" t="n">
        <v>6</v>
      </c>
      <c r="M197" s="11" t="b">
        <f aca="false">TRUE()</f>
        <v>1</v>
      </c>
      <c r="N197" s="5" t="n">
        <f aca="false">COUNTIF($F$2:$F$563,"&lt;"&amp;F197)+(COUNTIF($F$2:$F$563,F197)+1)/2</f>
        <v>259.5</v>
      </c>
      <c r="O197" s="5" t="n">
        <f aca="false">COUNTIF($H$2:$H$563,"&lt;"&amp;H197)+(COUNTIF($H$2:$H$563,H197)+1)/2</f>
        <v>425.5</v>
      </c>
      <c r="P197" s="5" t="n">
        <f aca="false">IF(J197=FALSE(),COUNTIFS($J$2:$J$563,FALSE(),$F$2:$F$563,"&lt;"&amp;F197)+(COUNTIFS($J$2:$J$563,FALSE(),$F$2:$F$563,F197)+1)/2,"")</f>
        <v>242</v>
      </c>
      <c r="Q197" s="5" t="n">
        <f aca="false">IF(J197=FALSE(),COUNTIFS($J$2:$J$563,FALSE(),$H$2:$H$563,"&lt;"&amp;H197)+(COUNTIFS($J$2:$J$563,FALSE(),$H$2:$H$563,H197)+1)/2,"")</f>
        <v>288</v>
      </c>
      <c r="R197" s="5" t="n">
        <f aca="false">COUNTIF($L$2:$L$563,"&lt;"&amp;L197)+(COUNTIF($L$2:$L$563,L197)+1)/2</f>
        <v>450.5</v>
      </c>
      <c r="S197" s="5" t="n">
        <f aca="false">MATCH(F197,Codetabel!$G$2:$G$12,0)-1</f>
        <v>2</v>
      </c>
      <c r="T197" s="5" t="n">
        <f aca="false">H197-1</f>
        <v>5</v>
      </c>
    </row>
    <row r="198" customFormat="false" ht="15" hidden="false" customHeight="false" outlineLevel="0" collapsed="false">
      <c r="A198" s="9" t="s">
        <v>65</v>
      </c>
      <c r="B198" s="9" t="n">
        <v>275</v>
      </c>
      <c r="C198" s="9" t="s">
        <v>504</v>
      </c>
      <c r="D198" s="9" t="s">
        <v>413</v>
      </c>
      <c r="E198" s="9" t="s">
        <v>507</v>
      </c>
      <c r="F198" s="9" t="n">
        <v>300</v>
      </c>
      <c r="G198" s="9" t="s">
        <v>199</v>
      </c>
      <c r="H198" s="9" t="n">
        <v>6</v>
      </c>
      <c r="I198" s="9" t="n">
        <v>300</v>
      </c>
      <c r="J198" s="11" t="b">
        <f aca="false">TRUE()</f>
        <v>1</v>
      </c>
      <c r="K198" s="9" t="n">
        <v>100</v>
      </c>
      <c r="L198" s="9" t="n">
        <v>4</v>
      </c>
      <c r="M198" s="11" t="b">
        <f aca="false">TRUE()</f>
        <v>1</v>
      </c>
      <c r="N198" s="5" t="n">
        <f aca="false">COUNTIF($F$2:$F$563,"&lt;"&amp;F198)+(COUNTIF($F$2:$F$563,F198)+1)/2</f>
        <v>518</v>
      </c>
      <c r="O198" s="5" t="n">
        <f aca="false">COUNTIF($H$2:$H$563,"&lt;"&amp;H198)+(COUNTIF($H$2:$H$563,H198)+1)/2</f>
        <v>425.5</v>
      </c>
      <c r="P198" s="5" t="str">
        <f aca="false">IF(J198=FALSE(),COUNTIFS($J$2:$J$563,FALSE(),$F$2:$F$563,"&lt;"&amp;F198)+(COUNTIFS($J$2:$J$563,FALSE(),$F$2:$F$563,F198)+1)/2,"")</f>
        <v/>
      </c>
      <c r="Q198" s="5" t="str">
        <f aca="false">IF(J198=FALSE(),COUNTIFS($J$2:$J$563,FALSE(),$H$2:$H$563,"&lt;"&amp;H198)+(COUNTIFS($J$2:$J$563,FALSE(),$H$2:$H$563,H198)+1)/2,"")</f>
        <v/>
      </c>
      <c r="R198" s="5" t="n">
        <f aca="false">COUNTIF($L$2:$L$563,"&lt;"&amp;L198)+(COUNTIF($L$2:$L$563,L198)+1)/2</f>
        <v>307.5</v>
      </c>
      <c r="S198" s="5" t="n">
        <f aca="false">MATCH(F198,Codetabel!$G$2:$G$12,0)-1</f>
        <v>6</v>
      </c>
      <c r="T198" s="5" t="n">
        <f aca="false">H198-1</f>
        <v>5</v>
      </c>
    </row>
    <row r="199" customFormat="false" ht="15" hidden="false" customHeight="false" outlineLevel="0" collapsed="false">
      <c r="A199" s="9" t="s">
        <v>65</v>
      </c>
      <c r="B199" s="9" t="n">
        <v>276</v>
      </c>
      <c r="C199" s="9" t="s">
        <v>504</v>
      </c>
      <c r="D199" s="9" t="s">
        <v>413</v>
      </c>
      <c r="E199" s="9" t="s">
        <v>508</v>
      </c>
      <c r="F199" s="9" t="n">
        <v>500</v>
      </c>
      <c r="G199" s="9" t="s">
        <v>180</v>
      </c>
      <c r="H199" s="9" t="n">
        <v>7</v>
      </c>
      <c r="I199" s="9" t="n">
        <v>500</v>
      </c>
      <c r="J199" s="11" t="b">
        <f aca="false">TRUE()</f>
        <v>1</v>
      </c>
      <c r="K199" s="9" t="n">
        <v>300</v>
      </c>
      <c r="L199" s="9" t="n">
        <v>6</v>
      </c>
      <c r="M199" s="11" t="b">
        <f aca="false">FALSE()</f>
        <v>0</v>
      </c>
      <c r="N199" s="5" t="n">
        <f aca="false">COUNTIF($F$2:$F$563,"&lt;"&amp;F199)+(COUNTIF($F$2:$F$563,F199)+1)/2</f>
        <v>543.5</v>
      </c>
      <c r="O199" s="5" t="n">
        <f aca="false">COUNTIF($H$2:$H$563,"&lt;"&amp;H199)+(COUNTIF($H$2:$H$563,H199)+1)/2</f>
        <v>489.5</v>
      </c>
      <c r="P199" s="5" t="str">
        <f aca="false">IF(J199=FALSE(),COUNTIFS($J$2:$J$563,FALSE(),$F$2:$F$563,"&lt;"&amp;F199)+(COUNTIFS($J$2:$J$563,FALSE(),$F$2:$F$563,F199)+1)/2,"")</f>
        <v/>
      </c>
      <c r="Q199" s="5" t="str">
        <f aca="false">IF(J199=FALSE(),COUNTIFS($J$2:$J$563,FALSE(),$H$2:$H$563,"&lt;"&amp;H199)+(COUNTIFS($J$2:$J$563,FALSE(),$H$2:$H$563,H199)+1)/2,"")</f>
        <v/>
      </c>
      <c r="R199" s="5" t="n">
        <f aca="false">COUNTIF($L$2:$L$563,"&lt;"&amp;L199)+(COUNTIF($L$2:$L$563,L199)+1)/2</f>
        <v>450.5</v>
      </c>
      <c r="S199" s="5" t="n">
        <f aca="false">MATCH(F199,Codetabel!$G$2:$G$12,0)-1</f>
        <v>7</v>
      </c>
      <c r="T199" s="5" t="n">
        <f aca="false">H199-1</f>
        <v>6</v>
      </c>
    </row>
    <row r="200" customFormat="false" ht="15" hidden="false" customHeight="false" outlineLevel="0" collapsed="false">
      <c r="A200" s="9" t="s">
        <v>65</v>
      </c>
      <c r="B200" s="9" t="n">
        <v>277</v>
      </c>
      <c r="C200" s="9" t="s">
        <v>509</v>
      </c>
      <c r="D200" s="9" t="s">
        <v>413</v>
      </c>
      <c r="E200" s="9" t="s">
        <v>510</v>
      </c>
      <c r="F200" s="9" t="n">
        <v>10</v>
      </c>
      <c r="G200" s="9" t="s">
        <v>126</v>
      </c>
      <c r="H200" s="9" t="n">
        <v>3</v>
      </c>
      <c r="I200" s="9" t="n">
        <v>50</v>
      </c>
      <c r="J200" s="11" t="b">
        <f aca="false">FALSE()</f>
        <v>0</v>
      </c>
      <c r="K200" s="9" t="n">
        <v>50</v>
      </c>
      <c r="L200" s="9" t="n">
        <v>3</v>
      </c>
      <c r="M200" s="11" t="b">
        <f aca="false">TRUE()</f>
        <v>1</v>
      </c>
      <c r="N200" s="5" t="n">
        <f aca="false">COUNTIF($F$2:$F$563,"&lt;"&amp;F200)+(COUNTIF($F$2:$F$563,F200)+1)/2</f>
        <v>164.5</v>
      </c>
      <c r="O200" s="5" t="n">
        <f aca="false">COUNTIF($H$2:$H$563,"&lt;"&amp;H200)+(COUNTIF($H$2:$H$563,H200)+1)/2</f>
        <v>176.5</v>
      </c>
      <c r="P200" s="5" t="n">
        <f aca="false">IF(J200=FALSE(),COUNTIFS($J$2:$J$563,FALSE(),$F$2:$F$563,"&lt;"&amp;F200)+(COUNTIFS($J$2:$J$563,FALSE(),$F$2:$F$563,F200)+1)/2,"")</f>
        <v>162</v>
      </c>
      <c r="Q200" s="5" t="n">
        <f aca="false">IF(J200=FALSE(),COUNTIFS($J$2:$J$563,FALSE(),$H$2:$H$563,"&lt;"&amp;H200)+(COUNTIFS($J$2:$J$563,FALSE(),$H$2:$H$563,H200)+1)/2,"")</f>
        <v>133.5</v>
      </c>
      <c r="R200" s="5" t="n">
        <f aca="false">COUNTIF($L$2:$L$563,"&lt;"&amp;L200)+(COUNTIF($L$2:$L$563,L200)+1)/2</f>
        <v>205</v>
      </c>
      <c r="S200" s="5" t="n">
        <f aca="false">MATCH(F200,Codetabel!$G$2:$G$12,0)-1</f>
        <v>1</v>
      </c>
      <c r="T200" s="5" t="n">
        <f aca="false">H200-1</f>
        <v>2</v>
      </c>
    </row>
    <row r="201" customFormat="false" ht="15" hidden="false" customHeight="false" outlineLevel="0" collapsed="false">
      <c r="A201" s="9" t="s">
        <v>65</v>
      </c>
      <c r="B201" s="9" t="n">
        <v>279</v>
      </c>
      <c r="C201" s="9" t="s">
        <v>511</v>
      </c>
      <c r="D201" s="9" t="s">
        <v>512</v>
      </c>
      <c r="E201" s="9" t="s">
        <v>513</v>
      </c>
      <c r="F201" s="9" t="n">
        <v>10</v>
      </c>
      <c r="G201" s="9" t="s">
        <v>107</v>
      </c>
      <c r="H201" s="9" t="n">
        <v>2</v>
      </c>
      <c r="I201" s="9" t="n">
        <v>30</v>
      </c>
      <c r="J201" s="11" t="b">
        <f aca="false">FALSE()</f>
        <v>0</v>
      </c>
      <c r="K201" s="9" t="n">
        <v>30</v>
      </c>
      <c r="L201" s="9" t="n">
        <v>2</v>
      </c>
      <c r="M201" s="11" t="b">
        <f aca="false">FALSE()</f>
        <v>0</v>
      </c>
      <c r="N201" s="5" t="n">
        <f aca="false">COUNTIF($F$2:$F$563,"&lt;"&amp;F201)+(COUNTIF($F$2:$F$563,F201)+1)/2</f>
        <v>164.5</v>
      </c>
      <c r="O201" s="5" t="n">
        <f aca="false">COUNTIF($H$2:$H$563,"&lt;"&amp;H201)+(COUNTIF($H$2:$H$563,H201)+1)/2</f>
        <v>89</v>
      </c>
      <c r="P201" s="5" t="n">
        <f aca="false">IF(J201=FALSE(),COUNTIFS($J$2:$J$563,FALSE(),$F$2:$F$563,"&lt;"&amp;F201)+(COUNTIFS($J$2:$J$563,FALSE(),$F$2:$F$563,F201)+1)/2,"")</f>
        <v>162</v>
      </c>
      <c r="Q201" s="5" t="n">
        <f aca="false">IF(J201=FALSE(),COUNTIFS($J$2:$J$563,FALSE(),$H$2:$H$563,"&lt;"&amp;H201)+(COUNTIFS($J$2:$J$563,FALSE(),$H$2:$H$563,H201)+1)/2,"")</f>
        <v>71.5</v>
      </c>
      <c r="R201" s="5" t="n">
        <f aca="false">COUNTIF($L$2:$L$563,"&lt;"&amp;L201)+(COUNTIF($L$2:$L$563,L201)+1)/2</f>
        <v>101.5</v>
      </c>
      <c r="S201" s="5" t="n">
        <f aca="false">MATCH(F201,Codetabel!$G$2:$G$12,0)-1</f>
        <v>1</v>
      </c>
      <c r="T201" s="5" t="n">
        <f aca="false">H201-1</f>
        <v>1</v>
      </c>
    </row>
    <row r="202" customFormat="false" ht="15" hidden="false" customHeight="false" outlineLevel="0" collapsed="false">
      <c r="A202" s="9" t="s">
        <v>65</v>
      </c>
      <c r="B202" s="9" t="n">
        <v>280</v>
      </c>
      <c r="C202" s="9" t="s">
        <v>511</v>
      </c>
      <c r="D202" s="9" t="s">
        <v>512</v>
      </c>
      <c r="E202" s="9" t="s">
        <v>514</v>
      </c>
      <c r="F202" s="9" t="n">
        <v>30</v>
      </c>
      <c r="G202" s="9" t="s">
        <v>115</v>
      </c>
      <c r="H202" s="9" t="n">
        <v>4</v>
      </c>
      <c r="I202" s="9" t="n">
        <v>100</v>
      </c>
      <c r="J202" s="11" t="b">
        <f aca="false">FALSE()</f>
        <v>0</v>
      </c>
      <c r="K202" s="9" t="n">
        <v>100</v>
      </c>
      <c r="L202" s="9" t="n">
        <v>4</v>
      </c>
      <c r="M202" s="11" t="b">
        <f aca="false">TRUE()</f>
        <v>1</v>
      </c>
      <c r="N202" s="5" t="n">
        <f aca="false">COUNTIF($F$2:$F$563,"&lt;"&amp;F202)+(COUNTIF($F$2:$F$563,F202)+1)/2</f>
        <v>259.5</v>
      </c>
      <c r="O202" s="5" t="n">
        <f aca="false">COUNTIF($H$2:$H$563,"&lt;"&amp;H202)+(COUNTIF($H$2:$H$563,H202)+1)/2</f>
        <v>269</v>
      </c>
      <c r="P202" s="5" t="n">
        <f aca="false">IF(J202=FALSE(),COUNTIFS($J$2:$J$563,FALSE(),$F$2:$F$563,"&lt;"&amp;F202)+(COUNTIFS($J$2:$J$563,FALSE(),$F$2:$F$563,F202)+1)/2,"")</f>
        <v>242</v>
      </c>
      <c r="Q202" s="5" t="n">
        <f aca="false">IF(J202=FALSE(),COUNTIFS($J$2:$J$563,FALSE(),$H$2:$H$563,"&lt;"&amp;H202)+(COUNTIFS($J$2:$J$563,FALSE(),$H$2:$H$563,H202)+1)/2,"")</f>
        <v>196</v>
      </c>
      <c r="R202" s="5" t="n">
        <f aca="false">COUNTIF($L$2:$L$563,"&lt;"&amp;L202)+(COUNTIF($L$2:$L$563,L202)+1)/2</f>
        <v>307.5</v>
      </c>
      <c r="S202" s="5" t="n">
        <f aca="false">MATCH(F202,Codetabel!$G$2:$G$12,0)-1</f>
        <v>2</v>
      </c>
      <c r="T202" s="5" t="n">
        <f aca="false">H202-1</f>
        <v>3</v>
      </c>
    </row>
    <row r="203" customFormat="false" ht="15" hidden="false" customHeight="false" outlineLevel="0" collapsed="false">
      <c r="A203" s="9" t="s">
        <v>65</v>
      </c>
      <c r="B203" s="9" t="n">
        <v>281</v>
      </c>
      <c r="C203" s="9" t="s">
        <v>515</v>
      </c>
      <c r="D203" s="9" t="s">
        <v>424</v>
      </c>
      <c r="E203" s="9" t="s">
        <v>516</v>
      </c>
      <c r="F203" s="9" t="n">
        <v>30</v>
      </c>
      <c r="G203" s="9" t="s">
        <v>132</v>
      </c>
      <c r="H203" s="9" t="n">
        <v>5</v>
      </c>
      <c r="I203" s="9" t="n">
        <v>200</v>
      </c>
      <c r="J203" s="11" t="b">
        <f aca="false">FALSE()</f>
        <v>0</v>
      </c>
      <c r="K203" s="9" t="n">
        <v>200</v>
      </c>
      <c r="L203" s="9" t="n">
        <v>5</v>
      </c>
      <c r="M203" s="11" t="b">
        <f aca="false">TRUE()</f>
        <v>1</v>
      </c>
      <c r="N203" s="5" t="n">
        <f aca="false">COUNTIF($F$2:$F$563,"&lt;"&amp;F203)+(COUNTIF($F$2:$F$563,F203)+1)/2</f>
        <v>259.5</v>
      </c>
      <c r="O203" s="5" t="n">
        <f aca="false">COUNTIF($H$2:$H$563,"&lt;"&amp;H203)+(COUNTIF($H$2:$H$563,H203)+1)/2</f>
        <v>351.5</v>
      </c>
      <c r="P203" s="5" t="n">
        <f aca="false">IF(J203=FALSE(),COUNTIFS($J$2:$J$563,FALSE(),$F$2:$F$563,"&lt;"&amp;F203)+(COUNTIFS($J$2:$J$563,FALSE(),$F$2:$F$563,F203)+1)/2,"")</f>
        <v>242</v>
      </c>
      <c r="Q203" s="5" t="n">
        <f aca="false">IF(J203=FALSE(),COUNTIFS($J$2:$J$563,FALSE(),$H$2:$H$563,"&lt;"&amp;H203)+(COUNTIFS($J$2:$J$563,FALSE(),$H$2:$H$563,H203)+1)/2,"")</f>
        <v>247</v>
      </c>
      <c r="R203" s="5" t="n">
        <f aca="false">COUNTIF($L$2:$L$563,"&lt;"&amp;L203)+(COUNTIF($L$2:$L$563,L203)+1)/2</f>
        <v>389.5</v>
      </c>
      <c r="S203" s="5" t="n">
        <f aca="false">MATCH(F203,Codetabel!$G$2:$G$12,0)-1</f>
        <v>2</v>
      </c>
      <c r="T203" s="5" t="n">
        <f aca="false">H203-1</f>
        <v>4</v>
      </c>
    </row>
    <row r="204" customFormat="false" ht="15" hidden="false" customHeight="false" outlineLevel="0" collapsed="false">
      <c r="A204" s="9" t="s">
        <v>65</v>
      </c>
      <c r="B204" s="9" t="n">
        <v>282</v>
      </c>
      <c r="C204" s="9" t="s">
        <v>515</v>
      </c>
      <c r="D204" s="9" t="s">
        <v>424</v>
      </c>
      <c r="E204" s="9" t="s">
        <v>517</v>
      </c>
      <c r="F204" s="9" t="n">
        <v>50</v>
      </c>
      <c r="G204" s="9" t="s">
        <v>132</v>
      </c>
      <c r="H204" s="9" t="n">
        <v>5</v>
      </c>
      <c r="I204" s="9" t="n">
        <v>200</v>
      </c>
      <c r="J204" s="11" t="b">
        <f aca="false">FALSE()</f>
        <v>0</v>
      </c>
      <c r="K204" s="9" t="n">
        <v>200</v>
      </c>
      <c r="L204" s="9" t="n">
        <v>5</v>
      </c>
      <c r="M204" s="11" t="b">
        <f aca="false">TRUE()</f>
        <v>1</v>
      </c>
      <c r="N204" s="5" t="n">
        <f aca="false">COUNTIF($F$2:$F$563,"&lt;"&amp;F204)+(COUNTIF($F$2:$F$563,F204)+1)/2</f>
        <v>346.5</v>
      </c>
      <c r="O204" s="5" t="n">
        <f aca="false">COUNTIF($H$2:$H$563,"&lt;"&amp;H204)+(COUNTIF($H$2:$H$563,H204)+1)/2</f>
        <v>351.5</v>
      </c>
      <c r="P204" s="5" t="n">
        <f aca="false">IF(J204=FALSE(),COUNTIFS($J$2:$J$563,FALSE(),$F$2:$F$563,"&lt;"&amp;F204)+(COUNTIFS($J$2:$J$563,FALSE(),$F$2:$F$563,F204)+1)/2,"")</f>
        <v>303.5</v>
      </c>
      <c r="Q204" s="5" t="n">
        <f aca="false">IF(J204=FALSE(),COUNTIFS($J$2:$J$563,FALSE(),$H$2:$H$563,"&lt;"&amp;H204)+(COUNTIFS($J$2:$J$563,FALSE(),$H$2:$H$563,H204)+1)/2,"")</f>
        <v>247</v>
      </c>
      <c r="R204" s="5" t="n">
        <f aca="false">COUNTIF($L$2:$L$563,"&lt;"&amp;L204)+(COUNTIF($L$2:$L$563,L204)+1)/2</f>
        <v>389.5</v>
      </c>
      <c r="S204" s="5" t="n">
        <f aca="false">MATCH(F204,Codetabel!$G$2:$G$12,0)-1</f>
        <v>3</v>
      </c>
      <c r="T204" s="5" t="n">
        <f aca="false">H204-1</f>
        <v>4</v>
      </c>
    </row>
    <row r="205" customFormat="false" ht="15" hidden="false" customHeight="false" outlineLevel="0" collapsed="false">
      <c r="A205" s="9" t="s">
        <v>65</v>
      </c>
      <c r="B205" s="9" t="n">
        <v>284</v>
      </c>
      <c r="C205" s="9" t="s">
        <v>518</v>
      </c>
      <c r="D205" s="9" t="s">
        <v>519</v>
      </c>
      <c r="E205" s="9" t="s">
        <v>440</v>
      </c>
      <c r="F205" s="9" t="n">
        <v>10</v>
      </c>
      <c r="G205" s="9" t="s">
        <v>180</v>
      </c>
      <c r="H205" s="9" t="n">
        <v>7</v>
      </c>
      <c r="I205" s="9" t="n">
        <v>500</v>
      </c>
      <c r="J205" s="11" t="b">
        <f aca="false">FALSE()</f>
        <v>0</v>
      </c>
      <c r="K205" s="9" t="n">
        <v>500</v>
      </c>
      <c r="L205" s="9" t="n">
        <v>7</v>
      </c>
      <c r="M205" s="11" t="b">
        <f aca="false">FALSE()</f>
        <v>0</v>
      </c>
      <c r="N205" s="5" t="n">
        <f aca="false">COUNTIF($F$2:$F$563,"&lt;"&amp;F205)+(COUNTIF($F$2:$F$563,F205)+1)/2</f>
        <v>164.5</v>
      </c>
      <c r="O205" s="5" t="n">
        <f aca="false">COUNTIF($H$2:$H$563,"&lt;"&amp;H205)+(COUNTIF($H$2:$H$563,H205)+1)/2</f>
        <v>489.5</v>
      </c>
      <c r="P205" s="5" t="n">
        <f aca="false">IF(J205=FALSE(),COUNTIFS($J$2:$J$563,FALSE(),$F$2:$F$563,"&lt;"&amp;F205)+(COUNTIFS($J$2:$J$563,FALSE(),$F$2:$F$563,F205)+1)/2,"")</f>
        <v>162</v>
      </c>
      <c r="Q205" s="5" t="n">
        <f aca="false">IF(J205=FALSE(),COUNTIFS($J$2:$J$563,FALSE(),$H$2:$H$563,"&lt;"&amp;H205)+(COUNTIFS($J$2:$J$563,FALSE(),$H$2:$H$563,H205)+1)/2,"")</f>
        <v>328.5</v>
      </c>
      <c r="R205" s="5" t="n">
        <f aca="false">COUNTIF($L$2:$L$563,"&lt;"&amp;L205)+(COUNTIF($L$2:$L$563,L205)+1)/2</f>
        <v>500.5</v>
      </c>
      <c r="S205" s="5" t="n">
        <f aca="false">MATCH(F205,Codetabel!$G$2:$G$12,0)-1</f>
        <v>1</v>
      </c>
      <c r="T205" s="5" t="n">
        <f aca="false">H205-1</f>
        <v>6</v>
      </c>
    </row>
    <row r="206" customFormat="false" ht="15" hidden="false" customHeight="false" outlineLevel="0" collapsed="false">
      <c r="A206" s="9" t="s">
        <v>65</v>
      </c>
      <c r="B206" s="9" t="n">
        <v>285</v>
      </c>
      <c r="C206" s="9" t="s">
        <v>518</v>
      </c>
      <c r="D206" s="9" t="s">
        <v>519</v>
      </c>
      <c r="E206" s="9" t="s">
        <v>441</v>
      </c>
      <c r="F206" s="9" t="n">
        <v>30</v>
      </c>
      <c r="G206" s="9" t="s">
        <v>275</v>
      </c>
      <c r="H206" s="9" t="n">
        <v>9</v>
      </c>
      <c r="I206" s="9" t="n">
        <v>1000</v>
      </c>
      <c r="J206" s="11" t="b">
        <f aca="false">FALSE()</f>
        <v>0</v>
      </c>
      <c r="K206" s="9" t="n">
        <v>1000</v>
      </c>
      <c r="L206" s="9" t="n">
        <v>9</v>
      </c>
      <c r="M206" s="11" t="b">
        <f aca="false">FALSE()</f>
        <v>0</v>
      </c>
      <c r="N206" s="5" t="n">
        <f aca="false">COUNTIF($F$2:$F$563,"&lt;"&amp;F206)+(COUNTIF($F$2:$F$563,F206)+1)/2</f>
        <v>259.5</v>
      </c>
      <c r="O206" s="5" t="n">
        <f aca="false">COUNTIF($H$2:$H$563,"&lt;"&amp;H206)+(COUNTIF($H$2:$H$563,H206)+1)/2</f>
        <v>543</v>
      </c>
      <c r="P206" s="5" t="n">
        <f aca="false">IF(J206=FALSE(),COUNTIFS($J$2:$J$563,FALSE(),$F$2:$F$563,"&lt;"&amp;F206)+(COUNTIFS($J$2:$J$563,FALSE(),$F$2:$F$563,F206)+1)/2,"")</f>
        <v>242</v>
      </c>
      <c r="Q206" s="5" t="n">
        <f aca="false">IF(J206=FALSE(),COUNTIFS($J$2:$J$563,FALSE(),$H$2:$H$563,"&lt;"&amp;H206)+(COUNTIFS($J$2:$J$563,FALSE(),$H$2:$H$563,H206)+1)/2,"")</f>
        <v>367.5</v>
      </c>
      <c r="R206" s="5" t="n">
        <f aca="false">COUNTIF($L$2:$L$563,"&lt;"&amp;L206)+(COUNTIF($L$2:$L$563,L206)+1)/2</f>
        <v>544.5</v>
      </c>
      <c r="S206" s="5" t="n">
        <f aca="false">MATCH(F206,Codetabel!$G$2:$G$12,0)-1</f>
        <v>2</v>
      </c>
      <c r="T206" s="5" t="n">
        <f aca="false">H206-1</f>
        <v>8</v>
      </c>
    </row>
    <row r="207" customFormat="false" ht="15" hidden="false" customHeight="false" outlineLevel="0" collapsed="false">
      <c r="A207" s="9" t="s">
        <v>65</v>
      </c>
      <c r="B207" s="9" t="n">
        <v>287</v>
      </c>
      <c r="C207" s="9" t="s">
        <v>520</v>
      </c>
      <c r="D207" s="9" t="s">
        <v>521</v>
      </c>
      <c r="E207" s="9" t="s">
        <v>440</v>
      </c>
      <c r="F207" s="9" t="n">
        <v>30</v>
      </c>
      <c r="G207" s="9" t="s">
        <v>132</v>
      </c>
      <c r="H207" s="9" t="n">
        <v>5</v>
      </c>
      <c r="I207" s="9" t="n">
        <v>200</v>
      </c>
      <c r="J207" s="11" t="b">
        <f aca="false">FALSE()</f>
        <v>0</v>
      </c>
      <c r="K207" s="9" t="n">
        <v>200</v>
      </c>
      <c r="L207" s="9" t="n">
        <v>5</v>
      </c>
      <c r="M207" s="11" t="b">
        <f aca="false">TRUE()</f>
        <v>1</v>
      </c>
      <c r="N207" s="5" t="n">
        <f aca="false">COUNTIF($F$2:$F$563,"&lt;"&amp;F207)+(COUNTIF($F$2:$F$563,F207)+1)/2</f>
        <v>259.5</v>
      </c>
      <c r="O207" s="5" t="n">
        <f aca="false">COUNTIF($H$2:$H$563,"&lt;"&amp;H207)+(COUNTIF($H$2:$H$563,H207)+1)/2</f>
        <v>351.5</v>
      </c>
      <c r="P207" s="5" t="n">
        <f aca="false">IF(J207=FALSE(),COUNTIFS($J$2:$J$563,FALSE(),$F$2:$F$563,"&lt;"&amp;F207)+(COUNTIFS($J$2:$J$563,FALSE(),$F$2:$F$563,F207)+1)/2,"")</f>
        <v>242</v>
      </c>
      <c r="Q207" s="5" t="n">
        <f aca="false">IF(J207=FALSE(),COUNTIFS($J$2:$J$563,FALSE(),$H$2:$H$563,"&lt;"&amp;H207)+(COUNTIFS($J$2:$J$563,FALSE(),$H$2:$H$563,H207)+1)/2,"")</f>
        <v>247</v>
      </c>
      <c r="R207" s="5" t="n">
        <f aca="false">COUNTIF($L$2:$L$563,"&lt;"&amp;L207)+(COUNTIF($L$2:$L$563,L207)+1)/2</f>
        <v>389.5</v>
      </c>
      <c r="S207" s="5" t="n">
        <f aca="false">MATCH(F207,Codetabel!$G$2:$G$12,0)-1</f>
        <v>2</v>
      </c>
      <c r="T207" s="5" t="n">
        <f aca="false">H207-1</f>
        <v>4</v>
      </c>
    </row>
    <row r="208" customFormat="false" ht="15" hidden="false" customHeight="false" outlineLevel="0" collapsed="false">
      <c r="A208" s="9" t="s">
        <v>65</v>
      </c>
      <c r="B208" s="9" t="n">
        <v>288</v>
      </c>
      <c r="C208" s="9" t="s">
        <v>520</v>
      </c>
      <c r="D208" s="9" t="s">
        <v>521</v>
      </c>
      <c r="E208" s="9" t="s">
        <v>441</v>
      </c>
      <c r="F208" s="9" t="n">
        <v>50</v>
      </c>
      <c r="G208" s="9" t="s">
        <v>180</v>
      </c>
      <c r="H208" s="9" t="n">
        <v>7</v>
      </c>
      <c r="I208" s="9" t="n">
        <v>500</v>
      </c>
      <c r="J208" s="11" t="b">
        <f aca="false">FALSE()</f>
        <v>0</v>
      </c>
      <c r="K208" s="9" t="n">
        <v>500</v>
      </c>
      <c r="L208" s="9" t="n">
        <v>7</v>
      </c>
      <c r="M208" s="11" t="b">
        <f aca="false">FALSE()</f>
        <v>0</v>
      </c>
      <c r="N208" s="5" t="n">
        <f aca="false">COUNTIF($F$2:$F$563,"&lt;"&amp;F208)+(COUNTIF($F$2:$F$563,F208)+1)/2</f>
        <v>346.5</v>
      </c>
      <c r="O208" s="5" t="n">
        <f aca="false">COUNTIF($H$2:$H$563,"&lt;"&amp;H208)+(COUNTIF($H$2:$H$563,H208)+1)/2</f>
        <v>489.5</v>
      </c>
      <c r="P208" s="5" t="n">
        <f aca="false">IF(J208=FALSE(),COUNTIFS($J$2:$J$563,FALSE(),$F$2:$F$563,"&lt;"&amp;F208)+(COUNTIFS($J$2:$J$563,FALSE(),$F$2:$F$563,F208)+1)/2,"")</f>
        <v>303.5</v>
      </c>
      <c r="Q208" s="5" t="n">
        <f aca="false">IF(J208=FALSE(),COUNTIFS($J$2:$J$563,FALSE(),$H$2:$H$563,"&lt;"&amp;H208)+(COUNTIFS($J$2:$J$563,FALSE(),$H$2:$H$563,H208)+1)/2,"")</f>
        <v>328.5</v>
      </c>
      <c r="R208" s="5" t="n">
        <f aca="false">COUNTIF($L$2:$L$563,"&lt;"&amp;L208)+(COUNTIF($L$2:$L$563,L208)+1)/2</f>
        <v>500.5</v>
      </c>
      <c r="S208" s="5" t="n">
        <f aca="false">MATCH(F208,Codetabel!$G$2:$G$12,0)-1</f>
        <v>3</v>
      </c>
      <c r="T208" s="5" t="n">
        <f aca="false">H208-1</f>
        <v>6</v>
      </c>
    </row>
    <row r="209" customFormat="false" ht="15" hidden="false" customHeight="false" outlineLevel="0" collapsed="false">
      <c r="A209" s="9" t="s">
        <v>65</v>
      </c>
      <c r="B209" s="9" t="n">
        <v>290</v>
      </c>
      <c r="C209" s="9" t="s">
        <v>522</v>
      </c>
      <c r="D209" s="9" t="s">
        <v>523</v>
      </c>
      <c r="E209" s="9" t="s">
        <v>440</v>
      </c>
      <c r="F209" s="9" t="n">
        <v>30</v>
      </c>
      <c r="G209" s="9" t="s">
        <v>132</v>
      </c>
      <c r="H209" s="9" t="n">
        <v>5</v>
      </c>
      <c r="I209" s="9" t="n">
        <v>200</v>
      </c>
      <c r="J209" s="11" t="b">
        <f aca="false">FALSE()</f>
        <v>0</v>
      </c>
      <c r="K209" s="9" t="n">
        <v>200</v>
      </c>
      <c r="L209" s="9" t="n">
        <v>5</v>
      </c>
      <c r="M209" s="11" t="b">
        <f aca="false">TRUE()</f>
        <v>1</v>
      </c>
      <c r="N209" s="5" t="n">
        <f aca="false">COUNTIF($F$2:$F$563,"&lt;"&amp;F209)+(COUNTIF($F$2:$F$563,F209)+1)/2</f>
        <v>259.5</v>
      </c>
      <c r="O209" s="5" t="n">
        <f aca="false">COUNTIF($H$2:$H$563,"&lt;"&amp;H209)+(COUNTIF($H$2:$H$563,H209)+1)/2</f>
        <v>351.5</v>
      </c>
      <c r="P209" s="5" t="n">
        <f aca="false">IF(J209=FALSE(),COUNTIFS($J$2:$J$563,FALSE(),$F$2:$F$563,"&lt;"&amp;F209)+(COUNTIFS($J$2:$J$563,FALSE(),$F$2:$F$563,F209)+1)/2,"")</f>
        <v>242</v>
      </c>
      <c r="Q209" s="5" t="n">
        <f aca="false">IF(J209=FALSE(),COUNTIFS($J$2:$J$563,FALSE(),$H$2:$H$563,"&lt;"&amp;H209)+(COUNTIFS($J$2:$J$563,FALSE(),$H$2:$H$563,H209)+1)/2,"")</f>
        <v>247</v>
      </c>
      <c r="R209" s="5" t="n">
        <f aca="false">COUNTIF($L$2:$L$563,"&lt;"&amp;L209)+(COUNTIF($L$2:$L$563,L209)+1)/2</f>
        <v>389.5</v>
      </c>
      <c r="S209" s="5" t="n">
        <f aca="false">MATCH(F209,Codetabel!$G$2:$G$12,0)-1</f>
        <v>2</v>
      </c>
      <c r="T209" s="5" t="n">
        <f aca="false">H209-1</f>
        <v>4</v>
      </c>
    </row>
    <row r="210" customFormat="false" ht="15" hidden="false" customHeight="false" outlineLevel="0" collapsed="false">
      <c r="A210" s="9" t="s">
        <v>65</v>
      </c>
      <c r="B210" s="9" t="n">
        <v>291</v>
      </c>
      <c r="C210" s="9" t="s">
        <v>522</v>
      </c>
      <c r="D210" s="9" t="s">
        <v>523</v>
      </c>
      <c r="E210" s="9" t="s">
        <v>441</v>
      </c>
      <c r="F210" s="9" t="n">
        <v>50</v>
      </c>
      <c r="G210" s="9" t="s">
        <v>180</v>
      </c>
      <c r="H210" s="9" t="n">
        <v>7</v>
      </c>
      <c r="I210" s="9" t="n">
        <v>500</v>
      </c>
      <c r="J210" s="11" t="b">
        <f aca="false">FALSE()</f>
        <v>0</v>
      </c>
      <c r="K210" s="9" t="n">
        <v>500</v>
      </c>
      <c r="L210" s="9" t="n">
        <v>7</v>
      </c>
      <c r="M210" s="11" t="b">
        <f aca="false">FALSE()</f>
        <v>0</v>
      </c>
      <c r="N210" s="5" t="n">
        <f aca="false">COUNTIF($F$2:$F$563,"&lt;"&amp;F210)+(COUNTIF($F$2:$F$563,F210)+1)/2</f>
        <v>346.5</v>
      </c>
      <c r="O210" s="5" t="n">
        <f aca="false">COUNTIF($H$2:$H$563,"&lt;"&amp;H210)+(COUNTIF($H$2:$H$563,H210)+1)/2</f>
        <v>489.5</v>
      </c>
      <c r="P210" s="5" t="n">
        <f aca="false">IF(J210=FALSE(),COUNTIFS($J$2:$J$563,FALSE(),$F$2:$F$563,"&lt;"&amp;F210)+(COUNTIFS($J$2:$J$563,FALSE(),$F$2:$F$563,F210)+1)/2,"")</f>
        <v>303.5</v>
      </c>
      <c r="Q210" s="5" t="n">
        <f aca="false">IF(J210=FALSE(),COUNTIFS($J$2:$J$563,FALSE(),$H$2:$H$563,"&lt;"&amp;H210)+(COUNTIFS($J$2:$J$563,FALSE(),$H$2:$H$563,H210)+1)/2,"")</f>
        <v>328.5</v>
      </c>
      <c r="R210" s="5" t="n">
        <f aca="false">COUNTIF($L$2:$L$563,"&lt;"&amp;L210)+(COUNTIF($L$2:$L$563,L210)+1)/2</f>
        <v>500.5</v>
      </c>
      <c r="S210" s="5" t="n">
        <f aca="false">MATCH(F210,Codetabel!$G$2:$G$12,0)-1</f>
        <v>3</v>
      </c>
      <c r="T210" s="5" t="n">
        <f aca="false">H210-1</f>
        <v>6</v>
      </c>
    </row>
    <row r="211" customFormat="false" ht="15" hidden="false" customHeight="false" outlineLevel="0" collapsed="false">
      <c r="A211" s="9" t="s">
        <v>65</v>
      </c>
      <c r="B211" s="9" t="n">
        <v>293</v>
      </c>
      <c r="C211" s="9" t="s">
        <v>524</v>
      </c>
      <c r="D211" s="9" t="s">
        <v>525</v>
      </c>
      <c r="E211" s="9" t="s">
        <v>526</v>
      </c>
      <c r="F211" s="9" t="n">
        <v>10</v>
      </c>
      <c r="G211" s="9" t="s">
        <v>132</v>
      </c>
      <c r="H211" s="9" t="n">
        <v>5</v>
      </c>
      <c r="I211" s="9" t="n">
        <v>200</v>
      </c>
      <c r="J211" s="11" t="b">
        <f aca="false">FALSE()</f>
        <v>0</v>
      </c>
      <c r="K211" s="9" t="n">
        <v>200</v>
      </c>
      <c r="L211" s="9" t="n">
        <v>5</v>
      </c>
      <c r="M211" s="11" t="b">
        <f aca="false">TRUE()</f>
        <v>1</v>
      </c>
      <c r="N211" s="5" t="n">
        <f aca="false">COUNTIF($F$2:$F$563,"&lt;"&amp;F211)+(COUNTIF($F$2:$F$563,F211)+1)/2</f>
        <v>164.5</v>
      </c>
      <c r="O211" s="5" t="n">
        <f aca="false">COUNTIF($H$2:$H$563,"&lt;"&amp;H211)+(COUNTIF($H$2:$H$563,H211)+1)/2</f>
        <v>351.5</v>
      </c>
      <c r="P211" s="5" t="n">
        <f aca="false">IF(J211=FALSE(),COUNTIFS($J$2:$J$563,FALSE(),$F$2:$F$563,"&lt;"&amp;F211)+(COUNTIFS($J$2:$J$563,FALSE(),$F$2:$F$563,F211)+1)/2,"")</f>
        <v>162</v>
      </c>
      <c r="Q211" s="5" t="n">
        <f aca="false">IF(J211=FALSE(),COUNTIFS($J$2:$J$563,FALSE(),$H$2:$H$563,"&lt;"&amp;H211)+(COUNTIFS($J$2:$J$563,FALSE(),$H$2:$H$563,H211)+1)/2,"")</f>
        <v>247</v>
      </c>
      <c r="R211" s="5" t="n">
        <f aca="false">COUNTIF($L$2:$L$563,"&lt;"&amp;L211)+(COUNTIF($L$2:$L$563,L211)+1)/2</f>
        <v>389.5</v>
      </c>
      <c r="S211" s="5" t="n">
        <f aca="false">MATCH(F211,Codetabel!$G$2:$G$12,0)-1</f>
        <v>1</v>
      </c>
      <c r="T211" s="5" t="n">
        <f aca="false">H211-1</f>
        <v>4</v>
      </c>
    </row>
    <row r="212" customFormat="false" ht="15" hidden="false" customHeight="false" outlineLevel="0" collapsed="false">
      <c r="A212" s="9" t="s">
        <v>65</v>
      </c>
      <c r="B212" s="9" t="n">
        <v>294</v>
      </c>
      <c r="C212" s="9" t="s">
        <v>524</v>
      </c>
      <c r="D212" s="9" t="s">
        <v>525</v>
      </c>
      <c r="E212" s="9" t="s">
        <v>527</v>
      </c>
      <c r="F212" s="9" t="n">
        <v>10</v>
      </c>
      <c r="G212" s="9" t="s">
        <v>199</v>
      </c>
      <c r="H212" s="9" t="n">
        <v>6</v>
      </c>
      <c r="I212" s="9" t="n">
        <v>300</v>
      </c>
      <c r="J212" s="11" t="b">
        <f aca="false">FALSE()</f>
        <v>0</v>
      </c>
      <c r="K212" s="9" t="n">
        <v>300</v>
      </c>
      <c r="L212" s="9" t="n">
        <v>6</v>
      </c>
      <c r="M212" s="11" t="b">
        <f aca="false">TRUE()</f>
        <v>1</v>
      </c>
      <c r="N212" s="5" t="n">
        <f aca="false">COUNTIF($F$2:$F$563,"&lt;"&amp;F212)+(COUNTIF($F$2:$F$563,F212)+1)/2</f>
        <v>164.5</v>
      </c>
      <c r="O212" s="5" t="n">
        <f aca="false">COUNTIF($H$2:$H$563,"&lt;"&amp;H212)+(COUNTIF($H$2:$H$563,H212)+1)/2</f>
        <v>425.5</v>
      </c>
      <c r="P212" s="5" t="n">
        <f aca="false">IF(J212=FALSE(),COUNTIFS($J$2:$J$563,FALSE(),$F$2:$F$563,"&lt;"&amp;F212)+(COUNTIFS($J$2:$J$563,FALSE(),$F$2:$F$563,F212)+1)/2,"")</f>
        <v>162</v>
      </c>
      <c r="Q212" s="5" t="n">
        <f aca="false">IF(J212=FALSE(),COUNTIFS($J$2:$J$563,FALSE(),$H$2:$H$563,"&lt;"&amp;H212)+(COUNTIFS($J$2:$J$563,FALSE(),$H$2:$H$563,H212)+1)/2,"")</f>
        <v>288</v>
      </c>
      <c r="R212" s="5" t="n">
        <f aca="false">COUNTIF($L$2:$L$563,"&lt;"&amp;L212)+(COUNTIF($L$2:$L$563,L212)+1)/2</f>
        <v>450.5</v>
      </c>
      <c r="S212" s="5" t="n">
        <f aca="false">MATCH(F212,Codetabel!$G$2:$G$12,0)-1</f>
        <v>1</v>
      </c>
      <c r="T212" s="5" t="n">
        <f aca="false">H212-1</f>
        <v>5</v>
      </c>
    </row>
    <row r="213" customFormat="false" ht="15" hidden="false" customHeight="false" outlineLevel="0" collapsed="false">
      <c r="A213" s="9" t="s">
        <v>65</v>
      </c>
      <c r="B213" s="9" t="n">
        <v>295</v>
      </c>
      <c r="C213" s="9" t="s">
        <v>524</v>
      </c>
      <c r="D213" s="9" t="s">
        <v>525</v>
      </c>
      <c r="E213" s="9" t="s">
        <v>528</v>
      </c>
      <c r="F213" s="9" t="n">
        <v>30</v>
      </c>
      <c r="G213" s="9" t="s">
        <v>182</v>
      </c>
      <c r="H213" s="9" t="n">
        <v>8</v>
      </c>
      <c r="I213" s="9" t="n">
        <v>700</v>
      </c>
      <c r="J213" s="11" t="b">
        <f aca="false">FALSE()</f>
        <v>0</v>
      </c>
      <c r="K213" s="9" t="n">
        <v>700</v>
      </c>
      <c r="L213" s="9" t="n">
        <v>8</v>
      </c>
      <c r="M213" s="11" t="b">
        <f aca="false">FALSE()</f>
        <v>0</v>
      </c>
      <c r="N213" s="5" t="n">
        <f aca="false">COUNTIF($F$2:$F$563,"&lt;"&amp;F213)+(COUNTIF($F$2:$F$563,F213)+1)/2</f>
        <v>259.5</v>
      </c>
      <c r="O213" s="5" t="n">
        <f aca="false">COUNTIF($H$2:$H$563,"&lt;"&amp;H213)+(COUNTIF($H$2:$H$563,H213)+1)/2</f>
        <v>523.5</v>
      </c>
      <c r="P213" s="5" t="n">
        <f aca="false">IF(J213=FALSE(),COUNTIFS($J$2:$J$563,FALSE(),$F$2:$F$563,"&lt;"&amp;F213)+(COUNTIFS($J$2:$J$563,FALSE(),$F$2:$F$563,F213)+1)/2,"")</f>
        <v>242</v>
      </c>
      <c r="Q213" s="5" t="n">
        <f aca="false">IF(J213=FALSE(),COUNTIFS($J$2:$J$563,FALSE(),$H$2:$H$563,"&lt;"&amp;H213)+(COUNTIFS($J$2:$J$563,FALSE(),$H$2:$H$563,H213)+1)/2,"")</f>
        <v>353.5</v>
      </c>
      <c r="R213" s="5" t="n">
        <f aca="false">COUNTIF($L$2:$L$563,"&lt;"&amp;L213)+(COUNTIF($L$2:$L$563,L213)+1)/2</f>
        <v>528</v>
      </c>
      <c r="S213" s="5" t="n">
        <f aca="false">MATCH(F213,Codetabel!$G$2:$G$12,0)-1</f>
        <v>2</v>
      </c>
      <c r="T213" s="5" t="n">
        <f aca="false">H213-1</f>
        <v>7</v>
      </c>
    </row>
    <row r="214" customFormat="false" ht="15" hidden="false" customHeight="false" outlineLevel="0" collapsed="false">
      <c r="A214" s="9" t="s">
        <v>65</v>
      </c>
      <c r="B214" s="9" t="n">
        <v>297</v>
      </c>
      <c r="C214" s="9" t="s">
        <v>529</v>
      </c>
      <c r="D214" s="9" t="s">
        <v>530</v>
      </c>
      <c r="E214" s="9" t="s">
        <v>440</v>
      </c>
      <c r="F214" s="9" t="n">
        <v>10</v>
      </c>
      <c r="G214" s="9" t="s">
        <v>115</v>
      </c>
      <c r="H214" s="9" t="n">
        <v>4</v>
      </c>
      <c r="I214" s="9" t="n">
        <v>100</v>
      </c>
      <c r="J214" s="11" t="b">
        <f aca="false">FALSE()</f>
        <v>0</v>
      </c>
      <c r="K214" s="9" t="n">
        <v>100</v>
      </c>
      <c r="L214" s="9" t="n">
        <v>4</v>
      </c>
      <c r="M214" s="11" t="b">
        <f aca="false">TRUE()</f>
        <v>1</v>
      </c>
      <c r="N214" s="5" t="n">
        <f aca="false">COUNTIF($F$2:$F$563,"&lt;"&amp;F214)+(COUNTIF($F$2:$F$563,F214)+1)/2</f>
        <v>164.5</v>
      </c>
      <c r="O214" s="5" t="n">
        <f aca="false">COUNTIF($H$2:$H$563,"&lt;"&amp;H214)+(COUNTIF($H$2:$H$563,H214)+1)/2</f>
        <v>269</v>
      </c>
      <c r="P214" s="5" t="n">
        <f aca="false">IF(J214=FALSE(),COUNTIFS($J$2:$J$563,FALSE(),$F$2:$F$563,"&lt;"&amp;F214)+(COUNTIFS($J$2:$J$563,FALSE(),$F$2:$F$563,F214)+1)/2,"")</f>
        <v>162</v>
      </c>
      <c r="Q214" s="5" t="n">
        <f aca="false">IF(J214=FALSE(),COUNTIFS($J$2:$J$563,FALSE(),$H$2:$H$563,"&lt;"&amp;H214)+(COUNTIFS($J$2:$J$563,FALSE(),$H$2:$H$563,H214)+1)/2,"")</f>
        <v>196</v>
      </c>
      <c r="R214" s="5" t="n">
        <f aca="false">COUNTIF($L$2:$L$563,"&lt;"&amp;L214)+(COUNTIF($L$2:$L$563,L214)+1)/2</f>
        <v>307.5</v>
      </c>
      <c r="S214" s="5" t="n">
        <f aca="false">MATCH(F214,Codetabel!$G$2:$G$12,0)-1</f>
        <v>1</v>
      </c>
      <c r="T214" s="5" t="n">
        <f aca="false">H214-1</f>
        <v>3</v>
      </c>
    </row>
    <row r="215" customFormat="false" ht="15" hidden="false" customHeight="false" outlineLevel="0" collapsed="false">
      <c r="A215" s="9" t="s">
        <v>65</v>
      </c>
      <c r="B215" s="9" t="n">
        <v>298</v>
      </c>
      <c r="C215" s="9" t="s">
        <v>529</v>
      </c>
      <c r="D215" s="9" t="s">
        <v>530</v>
      </c>
      <c r="E215" s="9" t="s">
        <v>441</v>
      </c>
      <c r="F215" s="9" t="n">
        <v>30</v>
      </c>
      <c r="G215" s="9" t="s">
        <v>199</v>
      </c>
      <c r="H215" s="9" t="n">
        <v>6</v>
      </c>
      <c r="I215" s="9" t="n">
        <v>300</v>
      </c>
      <c r="J215" s="11" t="b">
        <f aca="false">FALSE()</f>
        <v>0</v>
      </c>
      <c r="K215" s="9" t="n">
        <v>300</v>
      </c>
      <c r="L215" s="9" t="n">
        <v>6</v>
      </c>
      <c r="M215" s="11" t="b">
        <f aca="false">TRUE()</f>
        <v>1</v>
      </c>
      <c r="N215" s="5" t="n">
        <f aca="false">COUNTIF($F$2:$F$563,"&lt;"&amp;F215)+(COUNTIF($F$2:$F$563,F215)+1)/2</f>
        <v>259.5</v>
      </c>
      <c r="O215" s="5" t="n">
        <f aca="false">COUNTIF($H$2:$H$563,"&lt;"&amp;H215)+(COUNTIF($H$2:$H$563,H215)+1)/2</f>
        <v>425.5</v>
      </c>
      <c r="P215" s="5" t="n">
        <f aca="false">IF(J215=FALSE(),COUNTIFS($J$2:$J$563,FALSE(),$F$2:$F$563,"&lt;"&amp;F215)+(COUNTIFS($J$2:$J$563,FALSE(),$F$2:$F$563,F215)+1)/2,"")</f>
        <v>242</v>
      </c>
      <c r="Q215" s="5" t="n">
        <f aca="false">IF(J215=FALSE(),COUNTIFS($J$2:$J$563,FALSE(),$H$2:$H$563,"&lt;"&amp;H215)+(COUNTIFS($J$2:$J$563,FALSE(),$H$2:$H$563,H215)+1)/2,"")</f>
        <v>288</v>
      </c>
      <c r="R215" s="5" t="n">
        <f aca="false">COUNTIF($L$2:$L$563,"&lt;"&amp;L215)+(COUNTIF($L$2:$L$563,L215)+1)/2</f>
        <v>450.5</v>
      </c>
      <c r="S215" s="5" t="n">
        <f aca="false">MATCH(F215,Codetabel!$G$2:$G$12,0)-1</f>
        <v>2</v>
      </c>
      <c r="T215" s="5" t="n">
        <f aca="false">H215-1</f>
        <v>5</v>
      </c>
    </row>
    <row r="216" customFormat="false" ht="15" hidden="false" customHeight="false" outlineLevel="0" collapsed="false">
      <c r="A216" s="9" t="s">
        <v>65</v>
      </c>
      <c r="B216" s="9" t="n">
        <v>299</v>
      </c>
      <c r="C216" s="9" t="s">
        <v>531</v>
      </c>
      <c r="D216" s="9" t="s">
        <v>532</v>
      </c>
      <c r="E216" s="9" t="s">
        <v>533</v>
      </c>
      <c r="F216" s="9" t="n">
        <v>50</v>
      </c>
      <c r="G216" s="9" t="s">
        <v>115</v>
      </c>
      <c r="H216" s="9" t="n">
        <v>4</v>
      </c>
      <c r="I216" s="9" t="n">
        <v>100</v>
      </c>
      <c r="J216" s="11" t="b">
        <f aca="false">FALSE()</f>
        <v>0</v>
      </c>
      <c r="K216" s="9" t="n">
        <v>100</v>
      </c>
      <c r="L216" s="9" t="n">
        <v>4</v>
      </c>
      <c r="M216" s="11" t="b">
        <f aca="false">TRUE()</f>
        <v>1</v>
      </c>
      <c r="N216" s="5" t="n">
        <f aca="false">COUNTIF($F$2:$F$563,"&lt;"&amp;F216)+(COUNTIF($F$2:$F$563,F216)+1)/2</f>
        <v>346.5</v>
      </c>
      <c r="O216" s="5" t="n">
        <f aca="false">COUNTIF($H$2:$H$563,"&lt;"&amp;H216)+(COUNTIF($H$2:$H$563,H216)+1)/2</f>
        <v>269</v>
      </c>
      <c r="P216" s="5" t="n">
        <f aca="false">IF(J216=FALSE(),COUNTIFS($J$2:$J$563,FALSE(),$F$2:$F$563,"&lt;"&amp;F216)+(COUNTIFS($J$2:$J$563,FALSE(),$F$2:$F$563,F216)+1)/2,"")</f>
        <v>303.5</v>
      </c>
      <c r="Q216" s="5" t="n">
        <f aca="false">IF(J216=FALSE(),COUNTIFS($J$2:$J$563,FALSE(),$H$2:$H$563,"&lt;"&amp;H216)+(COUNTIFS($J$2:$J$563,FALSE(),$H$2:$H$563,H216)+1)/2,"")</f>
        <v>196</v>
      </c>
      <c r="R216" s="5" t="n">
        <f aca="false">COUNTIF($L$2:$L$563,"&lt;"&amp;L216)+(COUNTIF($L$2:$L$563,L216)+1)/2</f>
        <v>307.5</v>
      </c>
      <c r="S216" s="5" t="n">
        <f aca="false">MATCH(F216,Codetabel!$G$2:$G$12,0)-1</f>
        <v>3</v>
      </c>
      <c r="T216" s="5" t="n">
        <f aca="false">H216-1</f>
        <v>3</v>
      </c>
    </row>
    <row r="217" customFormat="false" ht="15" hidden="false" customHeight="false" outlineLevel="0" collapsed="false">
      <c r="A217" s="9" t="s">
        <v>65</v>
      </c>
      <c r="B217" s="9" t="n">
        <v>301</v>
      </c>
      <c r="C217" s="9" t="s">
        <v>534</v>
      </c>
      <c r="D217" s="9" t="s">
        <v>535</v>
      </c>
      <c r="E217" s="9" t="s">
        <v>536</v>
      </c>
      <c r="F217" s="9" t="n">
        <v>10</v>
      </c>
      <c r="G217" s="9" t="s">
        <v>115</v>
      </c>
      <c r="H217" s="9" t="n">
        <v>4</v>
      </c>
      <c r="I217" s="9" t="n">
        <v>100</v>
      </c>
      <c r="J217" s="11" t="b">
        <f aca="false">FALSE()</f>
        <v>0</v>
      </c>
      <c r="K217" s="9" t="n">
        <v>100</v>
      </c>
      <c r="L217" s="9" t="n">
        <v>4</v>
      </c>
      <c r="M217" s="11" t="b">
        <f aca="false">TRUE()</f>
        <v>1</v>
      </c>
      <c r="N217" s="5" t="n">
        <f aca="false">COUNTIF($F$2:$F$563,"&lt;"&amp;F217)+(COUNTIF($F$2:$F$563,F217)+1)/2</f>
        <v>164.5</v>
      </c>
      <c r="O217" s="5" t="n">
        <f aca="false">COUNTIF($H$2:$H$563,"&lt;"&amp;H217)+(COUNTIF($H$2:$H$563,H217)+1)/2</f>
        <v>269</v>
      </c>
      <c r="P217" s="5" t="n">
        <f aca="false">IF(J217=FALSE(),COUNTIFS($J$2:$J$563,FALSE(),$F$2:$F$563,"&lt;"&amp;F217)+(COUNTIFS($J$2:$J$563,FALSE(),$F$2:$F$563,F217)+1)/2,"")</f>
        <v>162</v>
      </c>
      <c r="Q217" s="5" t="n">
        <f aca="false">IF(J217=FALSE(),COUNTIFS($J$2:$J$563,FALSE(),$H$2:$H$563,"&lt;"&amp;H217)+(COUNTIFS($J$2:$J$563,FALSE(),$H$2:$H$563,H217)+1)/2,"")</f>
        <v>196</v>
      </c>
      <c r="R217" s="5" t="n">
        <f aca="false">COUNTIF($L$2:$L$563,"&lt;"&amp;L217)+(COUNTIF($L$2:$L$563,L217)+1)/2</f>
        <v>307.5</v>
      </c>
      <c r="S217" s="5" t="n">
        <f aca="false">MATCH(F217,Codetabel!$G$2:$G$12,0)-1</f>
        <v>1</v>
      </c>
      <c r="T217" s="5" t="n">
        <f aca="false">H217-1</f>
        <v>3</v>
      </c>
    </row>
    <row r="218" customFormat="false" ht="15" hidden="false" customHeight="false" outlineLevel="0" collapsed="false">
      <c r="A218" s="9" t="s">
        <v>65</v>
      </c>
      <c r="B218" s="9" t="n">
        <v>302</v>
      </c>
      <c r="C218" s="9" t="s">
        <v>534</v>
      </c>
      <c r="D218" s="9" t="s">
        <v>535</v>
      </c>
      <c r="E218" s="9" t="s">
        <v>537</v>
      </c>
      <c r="F218" s="9" t="n">
        <v>30</v>
      </c>
      <c r="G218" s="9" t="s">
        <v>199</v>
      </c>
      <c r="H218" s="9" t="n">
        <v>6</v>
      </c>
      <c r="I218" s="9" t="n">
        <v>300</v>
      </c>
      <c r="J218" s="11" t="b">
        <f aca="false">FALSE()</f>
        <v>0</v>
      </c>
      <c r="K218" s="9" t="n">
        <v>300</v>
      </c>
      <c r="L218" s="9" t="n">
        <v>6</v>
      </c>
      <c r="M218" s="11" t="b">
        <f aca="false">TRUE()</f>
        <v>1</v>
      </c>
      <c r="N218" s="5" t="n">
        <f aca="false">COUNTIF($F$2:$F$563,"&lt;"&amp;F218)+(COUNTIF($F$2:$F$563,F218)+1)/2</f>
        <v>259.5</v>
      </c>
      <c r="O218" s="5" t="n">
        <f aca="false">COUNTIF($H$2:$H$563,"&lt;"&amp;H218)+(COUNTIF($H$2:$H$563,H218)+1)/2</f>
        <v>425.5</v>
      </c>
      <c r="P218" s="5" t="n">
        <f aca="false">IF(J218=FALSE(),COUNTIFS($J$2:$J$563,FALSE(),$F$2:$F$563,"&lt;"&amp;F218)+(COUNTIFS($J$2:$J$563,FALSE(),$F$2:$F$563,F218)+1)/2,"")</f>
        <v>242</v>
      </c>
      <c r="Q218" s="5" t="n">
        <f aca="false">IF(J218=FALSE(),COUNTIFS($J$2:$J$563,FALSE(),$H$2:$H$563,"&lt;"&amp;H218)+(COUNTIFS($J$2:$J$563,FALSE(),$H$2:$H$563,H218)+1)/2,"")</f>
        <v>288</v>
      </c>
      <c r="R218" s="5" t="n">
        <f aca="false">COUNTIF($L$2:$L$563,"&lt;"&amp;L218)+(COUNTIF($L$2:$L$563,L218)+1)/2</f>
        <v>450.5</v>
      </c>
      <c r="S218" s="5" t="n">
        <f aca="false">MATCH(F218,Codetabel!$G$2:$G$12,0)-1</f>
        <v>2</v>
      </c>
      <c r="T218" s="5" t="n">
        <f aca="false">H218-1</f>
        <v>5</v>
      </c>
    </row>
    <row r="219" customFormat="false" ht="15" hidden="false" customHeight="false" outlineLevel="0" collapsed="false">
      <c r="A219" s="9" t="s">
        <v>65</v>
      </c>
      <c r="B219" s="9" t="n">
        <v>304</v>
      </c>
      <c r="C219" s="9" t="s">
        <v>538</v>
      </c>
      <c r="D219" s="9" t="s">
        <v>539</v>
      </c>
      <c r="E219" s="9" t="s">
        <v>540</v>
      </c>
      <c r="F219" s="9" t="n">
        <v>10</v>
      </c>
      <c r="G219" s="9" t="s">
        <v>115</v>
      </c>
      <c r="H219" s="9" t="n">
        <v>4</v>
      </c>
      <c r="I219" s="9" t="n">
        <v>100</v>
      </c>
      <c r="J219" s="11" t="b">
        <f aca="false">FALSE()</f>
        <v>0</v>
      </c>
      <c r="K219" s="9" t="n">
        <v>100</v>
      </c>
      <c r="L219" s="9" t="n">
        <v>4</v>
      </c>
      <c r="M219" s="11" t="b">
        <f aca="false">TRUE()</f>
        <v>1</v>
      </c>
      <c r="N219" s="5" t="n">
        <f aca="false">COUNTIF($F$2:$F$563,"&lt;"&amp;F219)+(COUNTIF($F$2:$F$563,F219)+1)/2</f>
        <v>164.5</v>
      </c>
      <c r="O219" s="5" t="n">
        <f aca="false">COUNTIF($H$2:$H$563,"&lt;"&amp;H219)+(COUNTIF($H$2:$H$563,H219)+1)/2</f>
        <v>269</v>
      </c>
      <c r="P219" s="5" t="n">
        <f aca="false">IF(J219=FALSE(),COUNTIFS($J$2:$J$563,FALSE(),$F$2:$F$563,"&lt;"&amp;F219)+(COUNTIFS($J$2:$J$563,FALSE(),$F$2:$F$563,F219)+1)/2,"")</f>
        <v>162</v>
      </c>
      <c r="Q219" s="5" t="n">
        <f aca="false">IF(J219=FALSE(),COUNTIFS($J$2:$J$563,FALSE(),$H$2:$H$563,"&lt;"&amp;H219)+(COUNTIFS($J$2:$J$563,FALSE(),$H$2:$H$563,H219)+1)/2,"")</f>
        <v>196</v>
      </c>
      <c r="R219" s="5" t="n">
        <f aca="false">COUNTIF($L$2:$L$563,"&lt;"&amp;L219)+(COUNTIF($L$2:$L$563,L219)+1)/2</f>
        <v>307.5</v>
      </c>
      <c r="S219" s="5" t="n">
        <f aca="false">MATCH(F219,Codetabel!$G$2:$G$12,0)-1</f>
        <v>1</v>
      </c>
      <c r="T219" s="5" t="n">
        <f aca="false">H219-1</f>
        <v>3</v>
      </c>
    </row>
    <row r="220" customFormat="false" ht="15" hidden="false" customHeight="false" outlineLevel="0" collapsed="false">
      <c r="A220" s="9" t="s">
        <v>65</v>
      </c>
      <c r="B220" s="9" t="n">
        <v>305</v>
      </c>
      <c r="C220" s="9" t="s">
        <v>538</v>
      </c>
      <c r="D220" s="9" t="s">
        <v>539</v>
      </c>
      <c r="E220" s="9" t="s">
        <v>541</v>
      </c>
      <c r="F220" s="9" t="n">
        <v>30</v>
      </c>
      <c r="G220" s="9" t="s">
        <v>199</v>
      </c>
      <c r="H220" s="9" t="n">
        <v>6</v>
      </c>
      <c r="I220" s="9" t="n">
        <v>300</v>
      </c>
      <c r="J220" s="11" t="b">
        <f aca="false">FALSE()</f>
        <v>0</v>
      </c>
      <c r="K220" s="9" t="n">
        <v>300</v>
      </c>
      <c r="L220" s="9" t="n">
        <v>6</v>
      </c>
      <c r="M220" s="11" t="b">
        <f aca="false">TRUE()</f>
        <v>1</v>
      </c>
      <c r="N220" s="5" t="n">
        <f aca="false">COUNTIF($F$2:$F$563,"&lt;"&amp;F220)+(COUNTIF($F$2:$F$563,F220)+1)/2</f>
        <v>259.5</v>
      </c>
      <c r="O220" s="5" t="n">
        <f aca="false">COUNTIF($H$2:$H$563,"&lt;"&amp;H220)+(COUNTIF($H$2:$H$563,H220)+1)/2</f>
        <v>425.5</v>
      </c>
      <c r="P220" s="5" t="n">
        <f aca="false">IF(J220=FALSE(),COUNTIFS($J$2:$J$563,FALSE(),$F$2:$F$563,"&lt;"&amp;F220)+(COUNTIFS($J$2:$J$563,FALSE(),$F$2:$F$563,F220)+1)/2,"")</f>
        <v>242</v>
      </c>
      <c r="Q220" s="5" t="n">
        <f aca="false">IF(J220=FALSE(),COUNTIFS($J$2:$J$563,FALSE(),$H$2:$H$563,"&lt;"&amp;H220)+(COUNTIFS($J$2:$J$563,FALSE(),$H$2:$H$563,H220)+1)/2,"")</f>
        <v>288</v>
      </c>
      <c r="R220" s="5" t="n">
        <f aca="false">COUNTIF($L$2:$L$563,"&lt;"&amp;L220)+(COUNTIF($L$2:$L$563,L220)+1)/2</f>
        <v>450.5</v>
      </c>
      <c r="S220" s="5" t="n">
        <f aca="false">MATCH(F220,Codetabel!$G$2:$G$12,0)-1</f>
        <v>2</v>
      </c>
      <c r="T220" s="5" t="n">
        <f aca="false">H220-1</f>
        <v>5</v>
      </c>
    </row>
    <row r="221" customFormat="false" ht="15" hidden="false" customHeight="false" outlineLevel="0" collapsed="false">
      <c r="A221" s="9" t="s">
        <v>65</v>
      </c>
      <c r="B221" s="9" t="n">
        <v>307</v>
      </c>
      <c r="C221" s="9" t="s">
        <v>542</v>
      </c>
      <c r="D221" s="9" t="s">
        <v>543</v>
      </c>
      <c r="E221" s="9" t="s">
        <v>544</v>
      </c>
      <c r="F221" s="9" t="n">
        <v>10</v>
      </c>
      <c r="G221" s="9" t="s">
        <v>115</v>
      </c>
      <c r="H221" s="9" t="n">
        <v>4</v>
      </c>
      <c r="I221" s="9" t="n">
        <v>100</v>
      </c>
      <c r="J221" s="11" t="b">
        <f aca="false">FALSE()</f>
        <v>0</v>
      </c>
      <c r="K221" s="9" t="n">
        <v>100</v>
      </c>
      <c r="L221" s="9" t="n">
        <v>4</v>
      </c>
      <c r="M221" s="11" t="b">
        <f aca="false">TRUE()</f>
        <v>1</v>
      </c>
      <c r="N221" s="5" t="n">
        <f aca="false">COUNTIF($F$2:$F$563,"&lt;"&amp;F221)+(COUNTIF($F$2:$F$563,F221)+1)/2</f>
        <v>164.5</v>
      </c>
      <c r="O221" s="5" t="n">
        <f aca="false">COUNTIF($H$2:$H$563,"&lt;"&amp;H221)+(COUNTIF($H$2:$H$563,H221)+1)/2</f>
        <v>269</v>
      </c>
      <c r="P221" s="5" t="n">
        <f aca="false">IF(J221=FALSE(),COUNTIFS($J$2:$J$563,FALSE(),$F$2:$F$563,"&lt;"&amp;F221)+(COUNTIFS($J$2:$J$563,FALSE(),$F$2:$F$563,F221)+1)/2,"")</f>
        <v>162</v>
      </c>
      <c r="Q221" s="5" t="n">
        <f aca="false">IF(J221=FALSE(),COUNTIFS($J$2:$J$563,FALSE(),$H$2:$H$563,"&lt;"&amp;H221)+(COUNTIFS($J$2:$J$563,FALSE(),$H$2:$H$563,H221)+1)/2,"")</f>
        <v>196</v>
      </c>
      <c r="R221" s="5" t="n">
        <f aca="false">COUNTIF($L$2:$L$563,"&lt;"&amp;L221)+(COUNTIF($L$2:$L$563,L221)+1)/2</f>
        <v>307.5</v>
      </c>
      <c r="S221" s="5" t="n">
        <f aca="false">MATCH(F221,Codetabel!$G$2:$G$12,0)-1</f>
        <v>1</v>
      </c>
      <c r="T221" s="5" t="n">
        <f aca="false">H221-1</f>
        <v>3</v>
      </c>
    </row>
    <row r="222" customFormat="false" ht="15" hidden="false" customHeight="false" outlineLevel="0" collapsed="false">
      <c r="A222" s="9" t="s">
        <v>65</v>
      </c>
      <c r="B222" s="9" t="n">
        <v>308</v>
      </c>
      <c r="C222" s="9" t="s">
        <v>542</v>
      </c>
      <c r="D222" s="9" t="s">
        <v>543</v>
      </c>
      <c r="E222" s="9" t="s">
        <v>545</v>
      </c>
      <c r="F222" s="9" t="n">
        <v>10</v>
      </c>
      <c r="G222" s="9" t="s">
        <v>126</v>
      </c>
      <c r="H222" s="9" t="n">
        <v>3</v>
      </c>
      <c r="I222" s="9" t="n">
        <v>50</v>
      </c>
      <c r="J222" s="11" t="b">
        <f aca="false">FALSE()</f>
        <v>0</v>
      </c>
      <c r="K222" s="9" t="n">
        <v>50</v>
      </c>
      <c r="L222" s="9" t="n">
        <v>3</v>
      </c>
      <c r="M222" s="11" t="b">
        <f aca="false">TRUE()</f>
        <v>1</v>
      </c>
      <c r="N222" s="5" t="n">
        <f aca="false">COUNTIF($F$2:$F$563,"&lt;"&amp;F222)+(COUNTIF($F$2:$F$563,F222)+1)/2</f>
        <v>164.5</v>
      </c>
      <c r="O222" s="5" t="n">
        <f aca="false">COUNTIF($H$2:$H$563,"&lt;"&amp;H222)+(COUNTIF($H$2:$H$563,H222)+1)/2</f>
        <v>176.5</v>
      </c>
      <c r="P222" s="5" t="n">
        <f aca="false">IF(J222=FALSE(),COUNTIFS($J$2:$J$563,FALSE(),$F$2:$F$563,"&lt;"&amp;F222)+(COUNTIFS($J$2:$J$563,FALSE(),$F$2:$F$563,F222)+1)/2,"")</f>
        <v>162</v>
      </c>
      <c r="Q222" s="5" t="n">
        <f aca="false">IF(J222=FALSE(),COUNTIFS($J$2:$J$563,FALSE(),$H$2:$H$563,"&lt;"&amp;H222)+(COUNTIFS($J$2:$J$563,FALSE(),$H$2:$H$563,H222)+1)/2,"")</f>
        <v>133.5</v>
      </c>
      <c r="R222" s="5" t="n">
        <f aca="false">COUNTIF($L$2:$L$563,"&lt;"&amp;L222)+(COUNTIF($L$2:$L$563,L222)+1)/2</f>
        <v>205</v>
      </c>
      <c r="S222" s="5" t="n">
        <f aca="false">MATCH(F222,Codetabel!$G$2:$G$12,0)-1</f>
        <v>1</v>
      </c>
      <c r="T222" s="5" t="n">
        <f aca="false">H222-1</f>
        <v>2</v>
      </c>
    </row>
    <row r="223" customFormat="false" ht="15" hidden="false" customHeight="false" outlineLevel="0" collapsed="false">
      <c r="A223" s="9" t="s">
        <v>65</v>
      </c>
      <c r="B223" s="9" t="n">
        <v>309</v>
      </c>
      <c r="C223" s="9" t="s">
        <v>542</v>
      </c>
      <c r="D223" s="9" t="s">
        <v>543</v>
      </c>
      <c r="E223" s="9" t="s">
        <v>546</v>
      </c>
      <c r="F223" s="9" t="n">
        <v>10</v>
      </c>
      <c r="G223" s="9" t="s">
        <v>199</v>
      </c>
      <c r="H223" s="9" t="n">
        <v>6</v>
      </c>
      <c r="I223" s="9" t="n">
        <v>300</v>
      </c>
      <c r="J223" s="11" t="b">
        <f aca="false">FALSE()</f>
        <v>0</v>
      </c>
      <c r="K223" s="9" t="n">
        <v>300</v>
      </c>
      <c r="L223" s="9" t="n">
        <v>6</v>
      </c>
      <c r="M223" s="11" t="b">
        <f aca="false">TRUE()</f>
        <v>1</v>
      </c>
      <c r="N223" s="5" t="n">
        <f aca="false">COUNTIF($F$2:$F$563,"&lt;"&amp;F223)+(COUNTIF($F$2:$F$563,F223)+1)/2</f>
        <v>164.5</v>
      </c>
      <c r="O223" s="5" t="n">
        <f aca="false">COUNTIF($H$2:$H$563,"&lt;"&amp;H223)+(COUNTIF($H$2:$H$563,H223)+1)/2</f>
        <v>425.5</v>
      </c>
      <c r="P223" s="5" t="n">
        <f aca="false">IF(J223=FALSE(),COUNTIFS($J$2:$J$563,FALSE(),$F$2:$F$563,"&lt;"&amp;F223)+(COUNTIFS($J$2:$J$563,FALSE(),$F$2:$F$563,F223)+1)/2,"")</f>
        <v>162</v>
      </c>
      <c r="Q223" s="5" t="n">
        <f aca="false">IF(J223=FALSE(),COUNTIFS($J$2:$J$563,FALSE(),$H$2:$H$563,"&lt;"&amp;H223)+(COUNTIFS($J$2:$J$563,FALSE(),$H$2:$H$563,H223)+1)/2,"")</f>
        <v>288</v>
      </c>
      <c r="R223" s="5" t="n">
        <f aca="false">COUNTIF($L$2:$L$563,"&lt;"&amp;L223)+(COUNTIF($L$2:$L$563,L223)+1)/2</f>
        <v>450.5</v>
      </c>
      <c r="S223" s="5" t="n">
        <f aca="false">MATCH(F223,Codetabel!$G$2:$G$12,0)-1</f>
        <v>1</v>
      </c>
      <c r="T223" s="5" t="n">
        <f aca="false">H223-1</f>
        <v>5</v>
      </c>
    </row>
    <row r="224" customFormat="false" ht="15" hidden="false" customHeight="false" outlineLevel="0" collapsed="false">
      <c r="A224" s="9" t="s">
        <v>65</v>
      </c>
      <c r="B224" s="9" t="n">
        <v>310</v>
      </c>
      <c r="C224" s="9" t="s">
        <v>542</v>
      </c>
      <c r="D224" s="9" t="s">
        <v>543</v>
      </c>
      <c r="E224" s="9" t="s">
        <v>547</v>
      </c>
      <c r="F224" s="9" t="n">
        <v>30</v>
      </c>
      <c r="G224" s="9" t="s">
        <v>182</v>
      </c>
      <c r="H224" s="9" t="n">
        <v>8</v>
      </c>
      <c r="I224" s="9" t="n">
        <v>700</v>
      </c>
      <c r="J224" s="11" t="b">
        <f aca="false">FALSE()</f>
        <v>0</v>
      </c>
      <c r="K224" s="9" t="n">
        <v>700</v>
      </c>
      <c r="L224" s="9" t="n">
        <v>8</v>
      </c>
      <c r="M224" s="11" t="b">
        <f aca="false">FALSE()</f>
        <v>0</v>
      </c>
      <c r="N224" s="5" t="n">
        <f aca="false">COUNTIF($F$2:$F$563,"&lt;"&amp;F224)+(COUNTIF($F$2:$F$563,F224)+1)/2</f>
        <v>259.5</v>
      </c>
      <c r="O224" s="5" t="n">
        <f aca="false">COUNTIF($H$2:$H$563,"&lt;"&amp;H224)+(COUNTIF($H$2:$H$563,H224)+1)/2</f>
        <v>523.5</v>
      </c>
      <c r="P224" s="5" t="n">
        <f aca="false">IF(J224=FALSE(),COUNTIFS($J$2:$J$563,FALSE(),$F$2:$F$563,"&lt;"&amp;F224)+(COUNTIFS($J$2:$J$563,FALSE(),$F$2:$F$563,F224)+1)/2,"")</f>
        <v>242</v>
      </c>
      <c r="Q224" s="5" t="n">
        <f aca="false">IF(J224=FALSE(),COUNTIFS($J$2:$J$563,FALSE(),$H$2:$H$563,"&lt;"&amp;H224)+(COUNTIFS($J$2:$J$563,FALSE(),$H$2:$H$563,H224)+1)/2,"")</f>
        <v>353.5</v>
      </c>
      <c r="R224" s="5" t="n">
        <f aca="false">COUNTIF($L$2:$L$563,"&lt;"&amp;L224)+(COUNTIF($L$2:$L$563,L224)+1)/2</f>
        <v>528</v>
      </c>
      <c r="S224" s="5" t="n">
        <f aca="false">MATCH(F224,Codetabel!$G$2:$G$12,0)-1</f>
        <v>2</v>
      </c>
      <c r="T224" s="5" t="n">
        <f aca="false">H224-1</f>
        <v>7</v>
      </c>
    </row>
    <row r="225" customFormat="false" ht="15" hidden="false" customHeight="false" outlineLevel="0" collapsed="false">
      <c r="A225" s="9" t="s">
        <v>65</v>
      </c>
      <c r="B225" s="9" t="n">
        <v>311</v>
      </c>
      <c r="C225" s="9" t="s">
        <v>548</v>
      </c>
      <c r="D225" s="9" t="s">
        <v>549</v>
      </c>
      <c r="E225" s="9" t="s">
        <v>550</v>
      </c>
      <c r="F225" s="9" t="n">
        <v>10</v>
      </c>
      <c r="G225" s="9" t="s">
        <v>126</v>
      </c>
      <c r="H225" s="9" t="n">
        <v>3</v>
      </c>
      <c r="I225" s="9" t="n">
        <v>50</v>
      </c>
      <c r="J225" s="11" t="b">
        <f aca="false">FALSE()</f>
        <v>0</v>
      </c>
      <c r="K225" s="9" t="n">
        <v>50</v>
      </c>
      <c r="L225" s="9" t="n">
        <v>3</v>
      </c>
      <c r="M225" s="11" t="b">
        <f aca="false">TRUE()</f>
        <v>1</v>
      </c>
      <c r="N225" s="5" t="n">
        <f aca="false">COUNTIF($F$2:$F$563,"&lt;"&amp;F225)+(COUNTIF($F$2:$F$563,F225)+1)/2</f>
        <v>164.5</v>
      </c>
      <c r="O225" s="5" t="n">
        <f aca="false">COUNTIF($H$2:$H$563,"&lt;"&amp;H225)+(COUNTIF($H$2:$H$563,H225)+1)/2</f>
        <v>176.5</v>
      </c>
      <c r="P225" s="5" t="n">
        <f aca="false">IF(J225=FALSE(),COUNTIFS($J$2:$J$563,FALSE(),$F$2:$F$563,"&lt;"&amp;F225)+(COUNTIFS($J$2:$J$563,FALSE(),$F$2:$F$563,F225)+1)/2,"")</f>
        <v>162</v>
      </c>
      <c r="Q225" s="5" t="n">
        <f aca="false">IF(J225=FALSE(),COUNTIFS($J$2:$J$563,FALSE(),$H$2:$H$563,"&lt;"&amp;H225)+(COUNTIFS($J$2:$J$563,FALSE(),$H$2:$H$563,H225)+1)/2,"")</f>
        <v>133.5</v>
      </c>
      <c r="R225" s="5" t="n">
        <f aca="false">COUNTIF($L$2:$L$563,"&lt;"&amp;L225)+(COUNTIF($L$2:$L$563,L225)+1)/2</f>
        <v>205</v>
      </c>
      <c r="S225" s="5" t="n">
        <f aca="false">MATCH(F225,Codetabel!$G$2:$G$12,0)-1</f>
        <v>1</v>
      </c>
      <c r="T225" s="5" t="n">
        <f aca="false">H225-1</f>
        <v>2</v>
      </c>
    </row>
    <row r="226" customFormat="false" ht="15" hidden="false" customHeight="false" outlineLevel="0" collapsed="false">
      <c r="A226" s="9" t="s">
        <v>65</v>
      </c>
      <c r="B226" s="9" t="n">
        <v>313</v>
      </c>
      <c r="C226" s="9" t="s">
        <v>551</v>
      </c>
      <c r="D226" s="9" t="s">
        <v>552</v>
      </c>
      <c r="E226" s="9" t="s">
        <v>536</v>
      </c>
      <c r="F226" s="9" t="n">
        <v>300</v>
      </c>
      <c r="G226" s="9" t="s">
        <v>199</v>
      </c>
      <c r="H226" s="9" t="n">
        <v>6</v>
      </c>
      <c r="I226" s="9" t="n">
        <v>300</v>
      </c>
      <c r="J226" s="11" t="b">
        <f aca="false">TRUE()</f>
        <v>1</v>
      </c>
      <c r="K226" s="9" t="n">
        <v>100</v>
      </c>
      <c r="L226" s="9" t="n">
        <v>4</v>
      </c>
      <c r="M226" s="11" t="b">
        <f aca="false">TRUE()</f>
        <v>1</v>
      </c>
      <c r="N226" s="5" t="n">
        <f aca="false">COUNTIF($F$2:$F$563,"&lt;"&amp;F226)+(COUNTIF($F$2:$F$563,F226)+1)/2</f>
        <v>518</v>
      </c>
      <c r="O226" s="5" t="n">
        <f aca="false">COUNTIF($H$2:$H$563,"&lt;"&amp;H226)+(COUNTIF($H$2:$H$563,H226)+1)/2</f>
        <v>425.5</v>
      </c>
      <c r="P226" s="5" t="str">
        <f aca="false">IF(J226=FALSE(),COUNTIFS($J$2:$J$563,FALSE(),$F$2:$F$563,"&lt;"&amp;F226)+(COUNTIFS($J$2:$J$563,FALSE(),$F$2:$F$563,F226)+1)/2,"")</f>
        <v/>
      </c>
      <c r="Q226" s="5" t="str">
        <f aca="false">IF(J226=FALSE(),COUNTIFS($J$2:$J$563,FALSE(),$H$2:$H$563,"&lt;"&amp;H226)+(COUNTIFS($J$2:$J$563,FALSE(),$H$2:$H$563,H226)+1)/2,"")</f>
        <v/>
      </c>
      <c r="R226" s="5" t="n">
        <f aca="false">COUNTIF($L$2:$L$563,"&lt;"&amp;L226)+(COUNTIF($L$2:$L$563,L226)+1)/2</f>
        <v>307.5</v>
      </c>
      <c r="S226" s="5" t="n">
        <f aca="false">MATCH(F226,Codetabel!$G$2:$G$12,0)-1</f>
        <v>6</v>
      </c>
      <c r="T226" s="5" t="n">
        <f aca="false">H226-1</f>
        <v>5</v>
      </c>
    </row>
    <row r="227" customFormat="false" ht="15" hidden="false" customHeight="false" outlineLevel="0" collapsed="false">
      <c r="A227" s="9" t="s">
        <v>65</v>
      </c>
      <c r="B227" s="9" t="n">
        <v>314</v>
      </c>
      <c r="C227" s="9" t="s">
        <v>551</v>
      </c>
      <c r="D227" s="9" t="s">
        <v>552</v>
      </c>
      <c r="E227" s="9" t="s">
        <v>537</v>
      </c>
      <c r="F227" s="9" t="n">
        <v>500</v>
      </c>
      <c r="G227" s="9" t="s">
        <v>180</v>
      </c>
      <c r="H227" s="9" t="n">
        <v>7</v>
      </c>
      <c r="I227" s="9" t="n">
        <v>500</v>
      </c>
      <c r="J227" s="11" t="b">
        <f aca="false">TRUE()</f>
        <v>1</v>
      </c>
      <c r="K227" s="9" t="n">
        <v>200</v>
      </c>
      <c r="L227" s="9" t="n">
        <v>5</v>
      </c>
      <c r="M227" s="11" t="b">
        <f aca="false">FALSE()</f>
        <v>0</v>
      </c>
      <c r="N227" s="5" t="n">
        <f aca="false">COUNTIF($F$2:$F$563,"&lt;"&amp;F227)+(COUNTIF($F$2:$F$563,F227)+1)/2</f>
        <v>543.5</v>
      </c>
      <c r="O227" s="5" t="n">
        <f aca="false">COUNTIF($H$2:$H$563,"&lt;"&amp;H227)+(COUNTIF($H$2:$H$563,H227)+1)/2</f>
        <v>489.5</v>
      </c>
      <c r="P227" s="5" t="str">
        <f aca="false">IF(J227=FALSE(),COUNTIFS($J$2:$J$563,FALSE(),$F$2:$F$563,"&lt;"&amp;F227)+(COUNTIFS($J$2:$J$563,FALSE(),$F$2:$F$563,F227)+1)/2,"")</f>
        <v/>
      </c>
      <c r="Q227" s="5" t="str">
        <f aca="false">IF(J227=FALSE(),COUNTIFS($J$2:$J$563,FALSE(),$H$2:$H$563,"&lt;"&amp;H227)+(COUNTIFS($J$2:$J$563,FALSE(),$H$2:$H$563,H227)+1)/2,"")</f>
        <v/>
      </c>
      <c r="R227" s="5" t="n">
        <f aca="false">COUNTIF($L$2:$L$563,"&lt;"&amp;L227)+(COUNTIF($L$2:$L$563,L227)+1)/2</f>
        <v>389.5</v>
      </c>
      <c r="S227" s="5" t="n">
        <f aca="false">MATCH(F227,Codetabel!$G$2:$G$12,0)-1</f>
        <v>7</v>
      </c>
      <c r="T227" s="5" t="n">
        <f aca="false">H227-1</f>
        <v>6</v>
      </c>
    </row>
    <row r="228" customFormat="false" ht="15" hidden="false" customHeight="false" outlineLevel="0" collapsed="false">
      <c r="A228" s="9" t="s">
        <v>65</v>
      </c>
      <c r="B228" s="9" t="n">
        <v>316</v>
      </c>
      <c r="C228" s="9" t="s">
        <v>551</v>
      </c>
      <c r="D228" s="9" t="s">
        <v>552</v>
      </c>
      <c r="E228" s="9" t="s">
        <v>553</v>
      </c>
      <c r="F228" s="9" t="n">
        <v>100</v>
      </c>
      <c r="G228" s="9" t="s">
        <v>199</v>
      </c>
      <c r="H228" s="9" t="n">
        <v>6</v>
      </c>
      <c r="I228" s="9" t="n">
        <v>300</v>
      </c>
      <c r="J228" s="11" t="b">
        <f aca="false">FALSE()</f>
        <v>0</v>
      </c>
      <c r="K228" s="9" t="n">
        <v>300</v>
      </c>
      <c r="L228" s="9" t="n">
        <v>6</v>
      </c>
      <c r="M228" s="11" t="b">
        <f aca="false">TRUE()</f>
        <v>1</v>
      </c>
      <c r="N228" s="5" t="n">
        <f aca="false">COUNTIF($F$2:$F$563,"&lt;"&amp;F228)+(COUNTIF($F$2:$F$563,F228)+1)/2</f>
        <v>418.5</v>
      </c>
      <c r="O228" s="5" t="n">
        <f aca="false">COUNTIF($H$2:$H$563,"&lt;"&amp;H228)+(COUNTIF($H$2:$H$563,H228)+1)/2</f>
        <v>425.5</v>
      </c>
      <c r="P228" s="5" t="n">
        <f aca="false">IF(J228=FALSE(),COUNTIFS($J$2:$J$563,FALSE(),$F$2:$F$563,"&lt;"&amp;F228)+(COUNTIFS($J$2:$J$563,FALSE(),$F$2:$F$563,F228)+1)/2,"")</f>
        <v>345.5</v>
      </c>
      <c r="Q228" s="5" t="n">
        <f aca="false">IF(J228=FALSE(),COUNTIFS($J$2:$J$563,FALSE(),$H$2:$H$563,"&lt;"&amp;H228)+(COUNTIFS($J$2:$J$563,FALSE(),$H$2:$H$563,H228)+1)/2,"")</f>
        <v>288</v>
      </c>
      <c r="R228" s="5" t="n">
        <f aca="false">COUNTIF($L$2:$L$563,"&lt;"&amp;L228)+(COUNTIF($L$2:$L$563,L228)+1)/2</f>
        <v>450.5</v>
      </c>
      <c r="S228" s="5" t="n">
        <f aca="false">MATCH(F228,Codetabel!$G$2:$G$12,0)-1</f>
        <v>4</v>
      </c>
      <c r="T228" s="5" t="n">
        <f aca="false">H228-1</f>
        <v>5</v>
      </c>
    </row>
    <row r="229" customFormat="false" ht="15" hidden="false" customHeight="false" outlineLevel="0" collapsed="false">
      <c r="A229" s="9" t="s">
        <v>65</v>
      </c>
      <c r="B229" s="9" t="n">
        <v>317</v>
      </c>
      <c r="C229" s="9" t="s">
        <v>551</v>
      </c>
      <c r="D229" s="9" t="s">
        <v>552</v>
      </c>
      <c r="E229" s="9" t="s">
        <v>554</v>
      </c>
      <c r="F229" s="9" t="n">
        <v>200</v>
      </c>
      <c r="G229" s="9" t="s">
        <v>132</v>
      </c>
      <c r="H229" s="9" t="n">
        <v>5</v>
      </c>
      <c r="I229" s="9" t="n">
        <v>200</v>
      </c>
      <c r="J229" s="11" t="b">
        <f aca="false">TRUE()</f>
        <v>1</v>
      </c>
      <c r="K229" s="9" t="n">
        <v>100</v>
      </c>
      <c r="L229" s="9" t="n">
        <v>4</v>
      </c>
      <c r="M229" s="11" t="b">
        <f aca="false">TRUE()</f>
        <v>1</v>
      </c>
      <c r="N229" s="5" t="n">
        <f aca="false">COUNTIF($F$2:$F$563,"&lt;"&amp;F229)+(COUNTIF($F$2:$F$563,F229)+1)/2</f>
        <v>474.5</v>
      </c>
      <c r="O229" s="5" t="n">
        <f aca="false">COUNTIF($H$2:$H$563,"&lt;"&amp;H229)+(COUNTIF($H$2:$H$563,H229)+1)/2</f>
        <v>351.5</v>
      </c>
      <c r="P229" s="5" t="str">
        <f aca="false">IF(J229=FALSE(),COUNTIFS($J$2:$J$563,FALSE(),$F$2:$F$563,"&lt;"&amp;F229)+(COUNTIFS($J$2:$J$563,FALSE(),$F$2:$F$563,F229)+1)/2,"")</f>
        <v/>
      </c>
      <c r="Q229" s="5" t="str">
        <f aca="false">IF(J229=FALSE(),COUNTIFS($J$2:$J$563,FALSE(),$H$2:$H$563,"&lt;"&amp;H229)+(COUNTIFS($J$2:$J$563,FALSE(),$H$2:$H$563,H229)+1)/2,"")</f>
        <v/>
      </c>
      <c r="R229" s="5" t="n">
        <f aca="false">COUNTIF($L$2:$L$563,"&lt;"&amp;L229)+(COUNTIF($L$2:$L$563,L229)+1)/2</f>
        <v>307.5</v>
      </c>
      <c r="S229" s="5" t="n">
        <f aca="false">MATCH(F229,Codetabel!$G$2:$G$12,0)-1</f>
        <v>5</v>
      </c>
      <c r="T229" s="5" t="n">
        <f aca="false">H229-1</f>
        <v>4</v>
      </c>
    </row>
    <row r="230" customFormat="false" ht="15" hidden="false" customHeight="false" outlineLevel="0" collapsed="false">
      <c r="A230" s="9" t="s">
        <v>65</v>
      </c>
      <c r="B230" s="9" t="n">
        <v>318</v>
      </c>
      <c r="C230" s="9" t="s">
        <v>551</v>
      </c>
      <c r="D230" s="9" t="s">
        <v>552</v>
      </c>
      <c r="E230" s="9" t="s">
        <v>555</v>
      </c>
      <c r="F230" s="9" t="n">
        <v>50</v>
      </c>
      <c r="G230" s="9" t="s">
        <v>115</v>
      </c>
      <c r="H230" s="9" t="n">
        <v>4</v>
      </c>
      <c r="I230" s="9" t="n">
        <v>100</v>
      </c>
      <c r="J230" s="11" t="b">
        <f aca="false">FALSE()</f>
        <v>0</v>
      </c>
      <c r="K230" s="9" t="n">
        <v>100</v>
      </c>
      <c r="L230" s="9" t="n">
        <v>4</v>
      </c>
      <c r="M230" s="11" t="b">
        <f aca="false">TRUE()</f>
        <v>1</v>
      </c>
      <c r="N230" s="5" t="n">
        <f aca="false">COUNTIF($F$2:$F$563,"&lt;"&amp;F230)+(COUNTIF($F$2:$F$563,F230)+1)/2</f>
        <v>346.5</v>
      </c>
      <c r="O230" s="5" t="n">
        <f aca="false">COUNTIF($H$2:$H$563,"&lt;"&amp;H230)+(COUNTIF($H$2:$H$563,H230)+1)/2</f>
        <v>269</v>
      </c>
      <c r="P230" s="5" t="n">
        <f aca="false">IF(J230=FALSE(),COUNTIFS($J$2:$J$563,FALSE(),$F$2:$F$563,"&lt;"&amp;F230)+(COUNTIFS($J$2:$J$563,FALSE(),$F$2:$F$563,F230)+1)/2,"")</f>
        <v>303.5</v>
      </c>
      <c r="Q230" s="5" t="n">
        <f aca="false">IF(J230=FALSE(),COUNTIFS($J$2:$J$563,FALSE(),$H$2:$H$563,"&lt;"&amp;H230)+(COUNTIFS($J$2:$J$563,FALSE(),$H$2:$H$563,H230)+1)/2,"")</f>
        <v>196</v>
      </c>
      <c r="R230" s="5" t="n">
        <f aca="false">COUNTIF($L$2:$L$563,"&lt;"&amp;L230)+(COUNTIF($L$2:$L$563,L230)+1)/2</f>
        <v>307.5</v>
      </c>
      <c r="S230" s="5" t="n">
        <f aca="false">MATCH(F230,Codetabel!$G$2:$G$12,0)-1</f>
        <v>3</v>
      </c>
      <c r="T230" s="5" t="n">
        <f aca="false">H230-1</f>
        <v>3</v>
      </c>
    </row>
    <row r="231" customFormat="false" ht="15" hidden="false" customHeight="false" outlineLevel="0" collapsed="false">
      <c r="A231" s="9" t="s">
        <v>65</v>
      </c>
      <c r="B231" s="9" t="n">
        <v>319</v>
      </c>
      <c r="C231" s="9" t="s">
        <v>551</v>
      </c>
      <c r="D231" s="9" t="s">
        <v>552</v>
      </c>
      <c r="E231" s="9" t="s">
        <v>556</v>
      </c>
      <c r="F231" s="9" t="n">
        <v>100</v>
      </c>
      <c r="G231" s="9" t="s">
        <v>132</v>
      </c>
      <c r="H231" s="9" t="n">
        <v>5</v>
      </c>
      <c r="I231" s="9" t="n">
        <v>200</v>
      </c>
      <c r="J231" s="11" t="b">
        <f aca="false">FALSE()</f>
        <v>0</v>
      </c>
      <c r="K231" s="9" t="n">
        <v>200</v>
      </c>
      <c r="L231" s="9" t="n">
        <v>5</v>
      </c>
      <c r="M231" s="11" t="b">
        <f aca="false">TRUE()</f>
        <v>1</v>
      </c>
      <c r="N231" s="5" t="n">
        <f aca="false">COUNTIF($F$2:$F$563,"&lt;"&amp;F231)+(COUNTIF($F$2:$F$563,F231)+1)/2</f>
        <v>418.5</v>
      </c>
      <c r="O231" s="5" t="n">
        <f aca="false">COUNTIF($H$2:$H$563,"&lt;"&amp;H231)+(COUNTIF($H$2:$H$563,H231)+1)/2</f>
        <v>351.5</v>
      </c>
      <c r="P231" s="5" t="n">
        <f aca="false">IF(J231=FALSE(),COUNTIFS($J$2:$J$563,FALSE(),$F$2:$F$563,"&lt;"&amp;F231)+(COUNTIFS($J$2:$J$563,FALSE(),$F$2:$F$563,F231)+1)/2,"")</f>
        <v>345.5</v>
      </c>
      <c r="Q231" s="5" t="n">
        <f aca="false">IF(J231=FALSE(),COUNTIFS($J$2:$J$563,FALSE(),$H$2:$H$563,"&lt;"&amp;H231)+(COUNTIFS($J$2:$J$563,FALSE(),$H$2:$H$563,H231)+1)/2,"")</f>
        <v>247</v>
      </c>
      <c r="R231" s="5" t="n">
        <f aca="false">COUNTIF($L$2:$L$563,"&lt;"&amp;L231)+(COUNTIF($L$2:$L$563,L231)+1)/2</f>
        <v>389.5</v>
      </c>
      <c r="S231" s="5" t="n">
        <f aca="false">MATCH(F231,Codetabel!$G$2:$G$12,0)-1</f>
        <v>4</v>
      </c>
      <c r="T231" s="5" t="n">
        <f aca="false">H231-1</f>
        <v>4</v>
      </c>
    </row>
    <row r="232" customFormat="false" ht="15" hidden="false" customHeight="false" outlineLevel="0" collapsed="false">
      <c r="A232" s="9" t="s">
        <v>65</v>
      </c>
      <c r="B232" s="9" t="n">
        <v>320</v>
      </c>
      <c r="C232" s="9" t="s">
        <v>551</v>
      </c>
      <c r="D232" s="9" t="s">
        <v>552</v>
      </c>
      <c r="E232" s="9" t="s">
        <v>557</v>
      </c>
      <c r="F232" s="9" t="n">
        <v>200</v>
      </c>
      <c r="G232" s="9" t="s">
        <v>199</v>
      </c>
      <c r="H232" s="9" t="n">
        <v>6</v>
      </c>
      <c r="I232" s="9" t="n">
        <v>300</v>
      </c>
      <c r="J232" s="11" t="b">
        <f aca="false">FALSE()</f>
        <v>0</v>
      </c>
      <c r="K232" s="9" t="n">
        <v>300</v>
      </c>
      <c r="L232" s="9" t="n">
        <v>6</v>
      </c>
      <c r="M232" s="11" t="b">
        <f aca="false">TRUE()</f>
        <v>1</v>
      </c>
      <c r="N232" s="5" t="n">
        <f aca="false">COUNTIF($F$2:$F$563,"&lt;"&amp;F232)+(COUNTIF($F$2:$F$563,F232)+1)/2</f>
        <v>474.5</v>
      </c>
      <c r="O232" s="5" t="n">
        <f aca="false">COUNTIF($H$2:$H$563,"&lt;"&amp;H232)+(COUNTIF($H$2:$H$563,H232)+1)/2</f>
        <v>425.5</v>
      </c>
      <c r="P232" s="5" t="n">
        <f aca="false">IF(J232=FALSE(),COUNTIFS($J$2:$J$563,FALSE(),$F$2:$F$563,"&lt;"&amp;F232)+(COUNTIFS($J$2:$J$563,FALSE(),$F$2:$F$563,F232)+1)/2,"")</f>
        <v>370</v>
      </c>
      <c r="Q232" s="5" t="n">
        <f aca="false">IF(J232=FALSE(),COUNTIFS($J$2:$J$563,FALSE(),$H$2:$H$563,"&lt;"&amp;H232)+(COUNTIFS($J$2:$J$563,FALSE(),$H$2:$H$563,H232)+1)/2,"")</f>
        <v>288</v>
      </c>
      <c r="R232" s="5" t="n">
        <f aca="false">COUNTIF($L$2:$L$563,"&lt;"&amp;L232)+(COUNTIF($L$2:$L$563,L232)+1)/2</f>
        <v>450.5</v>
      </c>
      <c r="S232" s="5" t="n">
        <f aca="false">MATCH(F232,Codetabel!$G$2:$G$12,0)-1</f>
        <v>5</v>
      </c>
      <c r="T232" s="5" t="n">
        <f aca="false">H232-1</f>
        <v>5</v>
      </c>
    </row>
    <row r="233" customFormat="false" ht="15" hidden="false" customHeight="false" outlineLevel="0" collapsed="false">
      <c r="A233" s="9" t="s">
        <v>65</v>
      </c>
      <c r="B233" s="9" t="n">
        <v>324</v>
      </c>
      <c r="C233" s="9" t="s">
        <v>558</v>
      </c>
      <c r="D233" s="9" t="s">
        <v>559</v>
      </c>
      <c r="E233" s="9" t="s">
        <v>460</v>
      </c>
      <c r="F233" s="9" t="n">
        <v>700</v>
      </c>
      <c r="G233" s="9" t="s">
        <v>182</v>
      </c>
      <c r="H233" s="9" t="n">
        <v>8</v>
      </c>
      <c r="I233" s="9" t="n">
        <v>700</v>
      </c>
      <c r="J233" s="11" t="b">
        <f aca="false">TRUE()</f>
        <v>1</v>
      </c>
      <c r="K233" s="9" t="n">
        <v>700</v>
      </c>
      <c r="L233" s="9" t="n">
        <v>8</v>
      </c>
      <c r="M233" s="11" t="b">
        <f aca="false">FALSE()</f>
        <v>0</v>
      </c>
      <c r="N233" s="5" t="n">
        <f aca="false">COUNTIF($F$2:$F$563,"&lt;"&amp;F233)+(COUNTIF($F$2:$F$563,F233)+1)/2</f>
        <v>552.5</v>
      </c>
      <c r="O233" s="5" t="n">
        <f aca="false">COUNTIF($H$2:$H$563,"&lt;"&amp;H233)+(COUNTIF($H$2:$H$563,H233)+1)/2</f>
        <v>523.5</v>
      </c>
      <c r="P233" s="5" t="str">
        <f aca="false">IF(J233=FALSE(),COUNTIFS($J$2:$J$563,FALSE(),$F$2:$F$563,"&lt;"&amp;F233)+(COUNTIFS($J$2:$J$563,FALSE(),$F$2:$F$563,F233)+1)/2,"")</f>
        <v/>
      </c>
      <c r="Q233" s="5" t="str">
        <f aca="false">IF(J233=FALSE(),COUNTIFS($J$2:$J$563,FALSE(),$H$2:$H$563,"&lt;"&amp;H233)+(COUNTIFS($J$2:$J$563,FALSE(),$H$2:$H$563,H233)+1)/2,"")</f>
        <v/>
      </c>
      <c r="R233" s="5" t="n">
        <f aca="false">COUNTIF($L$2:$L$563,"&lt;"&amp;L233)+(COUNTIF($L$2:$L$563,L233)+1)/2</f>
        <v>528</v>
      </c>
      <c r="S233" s="5" t="n">
        <f aca="false">MATCH(F233,Codetabel!$G$2:$G$12,0)-1</f>
        <v>8</v>
      </c>
      <c r="T233" s="5" t="n">
        <f aca="false">H233-1</f>
        <v>7</v>
      </c>
    </row>
    <row r="234" customFormat="false" ht="15" hidden="false" customHeight="false" outlineLevel="0" collapsed="false">
      <c r="A234" s="9" t="s">
        <v>65</v>
      </c>
      <c r="B234" s="9" t="n">
        <v>325</v>
      </c>
      <c r="C234" s="9" t="s">
        <v>558</v>
      </c>
      <c r="D234" s="9" t="s">
        <v>559</v>
      </c>
      <c r="E234" s="9" t="s">
        <v>461</v>
      </c>
      <c r="F234" s="9" t="n">
        <v>1500</v>
      </c>
      <c r="G234" s="9" t="s">
        <v>418</v>
      </c>
      <c r="H234" s="9" t="n">
        <v>10</v>
      </c>
      <c r="I234" s="9" t="n">
        <v>1500</v>
      </c>
      <c r="J234" s="11" t="b">
        <f aca="false">TRUE()</f>
        <v>1</v>
      </c>
      <c r="K234" s="9" t="n">
        <v>1500</v>
      </c>
      <c r="L234" s="9" t="n">
        <v>10</v>
      </c>
      <c r="M234" s="11" t="b">
        <f aca="false">TRUE()</f>
        <v>1</v>
      </c>
      <c r="N234" s="5" t="n">
        <f aca="false">COUNTIF($F$2:$F$563,"&lt;"&amp;F234)+(COUNTIF($F$2:$F$563,F234)+1)/2</f>
        <v>561</v>
      </c>
      <c r="O234" s="5" t="n">
        <f aca="false">COUNTIF($H$2:$H$563,"&lt;"&amp;H234)+(COUNTIF($H$2:$H$563,H234)+1)/2</f>
        <v>556.5</v>
      </c>
      <c r="P234" s="5" t="str">
        <f aca="false">IF(J234=FALSE(),COUNTIFS($J$2:$J$563,FALSE(),$F$2:$F$563,"&lt;"&amp;F234)+(COUNTIFS($J$2:$J$563,FALSE(),$F$2:$F$563,F234)+1)/2,"")</f>
        <v/>
      </c>
      <c r="Q234" s="5" t="str">
        <f aca="false">IF(J234=FALSE(),COUNTIFS($J$2:$J$563,FALSE(),$H$2:$H$563,"&lt;"&amp;H234)+(COUNTIFS($J$2:$J$563,FALSE(),$H$2:$H$563,H234)+1)/2,"")</f>
        <v/>
      </c>
      <c r="R234" s="5" t="n">
        <f aca="false">COUNTIF($L$2:$L$563,"&lt;"&amp;L234)+(COUNTIF($L$2:$L$563,L234)+1)/2</f>
        <v>557</v>
      </c>
      <c r="S234" s="5" t="n">
        <f aca="false">MATCH(F234,Codetabel!$G$2:$G$12,0)-1</f>
        <v>10</v>
      </c>
      <c r="T234" s="5" t="n">
        <f aca="false">H234-1</f>
        <v>9</v>
      </c>
    </row>
    <row r="235" customFormat="false" ht="15" hidden="false" customHeight="false" outlineLevel="0" collapsed="false">
      <c r="A235" s="9" t="s">
        <v>65</v>
      </c>
      <c r="B235" s="9" t="n">
        <v>327</v>
      </c>
      <c r="C235" s="9" t="s">
        <v>560</v>
      </c>
      <c r="D235" s="9" t="s">
        <v>561</v>
      </c>
      <c r="E235" s="9" t="s">
        <v>562</v>
      </c>
      <c r="F235" s="9" t="n">
        <v>30</v>
      </c>
      <c r="G235" s="9" t="s">
        <v>180</v>
      </c>
      <c r="H235" s="9" t="n">
        <v>7</v>
      </c>
      <c r="I235" s="9" t="n">
        <v>500</v>
      </c>
      <c r="J235" s="11" t="b">
        <f aca="false">FALSE()</f>
        <v>0</v>
      </c>
      <c r="K235" s="9" t="n">
        <v>500</v>
      </c>
      <c r="L235" s="9" t="n">
        <v>7</v>
      </c>
      <c r="M235" s="11" t="b">
        <f aca="false">FALSE()</f>
        <v>0</v>
      </c>
      <c r="N235" s="5" t="n">
        <f aca="false">COUNTIF($F$2:$F$563,"&lt;"&amp;F235)+(COUNTIF($F$2:$F$563,F235)+1)/2</f>
        <v>259.5</v>
      </c>
      <c r="O235" s="5" t="n">
        <f aca="false">COUNTIF($H$2:$H$563,"&lt;"&amp;H235)+(COUNTIF($H$2:$H$563,H235)+1)/2</f>
        <v>489.5</v>
      </c>
      <c r="P235" s="5" t="n">
        <f aca="false">IF(J235=FALSE(),COUNTIFS($J$2:$J$563,FALSE(),$F$2:$F$563,"&lt;"&amp;F235)+(COUNTIFS($J$2:$J$563,FALSE(),$F$2:$F$563,F235)+1)/2,"")</f>
        <v>242</v>
      </c>
      <c r="Q235" s="5" t="n">
        <f aca="false">IF(J235=FALSE(),COUNTIFS($J$2:$J$563,FALSE(),$H$2:$H$563,"&lt;"&amp;H235)+(COUNTIFS($J$2:$J$563,FALSE(),$H$2:$H$563,H235)+1)/2,"")</f>
        <v>328.5</v>
      </c>
      <c r="R235" s="5" t="n">
        <f aca="false">COUNTIF($L$2:$L$563,"&lt;"&amp;L235)+(COUNTIF($L$2:$L$563,L235)+1)/2</f>
        <v>500.5</v>
      </c>
      <c r="S235" s="5" t="n">
        <f aca="false">MATCH(F235,Codetabel!$G$2:$G$12,0)-1</f>
        <v>2</v>
      </c>
      <c r="T235" s="5" t="n">
        <f aca="false">H235-1</f>
        <v>6</v>
      </c>
    </row>
    <row r="236" customFormat="false" ht="15" hidden="false" customHeight="false" outlineLevel="0" collapsed="false">
      <c r="A236" s="9" t="s">
        <v>65</v>
      </c>
      <c r="B236" s="9" t="n">
        <v>328</v>
      </c>
      <c r="C236" s="9" t="s">
        <v>560</v>
      </c>
      <c r="D236" s="9" t="s">
        <v>561</v>
      </c>
      <c r="E236" s="9" t="s">
        <v>563</v>
      </c>
      <c r="F236" s="9" t="n">
        <v>50</v>
      </c>
      <c r="G236" s="9" t="s">
        <v>275</v>
      </c>
      <c r="H236" s="9" t="n">
        <v>9</v>
      </c>
      <c r="I236" s="9" t="n">
        <v>1000</v>
      </c>
      <c r="J236" s="11" t="b">
        <f aca="false">FALSE()</f>
        <v>0</v>
      </c>
      <c r="K236" s="9" t="n">
        <v>1000</v>
      </c>
      <c r="L236" s="9" t="n">
        <v>9</v>
      </c>
      <c r="M236" s="11" t="b">
        <f aca="false">FALSE()</f>
        <v>0</v>
      </c>
      <c r="N236" s="5" t="n">
        <f aca="false">COUNTIF($F$2:$F$563,"&lt;"&amp;F236)+(COUNTIF($F$2:$F$563,F236)+1)/2</f>
        <v>346.5</v>
      </c>
      <c r="O236" s="5" t="n">
        <f aca="false">COUNTIF($H$2:$H$563,"&lt;"&amp;H236)+(COUNTIF($H$2:$H$563,H236)+1)/2</f>
        <v>543</v>
      </c>
      <c r="P236" s="5" t="n">
        <f aca="false">IF(J236=FALSE(),COUNTIFS($J$2:$J$563,FALSE(),$F$2:$F$563,"&lt;"&amp;F236)+(COUNTIFS($J$2:$J$563,FALSE(),$F$2:$F$563,F236)+1)/2,"")</f>
        <v>303.5</v>
      </c>
      <c r="Q236" s="5" t="n">
        <f aca="false">IF(J236=FALSE(),COUNTIFS($J$2:$J$563,FALSE(),$H$2:$H$563,"&lt;"&amp;H236)+(COUNTIFS($J$2:$J$563,FALSE(),$H$2:$H$563,H236)+1)/2,"")</f>
        <v>367.5</v>
      </c>
      <c r="R236" s="5" t="n">
        <f aca="false">COUNTIF($L$2:$L$563,"&lt;"&amp;L236)+(COUNTIF($L$2:$L$563,L236)+1)/2</f>
        <v>544.5</v>
      </c>
      <c r="S236" s="5" t="n">
        <f aca="false">MATCH(F236,Codetabel!$G$2:$G$12,0)-1</f>
        <v>3</v>
      </c>
      <c r="T236" s="5" t="n">
        <f aca="false">H236-1</f>
        <v>8</v>
      </c>
    </row>
    <row r="237" customFormat="false" ht="15" hidden="false" customHeight="false" outlineLevel="0" collapsed="false">
      <c r="A237" s="9" t="s">
        <v>65</v>
      </c>
      <c r="B237" s="9" t="n">
        <v>330</v>
      </c>
      <c r="C237" s="9" t="s">
        <v>564</v>
      </c>
      <c r="D237" s="9" t="s">
        <v>455</v>
      </c>
      <c r="E237" s="9" t="s">
        <v>562</v>
      </c>
      <c r="F237" s="9" t="n">
        <v>30</v>
      </c>
      <c r="G237" s="9" t="s">
        <v>199</v>
      </c>
      <c r="H237" s="9" t="n">
        <v>6</v>
      </c>
      <c r="I237" s="9" t="n">
        <v>300</v>
      </c>
      <c r="J237" s="11" t="b">
        <f aca="false">FALSE()</f>
        <v>0</v>
      </c>
      <c r="K237" s="9" t="n">
        <v>300</v>
      </c>
      <c r="L237" s="9" t="n">
        <v>6</v>
      </c>
      <c r="M237" s="11" t="b">
        <f aca="false">TRUE()</f>
        <v>1</v>
      </c>
      <c r="N237" s="5" t="n">
        <f aca="false">COUNTIF($F$2:$F$563,"&lt;"&amp;F237)+(COUNTIF($F$2:$F$563,F237)+1)/2</f>
        <v>259.5</v>
      </c>
      <c r="O237" s="5" t="n">
        <f aca="false">COUNTIF($H$2:$H$563,"&lt;"&amp;H237)+(COUNTIF($H$2:$H$563,H237)+1)/2</f>
        <v>425.5</v>
      </c>
      <c r="P237" s="5" t="n">
        <f aca="false">IF(J237=FALSE(),COUNTIFS($J$2:$J$563,FALSE(),$F$2:$F$563,"&lt;"&amp;F237)+(COUNTIFS($J$2:$J$563,FALSE(),$F$2:$F$563,F237)+1)/2,"")</f>
        <v>242</v>
      </c>
      <c r="Q237" s="5" t="n">
        <f aca="false">IF(J237=FALSE(),COUNTIFS($J$2:$J$563,FALSE(),$H$2:$H$563,"&lt;"&amp;H237)+(COUNTIFS($J$2:$J$563,FALSE(),$H$2:$H$563,H237)+1)/2,"")</f>
        <v>288</v>
      </c>
      <c r="R237" s="5" t="n">
        <f aca="false">COUNTIF($L$2:$L$563,"&lt;"&amp;L237)+(COUNTIF($L$2:$L$563,L237)+1)/2</f>
        <v>450.5</v>
      </c>
      <c r="S237" s="5" t="n">
        <f aca="false">MATCH(F237,Codetabel!$G$2:$G$12,0)-1</f>
        <v>2</v>
      </c>
      <c r="T237" s="5" t="n">
        <f aca="false">H237-1</f>
        <v>5</v>
      </c>
    </row>
    <row r="238" customFormat="false" ht="15" hidden="false" customHeight="false" outlineLevel="0" collapsed="false">
      <c r="A238" s="9" t="s">
        <v>65</v>
      </c>
      <c r="B238" s="9" t="n">
        <v>331</v>
      </c>
      <c r="C238" s="9" t="s">
        <v>564</v>
      </c>
      <c r="D238" s="9" t="s">
        <v>455</v>
      </c>
      <c r="E238" s="9" t="s">
        <v>563</v>
      </c>
      <c r="F238" s="9" t="n">
        <v>50</v>
      </c>
      <c r="G238" s="9" t="s">
        <v>182</v>
      </c>
      <c r="H238" s="9" t="n">
        <v>8</v>
      </c>
      <c r="I238" s="9" t="n">
        <v>700</v>
      </c>
      <c r="J238" s="11" t="b">
        <f aca="false">FALSE()</f>
        <v>0</v>
      </c>
      <c r="K238" s="9" t="n">
        <v>700</v>
      </c>
      <c r="L238" s="9" t="n">
        <v>8</v>
      </c>
      <c r="M238" s="11" t="b">
        <f aca="false">FALSE()</f>
        <v>0</v>
      </c>
      <c r="N238" s="5" t="n">
        <f aca="false">COUNTIF($F$2:$F$563,"&lt;"&amp;F238)+(COUNTIF($F$2:$F$563,F238)+1)/2</f>
        <v>346.5</v>
      </c>
      <c r="O238" s="5" t="n">
        <f aca="false">COUNTIF($H$2:$H$563,"&lt;"&amp;H238)+(COUNTIF($H$2:$H$563,H238)+1)/2</f>
        <v>523.5</v>
      </c>
      <c r="P238" s="5" t="n">
        <f aca="false">IF(J238=FALSE(),COUNTIFS($J$2:$J$563,FALSE(),$F$2:$F$563,"&lt;"&amp;F238)+(COUNTIFS($J$2:$J$563,FALSE(),$F$2:$F$563,F238)+1)/2,"")</f>
        <v>303.5</v>
      </c>
      <c r="Q238" s="5" t="n">
        <f aca="false">IF(J238=FALSE(),COUNTIFS($J$2:$J$563,FALSE(),$H$2:$H$563,"&lt;"&amp;H238)+(COUNTIFS($J$2:$J$563,FALSE(),$H$2:$H$563,H238)+1)/2,"")</f>
        <v>353.5</v>
      </c>
      <c r="R238" s="5" t="n">
        <f aca="false">COUNTIF($L$2:$L$563,"&lt;"&amp;L238)+(COUNTIF($L$2:$L$563,L238)+1)/2</f>
        <v>528</v>
      </c>
      <c r="S238" s="5" t="n">
        <f aca="false">MATCH(F238,Codetabel!$G$2:$G$12,0)-1</f>
        <v>3</v>
      </c>
      <c r="T238" s="5" t="n">
        <f aca="false">H238-1</f>
        <v>7</v>
      </c>
    </row>
    <row r="239" customFormat="false" ht="15" hidden="false" customHeight="false" outlineLevel="0" collapsed="false">
      <c r="A239" s="9" t="s">
        <v>65</v>
      </c>
      <c r="B239" s="9" t="n">
        <v>333</v>
      </c>
      <c r="C239" s="9" t="s">
        <v>565</v>
      </c>
      <c r="D239" s="9" t="s">
        <v>566</v>
      </c>
      <c r="E239" s="9" t="s">
        <v>460</v>
      </c>
      <c r="F239" s="9" t="n">
        <v>100</v>
      </c>
      <c r="G239" s="9" t="s">
        <v>199</v>
      </c>
      <c r="H239" s="9" t="n">
        <v>6</v>
      </c>
      <c r="I239" s="9" t="n">
        <v>300</v>
      </c>
      <c r="J239" s="11" t="b">
        <f aca="false">FALSE()</f>
        <v>0</v>
      </c>
      <c r="K239" s="9" t="n">
        <v>300</v>
      </c>
      <c r="L239" s="9" t="n">
        <v>6</v>
      </c>
      <c r="M239" s="11" t="b">
        <f aca="false">TRUE()</f>
        <v>1</v>
      </c>
      <c r="N239" s="5" t="n">
        <f aca="false">COUNTIF($F$2:$F$563,"&lt;"&amp;F239)+(COUNTIF($F$2:$F$563,F239)+1)/2</f>
        <v>418.5</v>
      </c>
      <c r="O239" s="5" t="n">
        <f aca="false">COUNTIF($H$2:$H$563,"&lt;"&amp;H239)+(COUNTIF($H$2:$H$563,H239)+1)/2</f>
        <v>425.5</v>
      </c>
      <c r="P239" s="5" t="n">
        <f aca="false">IF(J239=FALSE(),COUNTIFS($J$2:$J$563,FALSE(),$F$2:$F$563,"&lt;"&amp;F239)+(COUNTIFS($J$2:$J$563,FALSE(),$F$2:$F$563,F239)+1)/2,"")</f>
        <v>345.5</v>
      </c>
      <c r="Q239" s="5" t="n">
        <f aca="false">IF(J239=FALSE(),COUNTIFS($J$2:$J$563,FALSE(),$H$2:$H$563,"&lt;"&amp;H239)+(COUNTIFS($J$2:$J$563,FALSE(),$H$2:$H$563,H239)+1)/2,"")</f>
        <v>288</v>
      </c>
      <c r="R239" s="5" t="n">
        <f aca="false">COUNTIF($L$2:$L$563,"&lt;"&amp;L239)+(COUNTIF($L$2:$L$563,L239)+1)/2</f>
        <v>450.5</v>
      </c>
      <c r="S239" s="5" t="n">
        <f aca="false">MATCH(F239,Codetabel!$G$2:$G$12,0)-1</f>
        <v>4</v>
      </c>
      <c r="T239" s="5" t="n">
        <f aca="false">H239-1</f>
        <v>5</v>
      </c>
    </row>
    <row r="240" customFormat="false" ht="15" hidden="false" customHeight="false" outlineLevel="0" collapsed="false">
      <c r="A240" s="9" t="s">
        <v>65</v>
      </c>
      <c r="B240" s="9" t="n">
        <v>334</v>
      </c>
      <c r="C240" s="9" t="s">
        <v>565</v>
      </c>
      <c r="D240" s="9" t="s">
        <v>566</v>
      </c>
      <c r="E240" s="9" t="s">
        <v>461</v>
      </c>
      <c r="F240" s="9" t="n">
        <v>200</v>
      </c>
      <c r="G240" s="9" t="s">
        <v>182</v>
      </c>
      <c r="H240" s="9" t="n">
        <v>8</v>
      </c>
      <c r="I240" s="9" t="n">
        <v>700</v>
      </c>
      <c r="J240" s="11" t="b">
        <f aca="false">FALSE()</f>
        <v>0</v>
      </c>
      <c r="K240" s="9" t="n">
        <v>700</v>
      </c>
      <c r="L240" s="9" t="n">
        <v>8</v>
      </c>
      <c r="M240" s="11" t="b">
        <f aca="false">FALSE()</f>
        <v>0</v>
      </c>
      <c r="N240" s="5" t="n">
        <f aca="false">COUNTIF($F$2:$F$563,"&lt;"&amp;F240)+(COUNTIF($F$2:$F$563,F240)+1)/2</f>
        <v>474.5</v>
      </c>
      <c r="O240" s="5" t="n">
        <f aca="false">COUNTIF($H$2:$H$563,"&lt;"&amp;H240)+(COUNTIF($H$2:$H$563,H240)+1)/2</f>
        <v>523.5</v>
      </c>
      <c r="P240" s="5" t="n">
        <f aca="false">IF(J240=FALSE(),COUNTIFS($J$2:$J$563,FALSE(),$F$2:$F$563,"&lt;"&amp;F240)+(COUNTIFS($J$2:$J$563,FALSE(),$F$2:$F$563,F240)+1)/2,"")</f>
        <v>370</v>
      </c>
      <c r="Q240" s="5" t="n">
        <f aca="false">IF(J240=FALSE(),COUNTIFS($J$2:$J$563,FALSE(),$H$2:$H$563,"&lt;"&amp;H240)+(COUNTIFS($J$2:$J$563,FALSE(),$H$2:$H$563,H240)+1)/2,"")</f>
        <v>353.5</v>
      </c>
      <c r="R240" s="5" t="n">
        <f aca="false">COUNTIF($L$2:$L$563,"&lt;"&amp;L240)+(COUNTIF($L$2:$L$563,L240)+1)/2</f>
        <v>528</v>
      </c>
      <c r="S240" s="5" t="n">
        <f aca="false">MATCH(F240,Codetabel!$G$2:$G$12,0)-1</f>
        <v>5</v>
      </c>
      <c r="T240" s="5" t="n">
        <f aca="false">H240-1</f>
        <v>7</v>
      </c>
    </row>
    <row r="241" customFormat="false" ht="15" hidden="false" customHeight="false" outlineLevel="0" collapsed="false">
      <c r="A241" s="9" t="s">
        <v>65</v>
      </c>
      <c r="B241" s="9" t="n">
        <v>336</v>
      </c>
      <c r="C241" s="9" t="s">
        <v>565</v>
      </c>
      <c r="D241" s="9" t="s">
        <v>566</v>
      </c>
      <c r="E241" s="9" t="s">
        <v>562</v>
      </c>
      <c r="F241" s="9" t="n">
        <v>50</v>
      </c>
      <c r="G241" s="9" t="s">
        <v>180</v>
      </c>
      <c r="H241" s="9" t="n">
        <v>7</v>
      </c>
      <c r="I241" s="9" t="n">
        <v>500</v>
      </c>
      <c r="J241" s="11" t="b">
        <f aca="false">FALSE()</f>
        <v>0</v>
      </c>
      <c r="K241" s="9" t="n">
        <v>500</v>
      </c>
      <c r="L241" s="9" t="n">
        <v>7</v>
      </c>
      <c r="M241" s="11" t="b">
        <f aca="false">FALSE()</f>
        <v>0</v>
      </c>
      <c r="N241" s="5" t="n">
        <f aca="false">COUNTIF($F$2:$F$563,"&lt;"&amp;F241)+(COUNTIF($F$2:$F$563,F241)+1)/2</f>
        <v>346.5</v>
      </c>
      <c r="O241" s="5" t="n">
        <f aca="false">COUNTIF($H$2:$H$563,"&lt;"&amp;H241)+(COUNTIF($H$2:$H$563,H241)+1)/2</f>
        <v>489.5</v>
      </c>
      <c r="P241" s="5" t="n">
        <f aca="false">IF(J241=FALSE(),COUNTIFS($J$2:$J$563,FALSE(),$F$2:$F$563,"&lt;"&amp;F241)+(COUNTIFS($J$2:$J$563,FALSE(),$F$2:$F$563,F241)+1)/2,"")</f>
        <v>303.5</v>
      </c>
      <c r="Q241" s="5" t="n">
        <f aca="false">IF(J241=FALSE(),COUNTIFS($J$2:$J$563,FALSE(),$H$2:$H$563,"&lt;"&amp;H241)+(COUNTIFS($J$2:$J$563,FALSE(),$H$2:$H$563,H241)+1)/2,"")</f>
        <v>328.5</v>
      </c>
      <c r="R241" s="5" t="n">
        <f aca="false">COUNTIF($L$2:$L$563,"&lt;"&amp;L241)+(COUNTIF($L$2:$L$563,L241)+1)/2</f>
        <v>500.5</v>
      </c>
      <c r="S241" s="5" t="n">
        <f aca="false">MATCH(F241,Codetabel!$G$2:$G$12,0)-1</f>
        <v>3</v>
      </c>
      <c r="T241" s="5" t="n">
        <f aca="false">H241-1</f>
        <v>6</v>
      </c>
    </row>
    <row r="242" customFormat="false" ht="15" hidden="false" customHeight="false" outlineLevel="0" collapsed="false">
      <c r="A242" s="9" t="s">
        <v>65</v>
      </c>
      <c r="B242" s="9" t="n">
        <v>337</v>
      </c>
      <c r="C242" s="9" t="s">
        <v>565</v>
      </c>
      <c r="D242" s="9" t="s">
        <v>566</v>
      </c>
      <c r="E242" s="9" t="s">
        <v>563</v>
      </c>
      <c r="F242" s="9" t="n">
        <v>200</v>
      </c>
      <c r="G242" s="9" t="s">
        <v>275</v>
      </c>
      <c r="H242" s="9" t="n">
        <v>9</v>
      </c>
      <c r="I242" s="9" t="n">
        <v>1000</v>
      </c>
      <c r="J242" s="11" t="b">
        <f aca="false">FALSE()</f>
        <v>0</v>
      </c>
      <c r="K242" s="9" t="n">
        <v>1000</v>
      </c>
      <c r="L242" s="9" t="n">
        <v>9</v>
      </c>
      <c r="M242" s="11" t="b">
        <f aca="false">FALSE()</f>
        <v>0</v>
      </c>
      <c r="N242" s="5" t="n">
        <f aca="false">COUNTIF($F$2:$F$563,"&lt;"&amp;F242)+(COUNTIF($F$2:$F$563,F242)+1)/2</f>
        <v>474.5</v>
      </c>
      <c r="O242" s="5" t="n">
        <f aca="false">COUNTIF($H$2:$H$563,"&lt;"&amp;H242)+(COUNTIF($H$2:$H$563,H242)+1)/2</f>
        <v>543</v>
      </c>
      <c r="P242" s="5" t="n">
        <f aca="false">IF(J242=FALSE(),COUNTIFS($J$2:$J$563,FALSE(),$F$2:$F$563,"&lt;"&amp;F242)+(COUNTIFS($J$2:$J$563,FALSE(),$F$2:$F$563,F242)+1)/2,"")</f>
        <v>370</v>
      </c>
      <c r="Q242" s="5" t="n">
        <f aca="false">IF(J242=FALSE(),COUNTIFS($J$2:$J$563,FALSE(),$H$2:$H$563,"&lt;"&amp;H242)+(COUNTIFS($J$2:$J$563,FALSE(),$H$2:$H$563,H242)+1)/2,"")</f>
        <v>367.5</v>
      </c>
      <c r="R242" s="5" t="n">
        <f aca="false">COUNTIF($L$2:$L$563,"&lt;"&amp;L242)+(COUNTIF($L$2:$L$563,L242)+1)/2</f>
        <v>544.5</v>
      </c>
      <c r="S242" s="5" t="n">
        <f aca="false">MATCH(F242,Codetabel!$G$2:$G$12,0)-1</f>
        <v>5</v>
      </c>
      <c r="T242" s="5" t="n">
        <f aca="false">H242-1</f>
        <v>8</v>
      </c>
    </row>
    <row r="243" customFormat="false" ht="15" hidden="false" customHeight="false" outlineLevel="0" collapsed="false">
      <c r="A243" s="9" t="s">
        <v>65</v>
      </c>
      <c r="B243" s="9" t="n">
        <v>339</v>
      </c>
      <c r="C243" s="9" t="s">
        <v>567</v>
      </c>
      <c r="D243" s="9" t="s">
        <v>568</v>
      </c>
      <c r="E243" s="9" t="s">
        <v>569</v>
      </c>
      <c r="F243" s="9" t="n">
        <v>100</v>
      </c>
      <c r="G243" s="9" t="s">
        <v>199</v>
      </c>
      <c r="H243" s="9" t="n">
        <v>6</v>
      </c>
      <c r="I243" s="9" t="n">
        <v>300</v>
      </c>
      <c r="J243" s="11" t="b">
        <f aca="false">FALSE()</f>
        <v>0</v>
      </c>
      <c r="K243" s="9" t="n">
        <v>300</v>
      </c>
      <c r="L243" s="9" t="n">
        <v>6</v>
      </c>
      <c r="M243" s="11" t="b">
        <f aca="false">TRUE()</f>
        <v>1</v>
      </c>
      <c r="N243" s="5" t="n">
        <f aca="false">COUNTIF($F$2:$F$563,"&lt;"&amp;F243)+(COUNTIF($F$2:$F$563,F243)+1)/2</f>
        <v>418.5</v>
      </c>
      <c r="O243" s="5" t="n">
        <f aca="false">COUNTIF($H$2:$H$563,"&lt;"&amp;H243)+(COUNTIF($H$2:$H$563,H243)+1)/2</f>
        <v>425.5</v>
      </c>
      <c r="P243" s="5" t="n">
        <f aca="false">IF(J243=FALSE(),COUNTIFS($J$2:$J$563,FALSE(),$F$2:$F$563,"&lt;"&amp;F243)+(COUNTIFS($J$2:$J$563,FALSE(),$F$2:$F$563,F243)+1)/2,"")</f>
        <v>345.5</v>
      </c>
      <c r="Q243" s="5" t="n">
        <f aca="false">IF(J243=FALSE(),COUNTIFS($J$2:$J$563,FALSE(),$H$2:$H$563,"&lt;"&amp;H243)+(COUNTIFS($J$2:$J$563,FALSE(),$H$2:$H$563,H243)+1)/2,"")</f>
        <v>288</v>
      </c>
      <c r="R243" s="5" t="n">
        <f aca="false">COUNTIF($L$2:$L$563,"&lt;"&amp;L243)+(COUNTIF($L$2:$L$563,L243)+1)/2</f>
        <v>450.5</v>
      </c>
      <c r="S243" s="5" t="n">
        <f aca="false">MATCH(F243,Codetabel!$G$2:$G$12,0)-1</f>
        <v>4</v>
      </c>
      <c r="T243" s="5" t="n">
        <f aca="false">H243-1</f>
        <v>5</v>
      </c>
    </row>
    <row r="244" customFormat="false" ht="15" hidden="false" customHeight="false" outlineLevel="0" collapsed="false">
      <c r="A244" s="9" t="s">
        <v>65</v>
      </c>
      <c r="B244" s="9" t="n">
        <v>340</v>
      </c>
      <c r="C244" s="9" t="s">
        <v>567</v>
      </c>
      <c r="D244" s="9" t="s">
        <v>568</v>
      </c>
      <c r="E244" s="9" t="s">
        <v>570</v>
      </c>
      <c r="F244" s="9" t="n">
        <v>200</v>
      </c>
      <c r="G244" s="9" t="s">
        <v>180</v>
      </c>
      <c r="H244" s="9" t="n">
        <v>7</v>
      </c>
      <c r="I244" s="9" t="n">
        <v>500</v>
      </c>
      <c r="J244" s="11" t="b">
        <f aca="false">FALSE()</f>
        <v>0</v>
      </c>
      <c r="K244" s="9" t="n">
        <v>500</v>
      </c>
      <c r="L244" s="9" t="n">
        <v>7</v>
      </c>
      <c r="M244" s="11" t="b">
        <f aca="false">FALSE()</f>
        <v>0</v>
      </c>
      <c r="N244" s="5" t="n">
        <f aca="false">COUNTIF($F$2:$F$563,"&lt;"&amp;F244)+(COUNTIF($F$2:$F$563,F244)+1)/2</f>
        <v>474.5</v>
      </c>
      <c r="O244" s="5" t="n">
        <f aca="false">COUNTIF($H$2:$H$563,"&lt;"&amp;H244)+(COUNTIF($H$2:$H$563,H244)+1)/2</f>
        <v>489.5</v>
      </c>
      <c r="P244" s="5" t="n">
        <f aca="false">IF(J244=FALSE(),COUNTIFS($J$2:$J$563,FALSE(),$F$2:$F$563,"&lt;"&amp;F244)+(COUNTIFS($J$2:$J$563,FALSE(),$F$2:$F$563,F244)+1)/2,"")</f>
        <v>370</v>
      </c>
      <c r="Q244" s="5" t="n">
        <f aca="false">IF(J244=FALSE(),COUNTIFS($J$2:$J$563,FALSE(),$H$2:$H$563,"&lt;"&amp;H244)+(COUNTIFS($J$2:$J$563,FALSE(),$H$2:$H$563,H244)+1)/2,"")</f>
        <v>328.5</v>
      </c>
      <c r="R244" s="5" t="n">
        <f aca="false">COUNTIF($L$2:$L$563,"&lt;"&amp;L244)+(COUNTIF($L$2:$L$563,L244)+1)/2</f>
        <v>500.5</v>
      </c>
      <c r="S244" s="5" t="n">
        <f aca="false">MATCH(F244,Codetabel!$G$2:$G$12,0)-1</f>
        <v>5</v>
      </c>
      <c r="T244" s="5" t="n">
        <f aca="false">H244-1</f>
        <v>6</v>
      </c>
    </row>
    <row r="245" customFormat="false" ht="15" hidden="false" customHeight="false" outlineLevel="0" collapsed="false">
      <c r="A245" s="9" t="s">
        <v>65</v>
      </c>
      <c r="B245" s="9" t="n">
        <v>342</v>
      </c>
      <c r="C245" s="9" t="s">
        <v>571</v>
      </c>
      <c r="D245" s="9" t="s">
        <v>572</v>
      </c>
      <c r="E245" s="9" t="s">
        <v>569</v>
      </c>
      <c r="F245" s="9" t="n">
        <v>100</v>
      </c>
      <c r="G245" s="9" t="s">
        <v>199</v>
      </c>
      <c r="H245" s="9" t="n">
        <v>6</v>
      </c>
      <c r="I245" s="9" t="n">
        <v>300</v>
      </c>
      <c r="J245" s="11" t="b">
        <f aca="false">FALSE()</f>
        <v>0</v>
      </c>
      <c r="K245" s="9" t="n">
        <v>300</v>
      </c>
      <c r="L245" s="9" t="n">
        <v>6</v>
      </c>
      <c r="M245" s="11" t="b">
        <f aca="false">TRUE()</f>
        <v>1</v>
      </c>
      <c r="N245" s="5" t="n">
        <f aca="false">COUNTIF($F$2:$F$563,"&lt;"&amp;F245)+(COUNTIF($F$2:$F$563,F245)+1)/2</f>
        <v>418.5</v>
      </c>
      <c r="O245" s="5" t="n">
        <f aca="false">COUNTIF($H$2:$H$563,"&lt;"&amp;H245)+(COUNTIF($H$2:$H$563,H245)+1)/2</f>
        <v>425.5</v>
      </c>
      <c r="P245" s="5" t="n">
        <f aca="false">IF(J245=FALSE(),COUNTIFS($J$2:$J$563,FALSE(),$F$2:$F$563,"&lt;"&amp;F245)+(COUNTIFS($J$2:$J$563,FALSE(),$F$2:$F$563,F245)+1)/2,"")</f>
        <v>345.5</v>
      </c>
      <c r="Q245" s="5" t="n">
        <f aca="false">IF(J245=FALSE(),COUNTIFS($J$2:$J$563,FALSE(),$H$2:$H$563,"&lt;"&amp;H245)+(COUNTIFS($J$2:$J$563,FALSE(),$H$2:$H$563,H245)+1)/2,"")</f>
        <v>288</v>
      </c>
      <c r="R245" s="5" t="n">
        <f aca="false">COUNTIF($L$2:$L$563,"&lt;"&amp;L245)+(COUNTIF($L$2:$L$563,L245)+1)/2</f>
        <v>450.5</v>
      </c>
      <c r="S245" s="5" t="n">
        <f aca="false">MATCH(F245,Codetabel!$G$2:$G$12,0)-1</f>
        <v>4</v>
      </c>
      <c r="T245" s="5" t="n">
        <f aca="false">H245-1</f>
        <v>5</v>
      </c>
    </row>
    <row r="246" customFormat="false" ht="15" hidden="false" customHeight="false" outlineLevel="0" collapsed="false">
      <c r="A246" s="9" t="s">
        <v>65</v>
      </c>
      <c r="B246" s="9" t="n">
        <v>343</v>
      </c>
      <c r="C246" s="9" t="s">
        <v>571</v>
      </c>
      <c r="D246" s="9" t="s">
        <v>572</v>
      </c>
      <c r="E246" s="9" t="s">
        <v>570</v>
      </c>
      <c r="F246" s="9" t="n">
        <v>200</v>
      </c>
      <c r="G246" s="9" t="s">
        <v>180</v>
      </c>
      <c r="H246" s="9" t="n">
        <v>7</v>
      </c>
      <c r="I246" s="9" t="n">
        <v>500</v>
      </c>
      <c r="J246" s="11" t="b">
        <f aca="false">FALSE()</f>
        <v>0</v>
      </c>
      <c r="K246" s="9" t="n">
        <v>500</v>
      </c>
      <c r="L246" s="9" t="n">
        <v>7</v>
      </c>
      <c r="M246" s="11" t="b">
        <f aca="false">FALSE()</f>
        <v>0</v>
      </c>
      <c r="N246" s="5" t="n">
        <f aca="false">COUNTIF($F$2:$F$563,"&lt;"&amp;F246)+(COUNTIF($F$2:$F$563,F246)+1)/2</f>
        <v>474.5</v>
      </c>
      <c r="O246" s="5" t="n">
        <f aca="false">COUNTIF($H$2:$H$563,"&lt;"&amp;H246)+(COUNTIF($H$2:$H$563,H246)+1)/2</f>
        <v>489.5</v>
      </c>
      <c r="P246" s="5" t="n">
        <f aca="false">IF(J246=FALSE(),COUNTIFS($J$2:$J$563,FALSE(),$F$2:$F$563,"&lt;"&amp;F246)+(COUNTIFS($J$2:$J$563,FALSE(),$F$2:$F$563,F246)+1)/2,"")</f>
        <v>370</v>
      </c>
      <c r="Q246" s="5" t="n">
        <f aca="false">IF(J246=FALSE(),COUNTIFS($J$2:$J$563,FALSE(),$H$2:$H$563,"&lt;"&amp;H246)+(COUNTIFS($J$2:$J$563,FALSE(),$H$2:$H$563,H246)+1)/2,"")</f>
        <v>328.5</v>
      </c>
      <c r="R246" s="5" t="n">
        <f aca="false">COUNTIF($L$2:$L$563,"&lt;"&amp;L246)+(COUNTIF($L$2:$L$563,L246)+1)/2</f>
        <v>500.5</v>
      </c>
      <c r="S246" s="5" t="n">
        <f aca="false">MATCH(F246,Codetabel!$G$2:$G$12,0)-1</f>
        <v>5</v>
      </c>
      <c r="T246" s="5" t="n">
        <f aca="false">H246-1</f>
        <v>6</v>
      </c>
    </row>
    <row r="247" customFormat="false" ht="15" hidden="false" customHeight="false" outlineLevel="0" collapsed="false">
      <c r="A247" s="9" t="s">
        <v>65</v>
      </c>
      <c r="B247" s="9" t="n">
        <v>347</v>
      </c>
      <c r="C247" s="9" t="s">
        <v>573</v>
      </c>
      <c r="D247" s="9" t="s">
        <v>574</v>
      </c>
      <c r="E247" s="9" t="s">
        <v>575</v>
      </c>
      <c r="F247" s="9" t="n">
        <v>30</v>
      </c>
      <c r="G247" s="9" t="s">
        <v>115</v>
      </c>
      <c r="H247" s="9" t="n">
        <v>4</v>
      </c>
      <c r="I247" s="9" t="n">
        <v>100</v>
      </c>
      <c r="J247" s="11" t="b">
        <f aca="false">FALSE()</f>
        <v>0</v>
      </c>
      <c r="K247" s="9" t="n">
        <v>100</v>
      </c>
      <c r="L247" s="9" t="n">
        <v>4</v>
      </c>
      <c r="M247" s="11" t="b">
        <f aca="false">TRUE()</f>
        <v>1</v>
      </c>
      <c r="N247" s="5" t="n">
        <f aca="false">COUNTIF($F$2:$F$563,"&lt;"&amp;F247)+(COUNTIF($F$2:$F$563,F247)+1)/2</f>
        <v>259.5</v>
      </c>
      <c r="O247" s="5" t="n">
        <f aca="false">COUNTIF($H$2:$H$563,"&lt;"&amp;H247)+(COUNTIF($H$2:$H$563,H247)+1)/2</f>
        <v>269</v>
      </c>
      <c r="P247" s="5" t="n">
        <f aca="false">IF(J247=FALSE(),COUNTIFS($J$2:$J$563,FALSE(),$F$2:$F$563,"&lt;"&amp;F247)+(COUNTIFS($J$2:$J$563,FALSE(),$F$2:$F$563,F247)+1)/2,"")</f>
        <v>242</v>
      </c>
      <c r="Q247" s="5" t="n">
        <f aca="false">IF(J247=FALSE(),COUNTIFS($J$2:$J$563,FALSE(),$H$2:$H$563,"&lt;"&amp;H247)+(COUNTIFS($J$2:$J$563,FALSE(),$H$2:$H$563,H247)+1)/2,"")</f>
        <v>196</v>
      </c>
      <c r="R247" s="5" t="n">
        <f aca="false">COUNTIF($L$2:$L$563,"&lt;"&amp;L247)+(COUNTIF($L$2:$L$563,L247)+1)/2</f>
        <v>307.5</v>
      </c>
      <c r="S247" s="5" t="n">
        <f aca="false">MATCH(F247,Codetabel!$G$2:$G$12,0)-1</f>
        <v>2</v>
      </c>
      <c r="T247" s="5" t="n">
        <f aca="false">H247-1</f>
        <v>3</v>
      </c>
    </row>
    <row r="248" customFormat="false" ht="15" hidden="false" customHeight="false" outlineLevel="0" collapsed="false">
      <c r="A248" s="9" t="s">
        <v>65</v>
      </c>
      <c r="B248" s="9" t="n">
        <v>348</v>
      </c>
      <c r="C248" s="9" t="s">
        <v>573</v>
      </c>
      <c r="D248" s="9" t="s">
        <v>574</v>
      </c>
      <c r="E248" s="9" t="s">
        <v>576</v>
      </c>
      <c r="F248" s="9" t="n">
        <v>30</v>
      </c>
      <c r="G248" s="9" t="s">
        <v>126</v>
      </c>
      <c r="H248" s="9" t="n">
        <v>3</v>
      </c>
      <c r="I248" s="9" t="n">
        <v>50</v>
      </c>
      <c r="J248" s="11" t="b">
        <f aca="false">FALSE()</f>
        <v>0</v>
      </c>
      <c r="K248" s="9" t="n">
        <v>50</v>
      </c>
      <c r="L248" s="9" t="n">
        <v>3</v>
      </c>
      <c r="M248" s="11" t="b">
        <f aca="false">TRUE()</f>
        <v>1</v>
      </c>
      <c r="N248" s="5" t="n">
        <f aca="false">COUNTIF($F$2:$F$563,"&lt;"&amp;F248)+(COUNTIF($F$2:$F$563,F248)+1)/2</f>
        <v>259.5</v>
      </c>
      <c r="O248" s="5" t="n">
        <f aca="false">COUNTIF($H$2:$H$563,"&lt;"&amp;H248)+(COUNTIF($H$2:$H$563,H248)+1)/2</f>
        <v>176.5</v>
      </c>
      <c r="P248" s="5" t="n">
        <f aca="false">IF(J248=FALSE(),COUNTIFS($J$2:$J$563,FALSE(),$F$2:$F$563,"&lt;"&amp;F248)+(COUNTIFS($J$2:$J$563,FALSE(),$F$2:$F$563,F248)+1)/2,"")</f>
        <v>242</v>
      </c>
      <c r="Q248" s="5" t="n">
        <f aca="false">IF(J248=FALSE(),COUNTIFS($J$2:$J$563,FALSE(),$H$2:$H$563,"&lt;"&amp;H248)+(COUNTIFS($J$2:$J$563,FALSE(),$H$2:$H$563,H248)+1)/2,"")</f>
        <v>133.5</v>
      </c>
      <c r="R248" s="5" t="n">
        <f aca="false">COUNTIF($L$2:$L$563,"&lt;"&amp;L248)+(COUNTIF($L$2:$L$563,L248)+1)/2</f>
        <v>205</v>
      </c>
      <c r="S248" s="5" t="n">
        <f aca="false">MATCH(F248,Codetabel!$G$2:$G$12,0)-1</f>
        <v>2</v>
      </c>
      <c r="T248" s="5" t="n">
        <f aca="false">H248-1</f>
        <v>2</v>
      </c>
    </row>
    <row r="249" customFormat="false" ht="15" hidden="false" customHeight="false" outlineLevel="0" collapsed="false">
      <c r="A249" s="9" t="s">
        <v>65</v>
      </c>
      <c r="B249" s="9" t="n">
        <v>349</v>
      </c>
      <c r="C249" s="9" t="s">
        <v>573</v>
      </c>
      <c r="D249" s="9" t="s">
        <v>574</v>
      </c>
      <c r="E249" s="9" t="s">
        <v>577</v>
      </c>
      <c r="F249" s="9" t="n">
        <v>30</v>
      </c>
      <c r="G249" s="9" t="s">
        <v>132</v>
      </c>
      <c r="H249" s="9" t="n">
        <v>5</v>
      </c>
      <c r="I249" s="9" t="n">
        <v>200</v>
      </c>
      <c r="J249" s="11" t="b">
        <f aca="false">FALSE()</f>
        <v>0</v>
      </c>
      <c r="K249" s="9" t="n">
        <v>200</v>
      </c>
      <c r="L249" s="9" t="n">
        <v>5</v>
      </c>
      <c r="M249" s="11" t="b">
        <f aca="false">TRUE()</f>
        <v>1</v>
      </c>
      <c r="N249" s="5" t="n">
        <f aca="false">COUNTIF($F$2:$F$563,"&lt;"&amp;F249)+(COUNTIF($F$2:$F$563,F249)+1)/2</f>
        <v>259.5</v>
      </c>
      <c r="O249" s="5" t="n">
        <f aca="false">COUNTIF($H$2:$H$563,"&lt;"&amp;H249)+(COUNTIF($H$2:$H$563,H249)+1)/2</f>
        <v>351.5</v>
      </c>
      <c r="P249" s="5" t="n">
        <f aca="false">IF(J249=FALSE(),COUNTIFS($J$2:$J$563,FALSE(),$F$2:$F$563,"&lt;"&amp;F249)+(COUNTIFS($J$2:$J$563,FALSE(),$F$2:$F$563,F249)+1)/2,"")</f>
        <v>242</v>
      </c>
      <c r="Q249" s="5" t="n">
        <f aca="false">IF(J249=FALSE(),COUNTIFS($J$2:$J$563,FALSE(),$H$2:$H$563,"&lt;"&amp;H249)+(COUNTIFS($J$2:$J$563,FALSE(),$H$2:$H$563,H249)+1)/2,"")</f>
        <v>247</v>
      </c>
      <c r="R249" s="5" t="n">
        <f aca="false">COUNTIF($L$2:$L$563,"&lt;"&amp;L249)+(COUNTIF($L$2:$L$563,L249)+1)/2</f>
        <v>389.5</v>
      </c>
      <c r="S249" s="5" t="n">
        <f aca="false">MATCH(F249,Codetabel!$G$2:$G$12,0)-1</f>
        <v>2</v>
      </c>
      <c r="T249" s="5" t="n">
        <f aca="false">H249-1</f>
        <v>4</v>
      </c>
    </row>
    <row r="250" customFormat="false" ht="15" hidden="false" customHeight="false" outlineLevel="0" collapsed="false">
      <c r="A250" s="9" t="s">
        <v>65</v>
      </c>
      <c r="B250" s="9" t="n">
        <v>350</v>
      </c>
      <c r="C250" s="9" t="s">
        <v>573</v>
      </c>
      <c r="D250" s="9" t="s">
        <v>574</v>
      </c>
      <c r="E250" s="9" t="s">
        <v>578</v>
      </c>
      <c r="F250" s="9" t="n">
        <v>50</v>
      </c>
      <c r="G250" s="9" t="s">
        <v>199</v>
      </c>
      <c r="H250" s="9" t="n">
        <v>6</v>
      </c>
      <c r="I250" s="9" t="n">
        <v>300</v>
      </c>
      <c r="J250" s="11" t="b">
        <f aca="false">FALSE()</f>
        <v>0</v>
      </c>
      <c r="K250" s="9" t="n">
        <v>300</v>
      </c>
      <c r="L250" s="9" t="n">
        <v>6</v>
      </c>
      <c r="M250" s="11" t="b">
        <f aca="false">TRUE()</f>
        <v>1</v>
      </c>
      <c r="N250" s="5" t="n">
        <f aca="false">COUNTIF($F$2:$F$563,"&lt;"&amp;F250)+(COUNTIF($F$2:$F$563,F250)+1)/2</f>
        <v>346.5</v>
      </c>
      <c r="O250" s="5" t="n">
        <f aca="false">COUNTIF($H$2:$H$563,"&lt;"&amp;H250)+(COUNTIF($H$2:$H$563,H250)+1)/2</f>
        <v>425.5</v>
      </c>
      <c r="P250" s="5" t="n">
        <f aca="false">IF(J250=FALSE(),COUNTIFS($J$2:$J$563,FALSE(),$F$2:$F$563,"&lt;"&amp;F250)+(COUNTIFS($J$2:$J$563,FALSE(),$F$2:$F$563,F250)+1)/2,"")</f>
        <v>303.5</v>
      </c>
      <c r="Q250" s="5" t="n">
        <f aca="false">IF(J250=FALSE(),COUNTIFS($J$2:$J$563,FALSE(),$H$2:$H$563,"&lt;"&amp;H250)+(COUNTIFS($J$2:$J$563,FALSE(),$H$2:$H$563,H250)+1)/2,"")</f>
        <v>288</v>
      </c>
      <c r="R250" s="5" t="n">
        <f aca="false">COUNTIF($L$2:$L$563,"&lt;"&amp;L250)+(COUNTIF($L$2:$L$563,L250)+1)/2</f>
        <v>450.5</v>
      </c>
      <c r="S250" s="5" t="n">
        <f aca="false">MATCH(F250,Codetabel!$G$2:$G$12,0)-1</f>
        <v>3</v>
      </c>
      <c r="T250" s="5" t="n">
        <f aca="false">H250-1</f>
        <v>5</v>
      </c>
    </row>
    <row r="251" customFormat="false" ht="15" hidden="false" customHeight="false" outlineLevel="0" collapsed="false">
      <c r="A251" s="9" t="s">
        <v>65</v>
      </c>
      <c r="B251" s="9" t="n">
        <v>352</v>
      </c>
      <c r="C251" s="9" t="s">
        <v>579</v>
      </c>
      <c r="D251" s="9" t="s">
        <v>580</v>
      </c>
      <c r="E251" s="9" t="s">
        <v>562</v>
      </c>
      <c r="F251" s="9" t="n">
        <v>30</v>
      </c>
      <c r="G251" s="9" t="s">
        <v>199</v>
      </c>
      <c r="H251" s="9" t="n">
        <v>6</v>
      </c>
      <c r="I251" s="9" t="n">
        <v>300</v>
      </c>
      <c r="J251" s="11" t="b">
        <f aca="false">FALSE()</f>
        <v>0</v>
      </c>
      <c r="K251" s="9" t="n">
        <v>300</v>
      </c>
      <c r="L251" s="9" t="n">
        <v>6</v>
      </c>
      <c r="M251" s="11" t="b">
        <f aca="false">TRUE()</f>
        <v>1</v>
      </c>
      <c r="N251" s="5" t="n">
        <f aca="false">COUNTIF($F$2:$F$563,"&lt;"&amp;F251)+(COUNTIF($F$2:$F$563,F251)+1)/2</f>
        <v>259.5</v>
      </c>
      <c r="O251" s="5" t="n">
        <f aca="false">COUNTIF($H$2:$H$563,"&lt;"&amp;H251)+(COUNTIF($H$2:$H$563,H251)+1)/2</f>
        <v>425.5</v>
      </c>
      <c r="P251" s="5" t="n">
        <f aca="false">IF(J251=FALSE(),COUNTIFS($J$2:$J$563,FALSE(),$F$2:$F$563,"&lt;"&amp;F251)+(COUNTIFS($J$2:$J$563,FALSE(),$F$2:$F$563,F251)+1)/2,"")</f>
        <v>242</v>
      </c>
      <c r="Q251" s="5" t="n">
        <f aca="false">IF(J251=FALSE(),COUNTIFS($J$2:$J$563,FALSE(),$H$2:$H$563,"&lt;"&amp;H251)+(COUNTIFS($J$2:$J$563,FALSE(),$H$2:$H$563,H251)+1)/2,"")</f>
        <v>288</v>
      </c>
      <c r="R251" s="5" t="n">
        <f aca="false">COUNTIF($L$2:$L$563,"&lt;"&amp;L251)+(COUNTIF($L$2:$L$563,L251)+1)/2</f>
        <v>450.5</v>
      </c>
      <c r="S251" s="5" t="n">
        <f aca="false">MATCH(F251,Codetabel!$G$2:$G$12,0)-1</f>
        <v>2</v>
      </c>
      <c r="T251" s="5" t="n">
        <f aca="false">H251-1</f>
        <v>5</v>
      </c>
    </row>
    <row r="252" customFormat="false" ht="15" hidden="false" customHeight="false" outlineLevel="0" collapsed="false">
      <c r="A252" s="9" t="s">
        <v>65</v>
      </c>
      <c r="B252" s="9" t="n">
        <v>353</v>
      </c>
      <c r="C252" s="9" t="s">
        <v>579</v>
      </c>
      <c r="D252" s="9" t="s">
        <v>580</v>
      </c>
      <c r="E252" s="9" t="s">
        <v>563</v>
      </c>
      <c r="F252" s="9" t="n">
        <v>50</v>
      </c>
      <c r="G252" s="9" t="s">
        <v>180</v>
      </c>
      <c r="H252" s="9" t="n">
        <v>7</v>
      </c>
      <c r="I252" s="9" t="n">
        <v>500</v>
      </c>
      <c r="J252" s="11" t="b">
        <f aca="false">FALSE()</f>
        <v>0</v>
      </c>
      <c r="K252" s="9" t="n">
        <v>500</v>
      </c>
      <c r="L252" s="9" t="n">
        <v>7</v>
      </c>
      <c r="M252" s="11" t="b">
        <f aca="false">FALSE()</f>
        <v>0</v>
      </c>
      <c r="N252" s="5" t="n">
        <f aca="false">COUNTIF($F$2:$F$563,"&lt;"&amp;F252)+(COUNTIF($F$2:$F$563,F252)+1)/2</f>
        <v>346.5</v>
      </c>
      <c r="O252" s="5" t="n">
        <f aca="false">COUNTIF($H$2:$H$563,"&lt;"&amp;H252)+(COUNTIF($H$2:$H$563,H252)+1)/2</f>
        <v>489.5</v>
      </c>
      <c r="P252" s="5" t="n">
        <f aca="false">IF(J252=FALSE(),COUNTIFS($J$2:$J$563,FALSE(),$F$2:$F$563,"&lt;"&amp;F252)+(COUNTIFS($J$2:$J$563,FALSE(),$F$2:$F$563,F252)+1)/2,"")</f>
        <v>303.5</v>
      </c>
      <c r="Q252" s="5" t="n">
        <f aca="false">IF(J252=FALSE(),COUNTIFS($J$2:$J$563,FALSE(),$H$2:$H$563,"&lt;"&amp;H252)+(COUNTIFS($J$2:$J$563,FALSE(),$H$2:$H$563,H252)+1)/2,"")</f>
        <v>328.5</v>
      </c>
      <c r="R252" s="5" t="n">
        <f aca="false">COUNTIF($L$2:$L$563,"&lt;"&amp;L252)+(COUNTIF($L$2:$L$563,L252)+1)/2</f>
        <v>500.5</v>
      </c>
      <c r="S252" s="5" t="n">
        <f aca="false">MATCH(F252,Codetabel!$G$2:$G$12,0)-1</f>
        <v>3</v>
      </c>
      <c r="T252" s="5" t="n">
        <f aca="false">H252-1</f>
        <v>6</v>
      </c>
    </row>
    <row r="253" customFormat="false" ht="15" hidden="false" customHeight="false" outlineLevel="0" collapsed="false">
      <c r="A253" s="9" t="s">
        <v>65</v>
      </c>
      <c r="B253" s="9" t="n">
        <v>354</v>
      </c>
      <c r="C253" s="9" t="s">
        <v>581</v>
      </c>
      <c r="D253" s="9" t="s">
        <v>582</v>
      </c>
      <c r="E253" s="9" t="s">
        <v>583</v>
      </c>
      <c r="F253" s="9" t="n">
        <v>30</v>
      </c>
      <c r="G253" s="9" t="s">
        <v>132</v>
      </c>
      <c r="H253" s="9" t="n">
        <v>5</v>
      </c>
      <c r="I253" s="9" t="n">
        <v>200</v>
      </c>
      <c r="J253" s="11" t="b">
        <f aca="false">FALSE()</f>
        <v>0</v>
      </c>
      <c r="K253" s="9" t="n">
        <v>200</v>
      </c>
      <c r="L253" s="9" t="n">
        <v>5</v>
      </c>
      <c r="M253" s="11" t="b">
        <f aca="false">TRUE()</f>
        <v>1</v>
      </c>
      <c r="N253" s="5" t="n">
        <f aca="false">COUNTIF($F$2:$F$563,"&lt;"&amp;F253)+(COUNTIF($F$2:$F$563,F253)+1)/2</f>
        <v>259.5</v>
      </c>
      <c r="O253" s="5" t="n">
        <f aca="false">COUNTIF($H$2:$H$563,"&lt;"&amp;H253)+(COUNTIF($H$2:$H$563,H253)+1)/2</f>
        <v>351.5</v>
      </c>
      <c r="P253" s="5" t="n">
        <f aca="false">IF(J253=FALSE(),COUNTIFS($J$2:$J$563,FALSE(),$F$2:$F$563,"&lt;"&amp;F253)+(COUNTIFS($J$2:$J$563,FALSE(),$F$2:$F$563,F253)+1)/2,"")</f>
        <v>242</v>
      </c>
      <c r="Q253" s="5" t="n">
        <f aca="false">IF(J253=FALSE(),COUNTIFS($J$2:$J$563,FALSE(),$H$2:$H$563,"&lt;"&amp;H253)+(COUNTIFS($J$2:$J$563,FALSE(),$H$2:$H$563,H253)+1)/2,"")</f>
        <v>247</v>
      </c>
      <c r="R253" s="5" t="n">
        <f aca="false">COUNTIF($L$2:$L$563,"&lt;"&amp;L253)+(COUNTIF($L$2:$L$563,L253)+1)/2</f>
        <v>389.5</v>
      </c>
      <c r="S253" s="5" t="n">
        <f aca="false">MATCH(F253,Codetabel!$G$2:$G$12,0)-1</f>
        <v>2</v>
      </c>
      <c r="T253" s="5" t="n">
        <f aca="false">H253-1</f>
        <v>4</v>
      </c>
    </row>
    <row r="254" customFormat="false" ht="15" hidden="false" customHeight="false" outlineLevel="0" collapsed="false">
      <c r="A254" s="9" t="s">
        <v>65</v>
      </c>
      <c r="B254" s="9" t="n">
        <v>355</v>
      </c>
      <c r="C254" s="9" t="s">
        <v>584</v>
      </c>
      <c r="D254" s="9" t="s">
        <v>585</v>
      </c>
      <c r="E254" s="9" t="s">
        <v>586</v>
      </c>
      <c r="F254" s="9" t="n">
        <v>10</v>
      </c>
      <c r="G254" s="9" t="s">
        <v>132</v>
      </c>
      <c r="H254" s="9" t="n">
        <v>5</v>
      </c>
      <c r="I254" s="9" t="n">
        <v>200</v>
      </c>
      <c r="J254" s="11" t="b">
        <f aca="false">FALSE()</f>
        <v>0</v>
      </c>
      <c r="K254" s="9" t="n">
        <v>200</v>
      </c>
      <c r="L254" s="9" t="n">
        <v>5</v>
      </c>
      <c r="M254" s="11" t="b">
        <f aca="false">TRUE()</f>
        <v>1</v>
      </c>
      <c r="N254" s="5" t="n">
        <f aca="false">COUNTIF($F$2:$F$563,"&lt;"&amp;F254)+(COUNTIF($F$2:$F$563,F254)+1)/2</f>
        <v>164.5</v>
      </c>
      <c r="O254" s="5" t="n">
        <f aca="false">COUNTIF($H$2:$H$563,"&lt;"&amp;H254)+(COUNTIF($H$2:$H$563,H254)+1)/2</f>
        <v>351.5</v>
      </c>
      <c r="P254" s="5" t="n">
        <f aca="false">IF(J254=FALSE(),COUNTIFS($J$2:$J$563,FALSE(),$F$2:$F$563,"&lt;"&amp;F254)+(COUNTIFS($J$2:$J$563,FALSE(),$F$2:$F$563,F254)+1)/2,"")</f>
        <v>162</v>
      </c>
      <c r="Q254" s="5" t="n">
        <f aca="false">IF(J254=FALSE(),COUNTIFS($J$2:$J$563,FALSE(),$H$2:$H$563,"&lt;"&amp;H254)+(COUNTIFS($J$2:$J$563,FALSE(),$H$2:$H$563,H254)+1)/2,"")</f>
        <v>247</v>
      </c>
      <c r="R254" s="5" t="n">
        <f aca="false">COUNTIF($L$2:$L$563,"&lt;"&amp;L254)+(COUNTIF($L$2:$L$563,L254)+1)/2</f>
        <v>389.5</v>
      </c>
      <c r="S254" s="5" t="n">
        <f aca="false">MATCH(F254,Codetabel!$G$2:$G$12,0)-1</f>
        <v>1</v>
      </c>
      <c r="T254" s="5" t="n">
        <f aca="false">H254-1</f>
        <v>4</v>
      </c>
    </row>
    <row r="255" customFormat="false" ht="15" hidden="false" customHeight="false" outlineLevel="0" collapsed="false">
      <c r="A255" s="9" t="s">
        <v>65</v>
      </c>
      <c r="B255" s="9" t="n">
        <v>356</v>
      </c>
      <c r="C255" s="9" t="s">
        <v>584</v>
      </c>
      <c r="D255" s="9" t="s">
        <v>585</v>
      </c>
      <c r="E255" s="9" t="s">
        <v>587</v>
      </c>
      <c r="F255" s="9" t="n">
        <v>50</v>
      </c>
      <c r="G255" s="9" t="s">
        <v>115</v>
      </c>
      <c r="H255" s="9" t="n">
        <v>4</v>
      </c>
      <c r="I255" s="9" t="n">
        <v>100</v>
      </c>
      <c r="J255" s="11" t="b">
        <f aca="false">FALSE()</f>
        <v>0</v>
      </c>
      <c r="K255" s="9" t="n">
        <v>100</v>
      </c>
      <c r="L255" s="9" t="n">
        <v>4</v>
      </c>
      <c r="M255" s="11" t="b">
        <f aca="false">TRUE()</f>
        <v>1</v>
      </c>
      <c r="N255" s="5" t="n">
        <f aca="false">COUNTIF($F$2:$F$563,"&lt;"&amp;F255)+(COUNTIF($F$2:$F$563,F255)+1)/2</f>
        <v>346.5</v>
      </c>
      <c r="O255" s="5" t="n">
        <f aca="false">COUNTIF($H$2:$H$563,"&lt;"&amp;H255)+(COUNTIF($H$2:$H$563,H255)+1)/2</f>
        <v>269</v>
      </c>
      <c r="P255" s="5" t="n">
        <f aca="false">IF(J255=FALSE(),COUNTIFS($J$2:$J$563,FALSE(),$F$2:$F$563,"&lt;"&amp;F255)+(COUNTIFS($J$2:$J$563,FALSE(),$F$2:$F$563,F255)+1)/2,"")</f>
        <v>303.5</v>
      </c>
      <c r="Q255" s="5" t="n">
        <f aca="false">IF(J255=FALSE(),COUNTIFS($J$2:$J$563,FALSE(),$H$2:$H$563,"&lt;"&amp;H255)+(COUNTIFS($J$2:$J$563,FALSE(),$H$2:$H$563,H255)+1)/2,"")</f>
        <v>196</v>
      </c>
      <c r="R255" s="5" t="n">
        <f aca="false">COUNTIF($L$2:$L$563,"&lt;"&amp;L255)+(COUNTIF($L$2:$L$563,L255)+1)/2</f>
        <v>307.5</v>
      </c>
      <c r="S255" s="5" t="n">
        <f aca="false">MATCH(F255,Codetabel!$G$2:$G$12,0)-1</f>
        <v>3</v>
      </c>
      <c r="T255" s="5" t="n">
        <f aca="false">H255-1</f>
        <v>3</v>
      </c>
    </row>
    <row r="256" customFormat="false" ht="15" hidden="false" customHeight="false" outlineLevel="0" collapsed="false">
      <c r="A256" s="9" t="s">
        <v>65</v>
      </c>
      <c r="B256" s="9" t="n">
        <v>357</v>
      </c>
      <c r="C256" s="9" t="s">
        <v>584</v>
      </c>
      <c r="D256" s="9" t="s">
        <v>585</v>
      </c>
      <c r="E256" s="9" t="s">
        <v>588</v>
      </c>
      <c r="F256" s="9" t="n">
        <v>30</v>
      </c>
      <c r="G256" s="9" t="s">
        <v>126</v>
      </c>
      <c r="H256" s="9" t="n">
        <v>3</v>
      </c>
      <c r="I256" s="9" t="n">
        <v>50</v>
      </c>
      <c r="J256" s="11" t="b">
        <f aca="false">FALSE()</f>
        <v>0</v>
      </c>
      <c r="K256" s="9" t="n">
        <v>50</v>
      </c>
      <c r="L256" s="9" t="n">
        <v>3</v>
      </c>
      <c r="M256" s="11" t="b">
        <f aca="false">TRUE()</f>
        <v>1</v>
      </c>
      <c r="N256" s="5" t="n">
        <f aca="false">COUNTIF($F$2:$F$563,"&lt;"&amp;F256)+(COUNTIF($F$2:$F$563,F256)+1)/2</f>
        <v>259.5</v>
      </c>
      <c r="O256" s="5" t="n">
        <f aca="false">COUNTIF($H$2:$H$563,"&lt;"&amp;H256)+(COUNTIF($H$2:$H$563,H256)+1)/2</f>
        <v>176.5</v>
      </c>
      <c r="P256" s="5" t="n">
        <f aca="false">IF(J256=FALSE(),COUNTIFS($J$2:$J$563,FALSE(),$F$2:$F$563,"&lt;"&amp;F256)+(COUNTIFS($J$2:$J$563,FALSE(),$F$2:$F$563,F256)+1)/2,"")</f>
        <v>242</v>
      </c>
      <c r="Q256" s="5" t="n">
        <f aca="false">IF(J256=FALSE(),COUNTIFS($J$2:$J$563,FALSE(),$H$2:$H$563,"&lt;"&amp;H256)+(COUNTIFS($J$2:$J$563,FALSE(),$H$2:$H$563,H256)+1)/2,"")</f>
        <v>133.5</v>
      </c>
      <c r="R256" s="5" t="n">
        <f aca="false">COUNTIF($L$2:$L$563,"&lt;"&amp;L256)+(COUNTIF($L$2:$L$563,L256)+1)/2</f>
        <v>205</v>
      </c>
      <c r="S256" s="5" t="n">
        <f aca="false">MATCH(F256,Codetabel!$G$2:$G$12,0)-1</f>
        <v>2</v>
      </c>
      <c r="T256" s="5" t="n">
        <f aca="false">H256-1</f>
        <v>2</v>
      </c>
    </row>
    <row r="257" customFormat="false" ht="15" hidden="false" customHeight="false" outlineLevel="0" collapsed="false">
      <c r="A257" s="9" t="s">
        <v>65</v>
      </c>
      <c r="B257" s="9" t="n">
        <v>359</v>
      </c>
      <c r="C257" s="9" t="s">
        <v>589</v>
      </c>
      <c r="D257" s="9" t="s">
        <v>590</v>
      </c>
      <c r="E257" s="9" t="s">
        <v>185</v>
      </c>
      <c r="F257" s="9" t="n">
        <v>50</v>
      </c>
      <c r="G257" s="9" t="s">
        <v>115</v>
      </c>
      <c r="H257" s="9" t="n">
        <v>4</v>
      </c>
      <c r="I257" s="9" t="n">
        <v>100</v>
      </c>
      <c r="J257" s="11" t="b">
        <f aca="false">FALSE()</f>
        <v>0</v>
      </c>
      <c r="K257" s="9" t="n">
        <v>100</v>
      </c>
      <c r="L257" s="9" t="n">
        <v>4</v>
      </c>
      <c r="M257" s="11" t="b">
        <f aca="false">TRUE()</f>
        <v>1</v>
      </c>
      <c r="N257" s="5" t="n">
        <f aca="false">COUNTIF($F$2:$F$563,"&lt;"&amp;F257)+(COUNTIF($F$2:$F$563,F257)+1)/2</f>
        <v>346.5</v>
      </c>
      <c r="O257" s="5" t="n">
        <f aca="false">COUNTIF($H$2:$H$563,"&lt;"&amp;H257)+(COUNTIF($H$2:$H$563,H257)+1)/2</f>
        <v>269</v>
      </c>
      <c r="P257" s="5" t="n">
        <f aca="false">IF(J257=FALSE(),COUNTIFS($J$2:$J$563,FALSE(),$F$2:$F$563,"&lt;"&amp;F257)+(COUNTIFS($J$2:$J$563,FALSE(),$F$2:$F$563,F257)+1)/2,"")</f>
        <v>303.5</v>
      </c>
      <c r="Q257" s="5" t="n">
        <f aca="false">IF(J257=FALSE(),COUNTIFS($J$2:$J$563,FALSE(),$H$2:$H$563,"&lt;"&amp;H257)+(COUNTIFS($J$2:$J$563,FALSE(),$H$2:$H$563,H257)+1)/2,"")</f>
        <v>196</v>
      </c>
      <c r="R257" s="5" t="n">
        <f aca="false">COUNTIF($L$2:$L$563,"&lt;"&amp;L257)+(COUNTIF($L$2:$L$563,L257)+1)/2</f>
        <v>307.5</v>
      </c>
      <c r="S257" s="5" t="n">
        <f aca="false">MATCH(F257,Codetabel!$G$2:$G$12,0)-1</f>
        <v>3</v>
      </c>
      <c r="T257" s="5" t="n">
        <f aca="false">H257-1</f>
        <v>3</v>
      </c>
    </row>
    <row r="258" customFormat="false" ht="15" hidden="false" customHeight="false" outlineLevel="0" collapsed="false">
      <c r="A258" s="9" t="s">
        <v>65</v>
      </c>
      <c r="B258" s="9" t="n">
        <v>360</v>
      </c>
      <c r="C258" s="9" t="s">
        <v>589</v>
      </c>
      <c r="D258" s="9" t="s">
        <v>590</v>
      </c>
      <c r="E258" s="9" t="s">
        <v>591</v>
      </c>
      <c r="F258" s="9" t="n">
        <v>30</v>
      </c>
      <c r="G258" s="9" t="s">
        <v>132</v>
      </c>
      <c r="H258" s="9" t="n">
        <v>5</v>
      </c>
      <c r="I258" s="9" t="n">
        <v>200</v>
      </c>
      <c r="J258" s="11" t="b">
        <f aca="false">FALSE()</f>
        <v>0</v>
      </c>
      <c r="K258" s="9" t="n">
        <v>200</v>
      </c>
      <c r="L258" s="9" t="n">
        <v>5</v>
      </c>
      <c r="M258" s="11" t="b">
        <f aca="false">TRUE()</f>
        <v>1</v>
      </c>
      <c r="N258" s="5" t="n">
        <f aca="false">COUNTIF($F$2:$F$563,"&lt;"&amp;F258)+(COUNTIF($F$2:$F$563,F258)+1)/2</f>
        <v>259.5</v>
      </c>
      <c r="O258" s="5" t="n">
        <f aca="false">COUNTIF($H$2:$H$563,"&lt;"&amp;H258)+(COUNTIF($H$2:$H$563,H258)+1)/2</f>
        <v>351.5</v>
      </c>
      <c r="P258" s="5" t="n">
        <f aca="false">IF(J258=FALSE(),COUNTIFS($J$2:$J$563,FALSE(),$F$2:$F$563,"&lt;"&amp;F258)+(COUNTIFS($J$2:$J$563,FALSE(),$F$2:$F$563,F258)+1)/2,"")</f>
        <v>242</v>
      </c>
      <c r="Q258" s="5" t="n">
        <f aca="false">IF(J258=FALSE(),COUNTIFS($J$2:$J$563,FALSE(),$H$2:$H$563,"&lt;"&amp;H258)+(COUNTIFS($J$2:$J$563,FALSE(),$H$2:$H$563,H258)+1)/2,"")</f>
        <v>247</v>
      </c>
      <c r="R258" s="5" t="n">
        <f aca="false">COUNTIF($L$2:$L$563,"&lt;"&amp;L258)+(COUNTIF($L$2:$L$563,L258)+1)/2</f>
        <v>389.5</v>
      </c>
      <c r="S258" s="5" t="n">
        <f aca="false">MATCH(F258,Codetabel!$G$2:$G$12,0)-1</f>
        <v>2</v>
      </c>
      <c r="T258" s="5" t="n">
        <f aca="false">H258-1</f>
        <v>4</v>
      </c>
    </row>
    <row r="259" customFormat="false" ht="15" hidden="false" customHeight="false" outlineLevel="0" collapsed="false">
      <c r="A259" s="9" t="s">
        <v>65</v>
      </c>
      <c r="B259" s="9" t="n">
        <v>361</v>
      </c>
      <c r="C259" s="9" t="s">
        <v>589</v>
      </c>
      <c r="D259" s="9" t="s">
        <v>590</v>
      </c>
      <c r="E259" s="9" t="s">
        <v>592</v>
      </c>
      <c r="F259" s="9" t="n">
        <v>30</v>
      </c>
      <c r="G259" s="9" t="s">
        <v>115</v>
      </c>
      <c r="H259" s="9" t="n">
        <v>4</v>
      </c>
      <c r="I259" s="9" t="n">
        <v>100</v>
      </c>
      <c r="J259" s="11" t="b">
        <f aca="false">FALSE()</f>
        <v>0</v>
      </c>
      <c r="K259" s="9" t="n">
        <v>100</v>
      </c>
      <c r="L259" s="9" t="n">
        <v>4</v>
      </c>
      <c r="M259" s="11" t="b">
        <f aca="false">TRUE()</f>
        <v>1</v>
      </c>
      <c r="N259" s="5" t="n">
        <f aca="false">COUNTIF($F$2:$F$563,"&lt;"&amp;F259)+(COUNTIF($F$2:$F$563,F259)+1)/2</f>
        <v>259.5</v>
      </c>
      <c r="O259" s="5" t="n">
        <f aca="false">COUNTIF($H$2:$H$563,"&lt;"&amp;H259)+(COUNTIF($H$2:$H$563,H259)+1)/2</f>
        <v>269</v>
      </c>
      <c r="P259" s="5" t="n">
        <f aca="false">IF(J259=FALSE(),COUNTIFS($J$2:$J$563,FALSE(),$F$2:$F$563,"&lt;"&amp;F259)+(COUNTIFS($J$2:$J$563,FALSE(),$F$2:$F$563,F259)+1)/2,"")</f>
        <v>242</v>
      </c>
      <c r="Q259" s="5" t="n">
        <f aca="false">IF(J259=FALSE(),COUNTIFS($J$2:$J$563,FALSE(),$H$2:$H$563,"&lt;"&amp;H259)+(COUNTIFS($J$2:$J$563,FALSE(),$H$2:$H$563,H259)+1)/2,"")</f>
        <v>196</v>
      </c>
      <c r="R259" s="5" t="n">
        <f aca="false">COUNTIF($L$2:$L$563,"&lt;"&amp;L259)+(COUNTIF($L$2:$L$563,L259)+1)/2</f>
        <v>307.5</v>
      </c>
      <c r="S259" s="5" t="n">
        <f aca="false">MATCH(F259,Codetabel!$G$2:$G$12,0)-1</f>
        <v>2</v>
      </c>
      <c r="T259" s="5" t="n">
        <f aca="false">H259-1</f>
        <v>3</v>
      </c>
    </row>
    <row r="260" customFormat="false" ht="15" hidden="false" customHeight="false" outlineLevel="0" collapsed="false">
      <c r="A260" s="9" t="s">
        <v>65</v>
      </c>
      <c r="B260" s="9" t="n">
        <v>362</v>
      </c>
      <c r="C260" s="9" t="s">
        <v>589</v>
      </c>
      <c r="D260" s="9" t="s">
        <v>590</v>
      </c>
      <c r="E260" s="9" t="s">
        <v>593</v>
      </c>
      <c r="F260" s="9" t="n">
        <v>100</v>
      </c>
      <c r="G260" s="9" t="s">
        <v>115</v>
      </c>
      <c r="H260" s="9" t="n">
        <v>4</v>
      </c>
      <c r="I260" s="9" t="n">
        <v>100</v>
      </c>
      <c r="J260" s="11" t="b">
        <f aca="false">TRUE()</f>
        <v>1</v>
      </c>
      <c r="K260" s="9" t="n">
        <v>100</v>
      </c>
      <c r="L260" s="9" t="n">
        <v>4</v>
      </c>
      <c r="M260" s="11" t="b">
        <f aca="false">TRUE()</f>
        <v>1</v>
      </c>
      <c r="N260" s="5" t="n">
        <f aca="false">COUNTIF($F$2:$F$563,"&lt;"&amp;F260)+(COUNTIF($F$2:$F$563,F260)+1)/2</f>
        <v>418.5</v>
      </c>
      <c r="O260" s="5" t="n">
        <f aca="false">COUNTIF($H$2:$H$563,"&lt;"&amp;H260)+(COUNTIF($H$2:$H$563,H260)+1)/2</f>
        <v>269</v>
      </c>
      <c r="P260" s="5" t="str">
        <f aca="false">IF(J260=FALSE(),COUNTIFS($J$2:$J$563,FALSE(),$F$2:$F$563,"&lt;"&amp;F260)+(COUNTIFS($J$2:$J$563,FALSE(),$F$2:$F$563,F260)+1)/2,"")</f>
        <v/>
      </c>
      <c r="Q260" s="5" t="str">
        <f aca="false">IF(J260=FALSE(),COUNTIFS($J$2:$J$563,FALSE(),$H$2:$H$563,"&lt;"&amp;H260)+(COUNTIFS($J$2:$J$563,FALSE(),$H$2:$H$563,H260)+1)/2,"")</f>
        <v/>
      </c>
      <c r="R260" s="5" t="n">
        <f aca="false">COUNTIF($L$2:$L$563,"&lt;"&amp;L260)+(COUNTIF($L$2:$L$563,L260)+1)/2</f>
        <v>307.5</v>
      </c>
      <c r="S260" s="5" t="n">
        <f aca="false">MATCH(F260,Codetabel!$G$2:$G$12,0)-1</f>
        <v>4</v>
      </c>
      <c r="T260" s="5" t="n">
        <f aca="false">H260-1</f>
        <v>3</v>
      </c>
    </row>
    <row r="261" customFormat="false" ht="15" hidden="false" customHeight="false" outlineLevel="0" collapsed="false">
      <c r="A261" s="9" t="s">
        <v>65</v>
      </c>
      <c r="B261" s="9" t="n">
        <v>363</v>
      </c>
      <c r="C261" s="9" t="s">
        <v>589</v>
      </c>
      <c r="D261" s="9" t="s">
        <v>590</v>
      </c>
      <c r="E261" s="9" t="s">
        <v>594</v>
      </c>
      <c r="F261" s="9" t="n">
        <v>50</v>
      </c>
      <c r="G261" s="9" t="s">
        <v>115</v>
      </c>
      <c r="H261" s="9" t="n">
        <v>4</v>
      </c>
      <c r="I261" s="9" t="n">
        <v>100</v>
      </c>
      <c r="J261" s="11" t="b">
        <f aca="false">FALSE()</f>
        <v>0</v>
      </c>
      <c r="K261" s="9" t="n">
        <v>100</v>
      </c>
      <c r="L261" s="9" t="n">
        <v>4</v>
      </c>
      <c r="M261" s="11" t="b">
        <f aca="false">TRUE()</f>
        <v>1</v>
      </c>
      <c r="N261" s="5" t="n">
        <f aca="false">COUNTIF($F$2:$F$563,"&lt;"&amp;F261)+(COUNTIF($F$2:$F$563,F261)+1)/2</f>
        <v>346.5</v>
      </c>
      <c r="O261" s="5" t="n">
        <f aca="false">COUNTIF($H$2:$H$563,"&lt;"&amp;H261)+(COUNTIF($H$2:$H$563,H261)+1)/2</f>
        <v>269</v>
      </c>
      <c r="P261" s="5" t="n">
        <f aca="false">IF(J261=FALSE(),COUNTIFS($J$2:$J$563,FALSE(),$F$2:$F$563,"&lt;"&amp;F261)+(COUNTIFS($J$2:$J$563,FALSE(),$F$2:$F$563,F261)+1)/2,"")</f>
        <v>303.5</v>
      </c>
      <c r="Q261" s="5" t="n">
        <f aca="false">IF(J261=FALSE(),COUNTIFS($J$2:$J$563,FALSE(),$H$2:$H$563,"&lt;"&amp;H261)+(COUNTIFS($J$2:$J$563,FALSE(),$H$2:$H$563,H261)+1)/2,"")</f>
        <v>196</v>
      </c>
      <c r="R261" s="5" t="n">
        <f aca="false">COUNTIF($L$2:$L$563,"&lt;"&amp;L261)+(COUNTIF($L$2:$L$563,L261)+1)/2</f>
        <v>307.5</v>
      </c>
      <c r="S261" s="5" t="n">
        <f aca="false">MATCH(F261,Codetabel!$G$2:$G$12,0)-1</f>
        <v>3</v>
      </c>
      <c r="T261" s="5" t="n">
        <f aca="false">H261-1</f>
        <v>3</v>
      </c>
    </row>
    <row r="262" customFormat="false" ht="15" hidden="false" customHeight="false" outlineLevel="0" collapsed="false">
      <c r="A262" s="9" t="s">
        <v>65</v>
      </c>
      <c r="B262" s="9" t="n">
        <v>364</v>
      </c>
      <c r="C262" s="9" t="s">
        <v>589</v>
      </c>
      <c r="D262" s="9" t="s">
        <v>590</v>
      </c>
      <c r="E262" s="9" t="s">
        <v>595</v>
      </c>
      <c r="F262" s="9" t="n">
        <v>100</v>
      </c>
      <c r="G262" s="9" t="s">
        <v>115</v>
      </c>
      <c r="H262" s="9" t="n">
        <v>4</v>
      </c>
      <c r="I262" s="9" t="n">
        <v>100</v>
      </c>
      <c r="J262" s="11" t="b">
        <f aca="false">TRUE()</f>
        <v>1</v>
      </c>
      <c r="K262" s="9" t="n">
        <v>100</v>
      </c>
      <c r="L262" s="9" t="n">
        <v>4</v>
      </c>
      <c r="M262" s="11" t="b">
        <f aca="false">TRUE()</f>
        <v>1</v>
      </c>
      <c r="N262" s="5" t="n">
        <f aca="false">COUNTIF($F$2:$F$563,"&lt;"&amp;F262)+(COUNTIF($F$2:$F$563,F262)+1)/2</f>
        <v>418.5</v>
      </c>
      <c r="O262" s="5" t="n">
        <f aca="false">COUNTIF($H$2:$H$563,"&lt;"&amp;H262)+(COUNTIF($H$2:$H$563,H262)+1)/2</f>
        <v>269</v>
      </c>
      <c r="P262" s="5" t="str">
        <f aca="false">IF(J262=FALSE(),COUNTIFS($J$2:$J$563,FALSE(),$F$2:$F$563,"&lt;"&amp;F262)+(COUNTIFS($J$2:$J$563,FALSE(),$F$2:$F$563,F262)+1)/2,"")</f>
        <v/>
      </c>
      <c r="Q262" s="5" t="str">
        <f aca="false">IF(J262=FALSE(),COUNTIFS($J$2:$J$563,FALSE(),$H$2:$H$563,"&lt;"&amp;H262)+(COUNTIFS($J$2:$J$563,FALSE(),$H$2:$H$563,H262)+1)/2,"")</f>
        <v/>
      </c>
      <c r="R262" s="5" t="n">
        <f aca="false">COUNTIF($L$2:$L$563,"&lt;"&amp;L262)+(COUNTIF($L$2:$L$563,L262)+1)/2</f>
        <v>307.5</v>
      </c>
      <c r="S262" s="5" t="n">
        <f aca="false">MATCH(F262,Codetabel!$G$2:$G$12,0)-1</f>
        <v>4</v>
      </c>
      <c r="T262" s="5" t="n">
        <f aca="false">H262-1</f>
        <v>3</v>
      </c>
    </row>
    <row r="263" customFormat="false" ht="15" hidden="false" customHeight="false" outlineLevel="0" collapsed="false">
      <c r="A263" s="9" t="s">
        <v>65</v>
      </c>
      <c r="B263" s="9" t="n">
        <v>365</v>
      </c>
      <c r="C263" s="9" t="s">
        <v>589</v>
      </c>
      <c r="D263" s="9" t="s">
        <v>590</v>
      </c>
      <c r="E263" s="9" t="s">
        <v>596</v>
      </c>
      <c r="F263" s="9" t="n">
        <v>100</v>
      </c>
      <c r="G263" s="9" t="s">
        <v>115</v>
      </c>
      <c r="H263" s="9" t="n">
        <v>4</v>
      </c>
      <c r="I263" s="9" t="n">
        <v>100</v>
      </c>
      <c r="J263" s="11" t="b">
        <f aca="false">TRUE()</f>
        <v>1</v>
      </c>
      <c r="K263" s="9" t="n">
        <v>100</v>
      </c>
      <c r="L263" s="9" t="n">
        <v>4</v>
      </c>
      <c r="M263" s="11" t="b">
        <f aca="false">TRUE()</f>
        <v>1</v>
      </c>
      <c r="N263" s="5" t="n">
        <f aca="false">COUNTIF($F$2:$F$563,"&lt;"&amp;F263)+(COUNTIF($F$2:$F$563,F263)+1)/2</f>
        <v>418.5</v>
      </c>
      <c r="O263" s="5" t="n">
        <f aca="false">COUNTIF($H$2:$H$563,"&lt;"&amp;H263)+(COUNTIF($H$2:$H$563,H263)+1)/2</f>
        <v>269</v>
      </c>
      <c r="P263" s="5" t="str">
        <f aca="false">IF(J263=FALSE(),COUNTIFS($J$2:$J$563,FALSE(),$F$2:$F$563,"&lt;"&amp;F263)+(COUNTIFS($J$2:$J$563,FALSE(),$F$2:$F$563,F263)+1)/2,"")</f>
        <v/>
      </c>
      <c r="Q263" s="5" t="str">
        <f aca="false">IF(J263=FALSE(),COUNTIFS($J$2:$J$563,FALSE(),$H$2:$H$563,"&lt;"&amp;H263)+(COUNTIFS($J$2:$J$563,FALSE(),$H$2:$H$563,H263)+1)/2,"")</f>
        <v/>
      </c>
      <c r="R263" s="5" t="n">
        <f aca="false">COUNTIF($L$2:$L$563,"&lt;"&amp;L263)+(COUNTIF($L$2:$L$563,L263)+1)/2</f>
        <v>307.5</v>
      </c>
      <c r="S263" s="5" t="n">
        <f aca="false">MATCH(F263,Codetabel!$G$2:$G$12,0)-1</f>
        <v>4</v>
      </c>
      <c r="T263" s="5" t="n">
        <f aca="false">H263-1</f>
        <v>3</v>
      </c>
    </row>
    <row r="264" customFormat="false" ht="15" hidden="false" customHeight="false" outlineLevel="0" collapsed="false">
      <c r="A264" s="9" t="s">
        <v>65</v>
      </c>
      <c r="B264" s="9" t="n">
        <v>366</v>
      </c>
      <c r="C264" s="9" t="s">
        <v>589</v>
      </c>
      <c r="D264" s="9" t="s">
        <v>590</v>
      </c>
      <c r="E264" s="9" t="s">
        <v>597</v>
      </c>
      <c r="F264" s="9" t="n">
        <v>30</v>
      </c>
      <c r="G264" s="9" t="s">
        <v>115</v>
      </c>
      <c r="H264" s="9" t="n">
        <v>4</v>
      </c>
      <c r="I264" s="9" t="n">
        <v>100</v>
      </c>
      <c r="J264" s="11" t="b">
        <f aca="false">FALSE()</f>
        <v>0</v>
      </c>
      <c r="K264" s="9" t="n">
        <v>100</v>
      </c>
      <c r="L264" s="9" t="n">
        <v>4</v>
      </c>
      <c r="M264" s="11" t="b">
        <f aca="false">TRUE()</f>
        <v>1</v>
      </c>
      <c r="N264" s="5" t="n">
        <f aca="false">COUNTIF($F$2:$F$563,"&lt;"&amp;F264)+(COUNTIF($F$2:$F$563,F264)+1)/2</f>
        <v>259.5</v>
      </c>
      <c r="O264" s="5" t="n">
        <f aca="false">COUNTIF($H$2:$H$563,"&lt;"&amp;H264)+(COUNTIF($H$2:$H$563,H264)+1)/2</f>
        <v>269</v>
      </c>
      <c r="P264" s="5" t="n">
        <f aca="false">IF(J264=FALSE(),COUNTIFS($J$2:$J$563,FALSE(),$F$2:$F$563,"&lt;"&amp;F264)+(COUNTIFS($J$2:$J$563,FALSE(),$F$2:$F$563,F264)+1)/2,"")</f>
        <v>242</v>
      </c>
      <c r="Q264" s="5" t="n">
        <f aca="false">IF(J264=FALSE(),COUNTIFS($J$2:$J$563,FALSE(),$H$2:$H$563,"&lt;"&amp;H264)+(COUNTIFS($J$2:$J$563,FALSE(),$H$2:$H$563,H264)+1)/2,"")</f>
        <v>196</v>
      </c>
      <c r="R264" s="5" t="n">
        <f aca="false">COUNTIF($L$2:$L$563,"&lt;"&amp;L264)+(COUNTIF($L$2:$L$563,L264)+1)/2</f>
        <v>307.5</v>
      </c>
      <c r="S264" s="5" t="n">
        <f aca="false">MATCH(F264,Codetabel!$G$2:$G$12,0)-1</f>
        <v>2</v>
      </c>
      <c r="T264" s="5" t="n">
        <f aca="false">H264-1</f>
        <v>3</v>
      </c>
    </row>
    <row r="265" customFormat="false" ht="15" hidden="false" customHeight="false" outlineLevel="0" collapsed="false">
      <c r="A265" s="9" t="s">
        <v>65</v>
      </c>
      <c r="B265" s="9" t="n">
        <v>367</v>
      </c>
      <c r="C265" s="9" t="s">
        <v>589</v>
      </c>
      <c r="D265" s="9" t="s">
        <v>590</v>
      </c>
      <c r="E265" s="9" t="s">
        <v>598</v>
      </c>
      <c r="F265" s="9" t="n">
        <v>50</v>
      </c>
      <c r="G265" s="9" t="s">
        <v>115</v>
      </c>
      <c r="H265" s="9" t="n">
        <v>4</v>
      </c>
      <c r="I265" s="9" t="n">
        <v>100</v>
      </c>
      <c r="J265" s="11" t="b">
        <f aca="false">FALSE()</f>
        <v>0</v>
      </c>
      <c r="K265" s="9" t="n">
        <v>100</v>
      </c>
      <c r="L265" s="9" t="n">
        <v>4</v>
      </c>
      <c r="M265" s="11" t="b">
        <f aca="false">TRUE()</f>
        <v>1</v>
      </c>
      <c r="N265" s="5" t="n">
        <f aca="false">COUNTIF($F$2:$F$563,"&lt;"&amp;F265)+(COUNTIF($F$2:$F$563,F265)+1)/2</f>
        <v>346.5</v>
      </c>
      <c r="O265" s="5" t="n">
        <f aca="false">COUNTIF($H$2:$H$563,"&lt;"&amp;H265)+(COUNTIF($H$2:$H$563,H265)+1)/2</f>
        <v>269</v>
      </c>
      <c r="P265" s="5" t="n">
        <f aca="false">IF(J265=FALSE(),COUNTIFS($J$2:$J$563,FALSE(),$F$2:$F$563,"&lt;"&amp;F265)+(COUNTIFS($J$2:$J$563,FALSE(),$F$2:$F$563,F265)+1)/2,"")</f>
        <v>303.5</v>
      </c>
      <c r="Q265" s="5" t="n">
        <f aca="false">IF(J265=FALSE(),COUNTIFS($J$2:$J$563,FALSE(),$H$2:$H$563,"&lt;"&amp;H265)+(COUNTIFS($J$2:$J$563,FALSE(),$H$2:$H$563,H265)+1)/2,"")</f>
        <v>196</v>
      </c>
      <c r="R265" s="5" t="n">
        <f aca="false">COUNTIF($L$2:$L$563,"&lt;"&amp;L265)+(COUNTIF($L$2:$L$563,L265)+1)/2</f>
        <v>307.5</v>
      </c>
      <c r="S265" s="5" t="n">
        <f aca="false">MATCH(F265,Codetabel!$G$2:$G$12,0)-1</f>
        <v>3</v>
      </c>
      <c r="T265" s="5" t="n">
        <f aca="false">H265-1</f>
        <v>3</v>
      </c>
    </row>
    <row r="266" customFormat="false" ht="15" hidden="false" customHeight="false" outlineLevel="0" collapsed="false">
      <c r="A266" s="9" t="s">
        <v>65</v>
      </c>
      <c r="B266" s="9" t="n">
        <v>368</v>
      </c>
      <c r="C266" s="9" t="s">
        <v>589</v>
      </c>
      <c r="D266" s="9" t="s">
        <v>590</v>
      </c>
      <c r="E266" s="9" t="s">
        <v>599</v>
      </c>
      <c r="F266" s="9" t="n">
        <v>50</v>
      </c>
      <c r="G266" s="9" t="s">
        <v>115</v>
      </c>
      <c r="H266" s="9" t="n">
        <v>4</v>
      </c>
      <c r="I266" s="9" t="n">
        <v>100</v>
      </c>
      <c r="J266" s="11" t="b">
        <f aca="false">FALSE()</f>
        <v>0</v>
      </c>
      <c r="K266" s="9" t="n">
        <v>100</v>
      </c>
      <c r="L266" s="9" t="n">
        <v>4</v>
      </c>
      <c r="M266" s="11" t="b">
        <f aca="false">TRUE()</f>
        <v>1</v>
      </c>
      <c r="N266" s="5" t="n">
        <f aca="false">COUNTIF($F$2:$F$563,"&lt;"&amp;F266)+(COUNTIF($F$2:$F$563,F266)+1)/2</f>
        <v>346.5</v>
      </c>
      <c r="O266" s="5" t="n">
        <f aca="false">COUNTIF($H$2:$H$563,"&lt;"&amp;H266)+(COUNTIF($H$2:$H$563,H266)+1)/2</f>
        <v>269</v>
      </c>
      <c r="P266" s="5" t="n">
        <f aca="false">IF(J266=FALSE(),COUNTIFS($J$2:$J$563,FALSE(),$F$2:$F$563,"&lt;"&amp;F266)+(COUNTIFS($J$2:$J$563,FALSE(),$F$2:$F$563,F266)+1)/2,"")</f>
        <v>303.5</v>
      </c>
      <c r="Q266" s="5" t="n">
        <f aca="false">IF(J266=FALSE(),COUNTIFS($J$2:$J$563,FALSE(),$H$2:$H$563,"&lt;"&amp;H266)+(COUNTIFS($J$2:$J$563,FALSE(),$H$2:$H$563,H266)+1)/2,"")</f>
        <v>196</v>
      </c>
      <c r="R266" s="5" t="n">
        <f aca="false">COUNTIF($L$2:$L$563,"&lt;"&amp;L266)+(COUNTIF($L$2:$L$563,L266)+1)/2</f>
        <v>307.5</v>
      </c>
      <c r="S266" s="5" t="n">
        <f aca="false">MATCH(F266,Codetabel!$G$2:$G$12,0)-1</f>
        <v>3</v>
      </c>
      <c r="T266" s="5" t="n">
        <f aca="false">H266-1</f>
        <v>3</v>
      </c>
    </row>
    <row r="267" customFormat="false" ht="15" hidden="false" customHeight="false" outlineLevel="0" collapsed="false">
      <c r="A267" s="9" t="s">
        <v>65</v>
      </c>
      <c r="B267" s="9" t="n">
        <v>369</v>
      </c>
      <c r="C267" s="9" t="s">
        <v>589</v>
      </c>
      <c r="D267" s="9" t="s">
        <v>590</v>
      </c>
      <c r="E267" s="9" t="s">
        <v>600</v>
      </c>
      <c r="F267" s="9" t="n">
        <v>100</v>
      </c>
      <c r="G267" s="9" t="s">
        <v>115</v>
      </c>
      <c r="H267" s="9" t="n">
        <v>4</v>
      </c>
      <c r="I267" s="9" t="n">
        <v>100</v>
      </c>
      <c r="J267" s="11" t="b">
        <f aca="false">TRUE()</f>
        <v>1</v>
      </c>
      <c r="K267" s="9" t="n">
        <v>100</v>
      </c>
      <c r="L267" s="9" t="n">
        <v>4</v>
      </c>
      <c r="M267" s="11" t="b">
        <f aca="false">TRUE()</f>
        <v>1</v>
      </c>
      <c r="N267" s="5" t="n">
        <f aca="false">COUNTIF($F$2:$F$563,"&lt;"&amp;F267)+(COUNTIF($F$2:$F$563,F267)+1)/2</f>
        <v>418.5</v>
      </c>
      <c r="O267" s="5" t="n">
        <f aca="false">COUNTIF($H$2:$H$563,"&lt;"&amp;H267)+(COUNTIF($H$2:$H$563,H267)+1)/2</f>
        <v>269</v>
      </c>
      <c r="P267" s="5" t="str">
        <f aca="false">IF(J267=FALSE(),COUNTIFS($J$2:$J$563,FALSE(),$F$2:$F$563,"&lt;"&amp;F267)+(COUNTIFS($J$2:$J$563,FALSE(),$F$2:$F$563,F267)+1)/2,"")</f>
        <v/>
      </c>
      <c r="Q267" s="5" t="str">
        <f aca="false">IF(J267=FALSE(),COUNTIFS($J$2:$J$563,FALSE(),$H$2:$H$563,"&lt;"&amp;H267)+(COUNTIFS($J$2:$J$563,FALSE(),$H$2:$H$563,H267)+1)/2,"")</f>
        <v/>
      </c>
      <c r="R267" s="5" t="n">
        <f aca="false">COUNTIF($L$2:$L$563,"&lt;"&amp;L267)+(COUNTIF($L$2:$L$563,L267)+1)/2</f>
        <v>307.5</v>
      </c>
      <c r="S267" s="5" t="n">
        <f aca="false">MATCH(F267,Codetabel!$G$2:$G$12,0)-1</f>
        <v>4</v>
      </c>
      <c r="T267" s="5" t="n">
        <f aca="false">H267-1</f>
        <v>3</v>
      </c>
    </row>
    <row r="268" customFormat="false" ht="15" hidden="false" customHeight="false" outlineLevel="0" collapsed="false">
      <c r="A268" s="9" t="s">
        <v>65</v>
      </c>
      <c r="B268" s="9" t="n">
        <v>370</v>
      </c>
      <c r="C268" s="9" t="s">
        <v>589</v>
      </c>
      <c r="D268" s="9" t="s">
        <v>590</v>
      </c>
      <c r="E268" s="9" t="s">
        <v>601</v>
      </c>
      <c r="F268" s="9" t="n">
        <v>30</v>
      </c>
      <c r="G268" s="9" t="s">
        <v>115</v>
      </c>
      <c r="H268" s="9" t="n">
        <v>4</v>
      </c>
      <c r="I268" s="9" t="n">
        <v>100</v>
      </c>
      <c r="J268" s="11" t="b">
        <f aca="false">FALSE()</f>
        <v>0</v>
      </c>
      <c r="K268" s="9" t="n">
        <v>100</v>
      </c>
      <c r="L268" s="9" t="n">
        <v>4</v>
      </c>
      <c r="M268" s="11" t="b">
        <f aca="false">TRUE()</f>
        <v>1</v>
      </c>
      <c r="N268" s="5" t="n">
        <f aca="false">COUNTIF($F$2:$F$563,"&lt;"&amp;F268)+(COUNTIF($F$2:$F$563,F268)+1)/2</f>
        <v>259.5</v>
      </c>
      <c r="O268" s="5" t="n">
        <f aca="false">COUNTIF($H$2:$H$563,"&lt;"&amp;H268)+(COUNTIF($H$2:$H$563,H268)+1)/2</f>
        <v>269</v>
      </c>
      <c r="P268" s="5" t="n">
        <f aca="false">IF(J268=FALSE(),COUNTIFS($J$2:$J$563,FALSE(),$F$2:$F$563,"&lt;"&amp;F268)+(COUNTIFS($J$2:$J$563,FALSE(),$F$2:$F$563,F268)+1)/2,"")</f>
        <v>242</v>
      </c>
      <c r="Q268" s="5" t="n">
        <f aca="false">IF(J268=FALSE(),COUNTIFS($J$2:$J$563,FALSE(),$H$2:$H$563,"&lt;"&amp;H268)+(COUNTIFS($J$2:$J$563,FALSE(),$H$2:$H$563,H268)+1)/2,"")</f>
        <v>196</v>
      </c>
      <c r="R268" s="5" t="n">
        <f aca="false">COUNTIF($L$2:$L$563,"&lt;"&amp;L268)+(COUNTIF($L$2:$L$563,L268)+1)/2</f>
        <v>307.5</v>
      </c>
      <c r="S268" s="5" t="n">
        <f aca="false">MATCH(F268,Codetabel!$G$2:$G$12,0)-1</f>
        <v>2</v>
      </c>
      <c r="T268" s="5" t="n">
        <f aca="false">H268-1</f>
        <v>3</v>
      </c>
    </row>
    <row r="269" customFormat="false" ht="15" hidden="false" customHeight="false" outlineLevel="0" collapsed="false">
      <c r="A269" s="9" t="s">
        <v>65</v>
      </c>
      <c r="B269" s="9" t="n">
        <v>371</v>
      </c>
      <c r="C269" s="9" t="s">
        <v>602</v>
      </c>
      <c r="D269" s="9" t="s">
        <v>603</v>
      </c>
      <c r="E269" s="9" t="s">
        <v>604</v>
      </c>
      <c r="F269" s="9" t="n">
        <v>10</v>
      </c>
      <c r="G269" s="9" t="s">
        <v>115</v>
      </c>
      <c r="H269" s="9" t="n">
        <v>4</v>
      </c>
      <c r="I269" s="9" t="n">
        <v>100</v>
      </c>
      <c r="J269" s="11" t="b">
        <f aca="false">FALSE()</f>
        <v>0</v>
      </c>
      <c r="K269" s="9" t="n">
        <v>100</v>
      </c>
      <c r="L269" s="9" t="n">
        <v>4</v>
      </c>
      <c r="M269" s="11" t="b">
        <f aca="false">TRUE()</f>
        <v>1</v>
      </c>
      <c r="N269" s="5" t="n">
        <f aca="false">COUNTIF($F$2:$F$563,"&lt;"&amp;F269)+(COUNTIF($F$2:$F$563,F269)+1)/2</f>
        <v>164.5</v>
      </c>
      <c r="O269" s="5" t="n">
        <f aca="false">COUNTIF($H$2:$H$563,"&lt;"&amp;H269)+(COUNTIF($H$2:$H$563,H269)+1)/2</f>
        <v>269</v>
      </c>
      <c r="P269" s="5" t="n">
        <f aca="false">IF(J269=FALSE(),COUNTIFS($J$2:$J$563,FALSE(),$F$2:$F$563,"&lt;"&amp;F269)+(COUNTIFS($J$2:$J$563,FALSE(),$F$2:$F$563,F269)+1)/2,"")</f>
        <v>162</v>
      </c>
      <c r="Q269" s="5" t="n">
        <f aca="false">IF(J269=FALSE(),COUNTIFS($J$2:$J$563,FALSE(),$H$2:$H$563,"&lt;"&amp;H269)+(COUNTIFS($J$2:$J$563,FALSE(),$H$2:$H$563,H269)+1)/2,"")</f>
        <v>196</v>
      </c>
      <c r="R269" s="5" t="n">
        <f aca="false">COUNTIF($L$2:$L$563,"&lt;"&amp;L269)+(COUNTIF($L$2:$L$563,L269)+1)/2</f>
        <v>307.5</v>
      </c>
      <c r="S269" s="5" t="n">
        <f aca="false">MATCH(F269,Codetabel!$G$2:$G$12,0)-1</f>
        <v>1</v>
      </c>
      <c r="T269" s="5" t="n">
        <f aca="false">H269-1</f>
        <v>3</v>
      </c>
    </row>
    <row r="270" customFormat="false" ht="15" hidden="false" customHeight="false" outlineLevel="0" collapsed="false">
      <c r="A270" s="9" t="s">
        <v>65</v>
      </c>
      <c r="B270" s="9" t="n">
        <v>372</v>
      </c>
      <c r="C270" s="9" t="s">
        <v>602</v>
      </c>
      <c r="D270" s="9" t="s">
        <v>603</v>
      </c>
      <c r="E270" s="9" t="s">
        <v>605</v>
      </c>
      <c r="F270" s="9" t="n">
        <v>10</v>
      </c>
      <c r="G270" s="9" t="s">
        <v>126</v>
      </c>
      <c r="H270" s="9" t="n">
        <v>3</v>
      </c>
      <c r="I270" s="9" t="n">
        <v>50</v>
      </c>
      <c r="J270" s="11" t="b">
        <f aca="false">FALSE()</f>
        <v>0</v>
      </c>
      <c r="K270" s="9" t="n">
        <v>50</v>
      </c>
      <c r="L270" s="9" t="n">
        <v>3</v>
      </c>
      <c r="M270" s="11" t="b">
        <f aca="false">TRUE()</f>
        <v>1</v>
      </c>
      <c r="N270" s="5" t="n">
        <f aca="false">COUNTIF($F$2:$F$563,"&lt;"&amp;F270)+(COUNTIF($F$2:$F$563,F270)+1)/2</f>
        <v>164.5</v>
      </c>
      <c r="O270" s="5" t="n">
        <f aca="false">COUNTIF($H$2:$H$563,"&lt;"&amp;H270)+(COUNTIF($H$2:$H$563,H270)+1)/2</f>
        <v>176.5</v>
      </c>
      <c r="P270" s="5" t="n">
        <f aca="false">IF(J270=FALSE(),COUNTIFS($J$2:$J$563,FALSE(),$F$2:$F$563,"&lt;"&amp;F270)+(COUNTIFS($J$2:$J$563,FALSE(),$F$2:$F$563,F270)+1)/2,"")</f>
        <v>162</v>
      </c>
      <c r="Q270" s="5" t="n">
        <f aca="false">IF(J270=FALSE(),COUNTIFS($J$2:$J$563,FALSE(),$H$2:$H$563,"&lt;"&amp;H270)+(COUNTIFS($J$2:$J$563,FALSE(),$H$2:$H$563,H270)+1)/2,"")</f>
        <v>133.5</v>
      </c>
      <c r="R270" s="5" t="n">
        <f aca="false">COUNTIF($L$2:$L$563,"&lt;"&amp;L270)+(COUNTIF($L$2:$L$563,L270)+1)/2</f>
        <v>205</v>
      </c>
      <c r="S270" s="5" t="n">
        <f aca="false">MATCH(F270,Codetabel!$G$2:$G$12,0)-1</f>
        <v>1</v>
      </c>
      <c r="T270" s="5" t="n">
        <f aca="false">H270-1</f>
        <v>2</v>
      </c>
    </row>
    <row r="271" customFormat="false" ht="15" hidden="false" customHeight="false" outlineLevel="0" collapsed="false">
      <c r="A271" s="9" t="s">
        <v>65</v>
      </c>
      <c r="B271" s="9" t="n">
        <v>374</v>
      </c>
      <c r="C271" s="9" t="s">
        <v>606</v>
      </c>
      <c r="D271" s="9" t="s">
        <v>607</v>
      </c>
      <c r="E271" s="9" t="s">
        <v>562</v>
      </c>
      <c r="F271" s="9" t="n">
        <v>30</v>
      </c>
      <c r="G271" s="9" t="s">
        <v>132</v>
      </c>
      <c r="H271" s="9" t="n">
        <v>5</v>
      </c>
      <c r="I271" s="9" t="n">
        <v>200</v>
      </c>
      <c r="J271" s="11" t="b">
        <f aca="false">FALSE()</f>
        <v>0</v>
      </c>
      <c r="K271" s="9" t="n">
        <v>200</v>
      </c>
      <c r="L271" s="9" t="n">
        <v>5</v>
      </c>
      <c r="M271" s="11" t="b">
        <f aca="false">TRUE()</f>
        <v>1</v>
      </c>
      <c r="N271" s="5" t="n">
        <f aca="false">COUNTIF($F$2:$F$563,"&lt;"&amp;F271)+(COUNTIF($F$2:$F$563,F271)+1)/2</f>
        <v>259.5</v>
      </c>
      <c r="O271" s="5" t="n">
        <f aca="false">COUNTIF($H$2:$H$563,"&lt;"&amp;H271)+(COUNTIF($H$2:$H$563,H271)+1)/2</f>
        <v>351.5</v>
      </c>
      <c r="P271" s="5" t="n">
        <f aca="false">IF(J271=FALSE(),COUNTIFS($J$2:$J$563,FALSE(),$F$2:$F$563,"&lt;"&amp;F271)+(COUNTIFS($J$2:$J$563,FALSE(),$F$2:$F$563,F271)+1)/2,"")</f>
        <v>242</v>
      </c>
      <c r="Q271" s="5" t="n">
        <f aca="false">IF(J271=FALSE(),COUNTIFS($J$2:$J$563,FALSE(),$H$2:$H$563,"&lt;"&amp;H271)+(COUNTIFS($J$2:$J$563,FALSE(),$H$2:$H$563,H271)+1)/2,"")</f>
        <v>247</v>
      </c>
      <c r="R271" s="5" t="n">
        <f aca="false">COUNTIF($L$2:$L$563,"&lt;"&amp;L271)+(COUNTIF($L$2:$L$563,L271)+1)/2</f>
        <v>389.5</v>
      </c>
      <c r="S271" s="5" t="n">
        <f aca="false">MATCH(F271,Codetabel!$G$2:$G$12,0)-1</f>
        <v>2</v>
      </c>
      <c r="T271" s="5" t="n">
        <f aca="false">H271-1</f>
        <v>4</v>
      </c>
    </row>
    <row r="272" customFormat="false" ht="15" hidden="false" customHeight="false" outlineLevel="0" collapsed="false">
      <c r="A272" s="9" t="s">
        <v>65</v>
      </c>
      <c r="B272" s="9" t="n">
        <v>375</v>
      </c>
      <c r="C272" s="9" t="s">
        <v>606</v>
      </c>
      <c r="D272" s="9" t="s">
        <v>607</v>
      </c>
      <c r="E272" s="9" t="s">
        <v>563</v>
      </c>
      <c r="F272" s="9" t="n">
        <v>50</v>
      </c>
      <c r="G272" s="9" t="s">
        <v>180</v>
      </c>
      <c r="H272" s="9" t="n">
        <v>7</v>
      </c>
      <c r="I272" s="9" t="n">
        <v>500</v>
      </c>
      <c r="J272" s="11" t="b">
        <f aca="false">FALSE()</f>
        <v>0</v>
      </c>
      <c r="K272" s="9" t="n">
        <v>500</v>
      </c>
      <c r="L272" s="9" t="n">
        <v>7</v>
      </c>
      <c r="M272" s="11" t="b">
        <f aca="false">FALSE()</f>
        <v>0</v>
      </c>
      <c r="N272" s="5" t="n">
        <f aca="false">COUNTIF($F$2:$F$563,"&lt;"&amp;F272)+(COUNTIF($F$2:$F$563,F272)+1)/2</f>
        <v>346.5</v>
      </c>
      <c r="O272" s="5" t="n">
        <f aca="false">COUNTIF($H$2:$H$563,"&lt;"&amp;H272)+(COUNTIF($H$2:$H$563,H272)+1)/2</f>
        <v>489.5</v>
      </c>
      <c r="P272" s="5" t="n">
        <f aca="false">IF(J272=FALSE(),COUNTIFS($J$2:$J$563,FALSE(),$F$2:$F$563,"&lt;"&amp;F272)+(COUNTIFS($J$2:$J$563,FALSE(),$F$2:$F$563,F272)+1)/2,"")</f>
        <v>303.5</v>
      </c>
      <c r="Q272" s="5" t="n">
        <f aca="false">IF(J272=FALSE(),COUNTIFS($J$2:$J$563,FALSE(),$H$2:$H$563,"&lt;"&amp;H272)+(COUNTIFS($J$2:$J$563,FALSE(),$H$2:$H$563,H272)+1)/2,"")</f>
        <v>328.5</v>
      </c>
      <c r="R272" s="5" t="n">
        <f aca="false">COUNTIF($L$2:$L$563,"&lt;"&amp;L272)+(COUNTIF($L$2:$L$563,L272)+1)/2</f>
        <v>500.5</v>
      </c>
      <c r="S272" s="5" t="n">
        <f aca="false">MATCH(F272,Codetabel!$G$2:$G$12,0)-1</f>
        <v>3</v>
      </c>
      <c r="T272" s="5" t="n">
        <f aca="false">H272-1</f>
        <v>6</v>
      </c>
    </row>
    <row r="273" customFormat="false" ht="15" hidden="false" customHeight="false" outlineLevel="0" collapsed="false">
      <c r="A273" s="9" t="s">
        <v>65</v>
      </c>
      <c r="B273" s="9" t="n">
        <v>376</v>
      </c>
      <c r="C273" s="9" t="s">
        <v>606</v>
      </c>
      <c r="D273" s="9" t="s">
        <v>607</v>
      </c>
      <c r="E273" s="9" t="s">
        <v>608</v>
      </c>
      <c r="F273" s="9" t="n">
        <v>30</v>
      </c>
      <c r="G273" s="9" t="s">
        <v>115</v>
      </c>
      <c r="H273" s="9" t="n">
        <v>4</v>
      </c>
      <c r="I273" s="9" t="n">
        <v>100</v>
      </c>
      <c r="J273" s="11" t="b">
        <f aca="false">FALSE()</f>
        <v>0</v>
      </c>
      <c r="K273" s="9" t="n">
        <v>100</v>
      </c>
      <c r="L273" s="9" t="n">
        <v>4</v>
      </c>
      <c r="M273" s="11" t="b">
        <f aca="false">TRUE()</f>
        <v>1</v>
      </c>
      <c r="N273" s="5" t="n">
        <f aca="false">COUNTIF($F$2:$F$563,"&lt;"&amp;F273)+(COUNTIF($F$2:$F$563,F273)+1)/2</f>
        <v>259.5</v>
      </c>
      <c r="O273" s="5" t="n">
        <f aca="false">COUNTIF($H$2:$H$563,"&lt;"&amp;H273)+(COUNTIF($H$2:$H$563,H273)+1)/2</f>
        <v>269</v>
      </c>
      <c r="P273" s="5" t="n">
        <f aca="false">IF(J273=FALSE(),COUNTIFS($J$2:$J$563,FALSE(),$F$2:$F$563,"&lt;"&amp;F273)+(COUNTIFS($J$2:$J$563,FALSE(),$F$2:$F$563,F273)+1)/2,"")</f>
        <v>242</v>
      </c>
      <c r="Q273" s="5" t="n">
        <f aca="false">IF(J273=FALSE(),COUNTIFS($J$2:$J$563,FALSE(),$H$2:$H$563,"&lt;"&amp;H273)+(COUNTIFS($J$2:$J$563,FALSE(),$H$2:$H$563,H273)+1)/2,"")</f>
        <v>196</v>
      </c>
      <c r="R273" s="5" t="n">
        <f aca="false">COUNTIF($L$2:$L$563,"&lt;"&amp;L273)+(COUNTIF($L$2:$L$563,L273)+1)/2</f>
        <v>307.5</v>
      </c>
      <c r="S273" s="5" t="n">
        <f aca="false">MATCH(F273,Codetabel!$G$2:$G$12,0)-1</f>
        <v>2</v>
      </c>
      <c r="T273" s="5" t="n">
        <f aca="false">H273-1</f>
        <v>3</v>
      </c>
    </row>
    <row r="274" customFormat="false" ht="15" hidden="false" customHeight="false" outlineLevel="0" collapsed="false">
      <c r="A274" s="9" t="s">
        <v>65</v>
      </c>
      <c r="B274" s="9" t="n">
        <v>377</v>
      </c>
      <c r="C274" s="9" t="s">
        <v>606</v>
      </c>
      <c r="D274" s="9" t="s">
        <v>607</v>
      </c>
      <c r="E274" s="9" t="s">
        <v>609</v>
      </c>
      <c r="F274" s="9" t="n">
        <v>30</v>
      </c>
      <c r="G274" s="9" t="s">
        <v>126</v>
      </c>
      <c r="H274" s="9" t="n">
        <v>3</v>
      </c>
      <c r="I274" s="9" t="n">
        <v>50</v>
      </c>
      <c r="J274" s="11" t="b">
        <f aca="false">FALSE()</f>
        <v>0</v>
      </c>
      <c r="K274" s="9" t="n">
        <v>50</v>
      </c>
      <c r="L274" s="9" t="n">
        <v>3</v>
      </c>
      <c r="M274" s="11" t="b">
        <f aca="false">TRUE()</f>
        <v>1</v>
      </c>
      <c r="N274" s="5" t="n">
        <f aca="false">COUNTIF($F$2:$F$563,"&lt;"&amp;F274)+(COUNTIF($F$2:$F$563,F274)+1)/2</f>
        <v>259.5</v>
      </c>
      <c r="O274" s="5" t="n">
        <f aca="false">COUNTIF($H$2:$H$563,"&lt;"&amp;H274)+(COUNTIF($H$2:$H$563,H274)+1)/2</f>
        <v>176.5</v>
      </c>
      <c r="P274" s="5" t="n">
        <f aca="false">IF(J274=FALSE(),COUNTIFS($J$2:$J$563,FALSE(),$F$2:$F$563,"&lt;"&amp;F274)+(COUNTIFS($J$2:$J$563,FALSE(),$F$2:$F$563,F274)+1)/2,"")</f>
        <v>242</v>
      </c>
      <c r="Q274" s="5" t="n">
        <f aca="false">IF(J274=FALSE(),COUNTIFS($J$2:$J$563,FALSE(),$H$2:$H$563,"&lt;"&amp;H274)+(COUNTIFS($J$2:$J$563,FALSE(),$H$2:$H$563,H274)+1)/2,"")</f>
        <v>133.5</v>
      </c>
      <c r="R274" s="5" t="n">
        <f aca="false">COUNTIF($L$2:$L$563,"&lt;"&amp;L274)+(COUNTIF($L$2:$L$563,L274)+1)/2</f>
        <v>205</v>
      </c>
      <c r="S274" s="5" t="n">
        <f aca="false">MATCH(F274,Codetabel!$G$2:$G$12,0)-1</f>
        <v>2</v>
      </c>
      <c r="T274" s="5" t="n">
        <f aca="false">H274-1</f>
        <v>2</v>
      </c>
    </row>
    <row r="275" customFormat="false" ht="15" hidden="false" customHeight="false" outlineLevel="0" collapsed="false">
      <c r="A275" s="9" t="s">
        <v>65</v>
      </c>
      <c r="B275" s="9" t="n">
        <v>381</v>
      </c>
      <c r="C275" s="9" t="s">
        <v>610</v>
      </c>
      <c r="D275" s="9" t="s">
        <v>611</v>
      </c>
      <c r="E275" s="9" t="s">
        <v>562</v>
      </c>
      <c r="F275" s="9" t="n">
        <v>30</v>
      </c>
      <c r="G275" s="9" t="s">
        <v>115</v>
      </c>
      <c r="H275" s="9" t="n">
        <v>4</v>
      </c>
      <c r="I275" s="9" t="n">
        <v>100</v>
      </c>
      <c r="J275" s="11" t="b">
        <f aca="false">FALSE()</f>
        <v>0</v>
      </c>
      <c r="K275" s="9" t="n">
        <v>100</v>
      </c>
      <c r="L275" s="9" t="n">
        <v>4</v>
      </c>
      <c r="M275" s="11" t="b">
        <f aca="false">TRUE()</f>
        <v>1</v>
      </c>
      <c r="N275" s="5" t="n">
        <f aca="false">COUNTIF($F$2:$F$563,"&lt;"&amp;F275)+(COUNTIF($F$2:$F$563,F275)+1)/2</f>
        <v>259.5</v>
      </c>
      <c r="O275" s="5" t="n">
        <f aca="false">COUNTIF($H$2:$H$563,"&lt;"&amp;H275)+(COUNTIF($H$2:$H$563,H275)+1)/2</f>
        <v>269</v>
      </c>
      <c r="P275" s="5" t="n">
        <f aca="false">IF(J275=FALSE(),COUNTIFS($J$2:$J$563,FALSE(),$F$2:$F$563,"&lt;"&amp;F275)+(COUNTIFS($J$2:$J$563,FALSE(),$F$2:$F$563,F275)+1)/2,"")</f>
        <v>242</v>
      </c>
      <c r="Q275" s="5" t="n">
        <f aca="false">IF(J275=FALSE(),COUNTIFS($J$2:$J$563,FALSE(),$H$2:$H$563,"&lt;"&amp;H275)+(COUNTIFS($J$2:$J$563,FALSE(),$H$2:$H$563,H275)+1)/2,"")</f>
        <v>196</v>
      </c>
      <c r="R275" s="5" t="n">
        <f aca="false">COUNTIF($L$2:$L$563,"&lt;"&amp;L275)+(COUNTIF($L$2:$L$563,L275)+1)/2</f>
        <v>307.5</v>
      </c>
      <c r="S275" s="5" t="n">
        <f aca="false">MATCH(F275,Codetabel!$G$2:$G$12,0)-1</f>
        <v>2</v>
      </c>
      <c r="T275" s="5" t="n">
        <f aca="false">H275-1</f>
        <v>3</v>
      </c>
    </row>
    <row r="276" customFormat="false" ht="15" hidden="false" customHeight="false" outlineLevel="0" collapsed="false">
      <c r="A276" s="9" t="s">
        <v>65</v>
      </c>
      <c r="B276" s="9" t="n">
        <v>382</v>
      </c>
      <c r="C276" s="9" t="s">
        <v>610</v>
      </c>
      <c r="D276" s="9" t="s">
        <v>611</v>
      </c>
      <c r="E276" s="9" t="s">
        <v>563</v>
      </c>
      <c r="F276" s="9" t="n">
        <v>50</v>
      </c>
      <c r="G276" s="9" t="s">
        <v>132</v>
      </c>
      <c r="H276" s="9" t="n">
        <v>5</v>
      </c>
      <c r="I276" s="9" t="n">
        <v>200</v>
      </c>
      <c r="J276" s="11" t="b">
        <f aca="false">FALSE()</f>
        <v>0</v>
      </c>
      <c r="K276" s="9" t="n">
        <v>200</v>
      </c>
      <c r="L276" s="9" t="n">
        <v>5</v>
      </c>
      <c r="M276" s="11" t="b">
        <f aca="false">TRUE()</f>
        <v>1</v>
      </c>
      <c r="N276" s="5" t="n">
        <f aca="false">COUNTIF($F$2:$F$563,"&lt;"&amp;F276)+(COUNTIF($F$2:$F$563,F276)+1)/2</f>
        <v>346.5</v>
      </c>
      <c r="O276" s="5" t="n">
        <f aca="false">COUNTIF($H$2:$H$563,"&lt;"&amp;H276)+(COUNTIF($H$2:$H$563,H276)+1)/2</f>
        <v>351.5</v>
      </c>
      <c r="P276" s="5" t="n">
        <f aca="false">IF(J276=FALSE(),COUNTIFS($J$2:$J$563,FALSE(),$F$2:$F$563,"&lt;"&amp;F276)+(COUNTIFS($J$2:$J$563,FALSE(),$F$2:$F$563,F276)+1)/2,"")</f>
        <v>303.5</v>
      </c>
      <c r="Q276" s="5" t="n">
        <f aca="false">IF(J276=FALSE(),COUNTIFS($J$2:$J$563,FALSE(),$H$2:$H$563,"&lt;"&amp;H276)+(COUNTIFS($J$2:$J$563,FALSE(),$H$2:$H$563,H276)+1)/2,"")</f>
        <v>247</v>
      </c>
      <c r="R276" s="5" t="n">
        <f aca="false">COUNTIF($L$2:$L$563,"&lt;"&amp;L276)+(COUNTIF($L$2:$L$563,L276)+1)/2</f>
        <v>389.5</v>
      </c>
      <c r="S276" s="5" t="n">
        <f aca="false">MATCH(F276,Codetabel!$G$2:$G$12,0)-1</f>
        <v>3</v>
      </c>
      <c r="T276" s="5" t="n">
        <f aca="false">H276-1</f>
        <v>4</v>
      </c>
    </row>
    <row r="277" customFormat="false" ht="15" hidden="false" customHeight="false" outlineLevel="0" collapsed="false">
      <c r="A277" s="9" t="s">
        <v>65</v>
      </c>
      <c r="B277" s="9" t="n">
        <v>383</v>
      </c>
      <c r="C277" s="9" t="s">
        <v>610</v>
      </c>
      <c r="D277" s="9" t="s">
        <v>612</v>
      </c>
      <c r="E277" s="9" t="s">
        <v>613</v>
      </c>
      <c r="F277" s="9" t="n">
        <v>50</v>
      </c>
      <c r="G277" s="9" t="s">
        <v>199</v>
      </c>
      <c r="H277" s="9" t="n">
        <v>6</v>
      </c>
      <c r="I277" s="9" t="n">
        <v>300</v>
      </c>
      <c r="J277" s="11" t="b">
        <f aca="false">FALSE()</f>
        <v>0</v>
      </c>
      <c r="K277" s="9" t="n">
        <v>300</v>
      </c>
      <c r="L277" s="9" t="n">
        <v>6</v>
      </c>
      <c r="M277" s="11" t="b">
        <f aca="false">TRUE()</f>
        <v>1</v>
      </c>
      <c r="N277" s="5" t="n">
        <f aca="false">COUNTIF($F$2:$F$563,"&lt;"&amp;F277)+(COUNTIF($F$2:$F$563,F277)+1)/2</f>
        <v>346.5</v>
      </c>
      <c r="O277" s="5" t="n">
        <f aca="false">COUNTIF($H$2:$H$563,"&lt;"&amp;H277)+(COUNTIF($H$2:$H$563,H277)+1)/2</f>
        <v>425.5</v>
      </c>
      <c r="P277" s="5" t="n">
        <f aca="false">IF(J277=FALSE(),COUNTIFS($J$2:$J$563,FALSE(),$F$2:$F$563,"&lt;"&amp;F277)+(COUNTIFS($J$2:$J$563,FALSE(),$F$2:$F$563,F277)+1)/2,"")</f>
        <v>303.5</v>
      </c>
      <c r="Q277" s="5" t="n">
        <f aca="false">IF(J277=FALSE(),COUNTIFS($J$2:$J$563,FALSE(),$H$2:$H$563,"&lt;"&amp;H277)+(COUNTIFS($J$2:$J$563,FALSE(),$H$2:$H$563,H277)+1)/2,"")</f>
        <v>288</v>
      </c>
      <c r="R277" s="5" t="n">
        <f aca="false">COUNTIF($L$2:$L$563,"&lt;"&amp;L277)+(COUNTIF($L$2:$L$563,L277)+1)/2</f>
        <v>450.5</v>
      </c>
      <c r="S277" s="5" t="n">
        <f aca="false">MATCH(F277,Codetabel!$G$2:$G$12,0)-1</f>
        <v>3</v>
      </c>
      <c r="T277" s="5" t="n">
        <f aca="false">H277-1</f>
        <v>5</v>
      </c>
    </row>
    <row r="278" customFormat="false" ht="15" hidden="false" customHeight="false" outlineLevel="0" collapsed="false">
      <c r="A278" s="9" t="s">
        <v>65</v>
      </c>
      <c r="B278" s="9" t="n">
        <v>386</v>
      </c>
      <c r="C278" s="9" t="s">
        <v>614</v>
      </c>
      <c r="D278" s="9" t="s">
        <v>615</v>
      </c>
      <c r="E278" s="9" t="s">
        <v>616</v>
      </c>
      <c r="F278" s="9" t="n">
        <v>30</v>
      </c>
      <c r="G278" s="9" t="s">
        <v>107</v>
      </c>
      <c r="H278" s="9" t="n">
        <v>2</v>
      </c>
      <c r="I278" s="9" t="n">
        <v>30</v>
      </c>
      <c r="J278" s="11" t="b">
        <f aca="false">TRUE()</f>
        <v>1</v>
      </c>
      <c r="K278" s="9" t="n">
        <v>30</v>
      </c>
      <c r="L278" s="9" t="n">
        <v>2</v>
      </c>
      <c r="M278" s="11" t="b">
        <f aca="false">TRUE()</f>
        <v>1</v>
      </c>
      <c r="N278" s="5" t="n">
        <f aca="false">COUNTIF($F$2:$F$563,"&lt;"&amp;F278)+(COUNTIF($F$2:$F$563,F278)+1)/2</f>
        <v>259.5</v>
      </c>
      <c r="O278" s="5" t="n">
        <f aca="false">COUNTIF($H$2:$H$563,"&lt;"&amp;H278)+(COUNTIF($H$2:$H$563,H278)+1)/2</f>
        <v>89</v>
      </c>
      <c r="P278" s="5" t="str">
        <f aca="false">IF(J278=FALSE(),COUNTIFS($J$2:$J$563,FALSE(),$F$2:$F$563,"&lt;"&amp;F278)+(COUNTIFS($J$2:$J$563,FALSE(),$F$2:$F$563,F278)+1)/2,"")</f>
        <v/>
      </c>
      <c r="Q278" s="5" t="str">
        <f aca="false">IF(J278=FALSE(),COUNTIFS($J$2:$J$563,FALSE(),$H$2:$H$563,"&lt;"&amp;H278)+(COUNTIFS($J$2:$J$563,FALSE(),$H$2:$H$563,H278)+1)/2,"")</f>
        <v/>
      </c>
      <c r="R278" s="5" t="n">
        <f aca="false">COUNTIF($L$2:$L$563,"&lt;"&amp;L278)+(COUNTIF($L$2:$L$563,L278)+1)/2</f>
        <v>101.5</v>
      </c>
      <c r="S278" s="5" t="n">
        <f aca="false">MATCH(F278,Codetabel!$G$2:$G$12,0)-1</f>
        <v>2</v>
      </c>
      <c r="T278" s="5" t="n">
        <f aca="false">H278-1</f>
        <v>1</v>
      </c>
    </row>
    <row r="279" customFormat="false" ht="15" hidden="false" customHeight="false" outlineLevel="0" collapsed="false">
      <c r="A279" s="9" t="s">
        <v>65</v>
      </c>
      <c r="B279" s="9" t="n">
        <v>389</v>
      </c>
      <c r="C279" s="9" t="s">
        <v>617</v>
      </c>
      <c r="D279" s="9" t="s">
        <v>618</v>
      </c>
      <c r="E279" s="9" t="s">
        <v>619</v>
      </c>
      <c r="F279" s="9" t="n">
        <v>200</v>
      </c>
      <c r="G279" s="9" t="s">
        <v>132</v>
      </c>
      <c r="H279" s="9" t="n">
        <v>5</v>
      </c>
      <c r="I279" s="9" t="n">
        <v>200</v>
      </c>
      <c r="J279" s="11" t="b">
        <f aca="false">TRUE()</f>
        <v>1</v>
      </c>
      <c r="K279" s="9" t="n">
        <v>50</v>
      </c>
      <c r="L279" s="9" t="n">
        <v>3</v>
      </c>
      <c r="M279" s="11" t="b">
        <f aca="false">TRUE()</f>
        <v>1</v>
      </c>
      <c r="N279" s="5" t="n">
        <f aca="false">COUNTIF($F$2:$F$563,"&lt;"&amp;F279)+(COUNTIF($F$2:$F$563,F279)+1)/2</f>
        <v>474.5</v>
      </c>
      <c r="O279" s="5" t="n">
        <f aca="false">COUNTIF($H$2:$H$563,"&lt;"&amp;H279)+(COUNTIF($H$2:$H$563,H279)+1)/2</f>
        <v>351.5</v>
      </c>
      <c r="P279" s="5" t="str">
        <f aca="false">IF(J279=FALSE(),COUNTIFS($J$2:$J$563,FALSE(),$F$2:$F$563,"&lt;"&amp;F279)+(COUNTIFS($J$2:$J$563,FALSE(),$F$2:$F$563,F279)+1)/2,"")</f>
        <v/>
      </c>
      <c r="Q279" s="5" t="str">
        <f aca="false">IF(J279=FALSE(),COUNTIFS($J$2:$J$563,FALSE(),$H$2:$H$563,"&lt;"&amp;H279)+(COUNTIFS($J$2:$J$563,FALSE(),$H$2:$H$563,H279)+1)/2,"")</f>
        <v/>
      </c>
      <c r="R279" s="5" t="n">
        <f aca="false">COUNTIF($L$2:$L$563,"&lt;"&amp;L279)+(COUNTIF($L$2:$L$563,L279)+1)/2</f>
        <v>205</v>
      </c>
      <c r="S279" s="5" t="n">
        <f aca="false">MATCH(F279,Codetabel!$G$2:$G$12,0)-1</f>
        <v>5</v>
      </c>
      <c r="T279" s="5" t="n">
        <f aca="false">H279-1</f>
        <v>4</v>
      </c>
    </row>
    <row r="280" customFormat="false" ht="15" hidden="false" customHeight="false" outlineLevel="0" collapsed="false">
      <c r="A280" s="9" t="s">
        <v>65</v>
      </c>
      <c r="B280" s="9" t="n">
        <v>390</v>
      </c>
      <c r="C280" s="9" t="s">
        <v>620</v>
      </c>
      <c r="D280" s="9" t="s">
        <v>621</v>
      </c>
      <c r="E280" s="9" t="s">
        <v>622</v>
      </c>
      <c r="F280" s="9" t="n">
        <v>200</v>
      </c>
      <c r="G280" s="9" t="s">
        <v>132</v>
      </c>
      <c r="H280" s="9" t="n">
        <v>5</v>
      </c>
      <c r="I280" s="9" t="n">
        <v>200</v>
      </c>
      <c r="J280" s="11" t="b">
        <f aca="false">TRUE()</f>
        <v>1</v>
      </c>
      <c r="K280" s="9" t="n">
        <v>50</v>
      </c>
      <c r="L280" s="9" t="n">
        <v>3</v>
      </c>
      <c r="M280" s="11" t="b">
        <f aca="false">TRUE()</f>
        <v>1</v>
      </c>
      <c r="N280" s="5" t="n">
        <f aca="false">COUNTIF($F$2:$F$563,"&lt;"&amp;F280)+(COUNTIF($F$2:$F$563,F280)+1)/2</f>
        <v>474.5</v>
      </c>
      <c r="O280" s="5" t="n">
        <f aca="false">COUNTIF($H$2:$H$563,"&lt;"&amp;H280)+(COUNTIF($H$2:$H$563,H280)+1)/2</f>
        <v>351.5</v>
      </c>
      <c r="P280" s="5" t="str">
        <f aca="false">IF(J280=FALSE(),COUNTIFS($J$2:$J$563,FALSE(),$F$2:$F$563,"&lt;"&amp;F280)+(COUNTIFS($J$2:$J$563,FALSE(),$F$2:$F$563,F280)+1)/2,"")</f>
        <v/>
      </c>
      <c r="Q280" s="5" t="str">
        <f aca="false">IF(J280=FALSE(),COUNTIFS($J$2:$J$563,FALSE(),$H$2:$H$563,"&lt;"&amp;H280)+(COUNTIFS($J$2:$J$563,FALSE(),$H$2:$H$563,H280)+1)/2,"")</f>
        <v/>
      </c>
      <c r="R280" s="5" t="n">
        <f aca="false">COUNTIF($L$2:$L$563,"&lt;"&amp;L280)+(COUNTIF($L$2:$L$563,L280)+1)/2</f>
        <v>205</v>
      </c>
      <c r="S280" s="5" t="n">
        <f aca="false">MATCH(F280,Codetabel!$G$2:$G$12,0)-1</f>
        <v>5</v>
      </c>
      <c r="T280" s="5" t="n">
        <f aca="false">H280-1</f>
        <v>4</v>
      </c>
    </row>
    <row r="281" customFormat="false" ht="15" hidden="false" customHeight="false" outlineLevel="0" collapsed="false">
      <c r="A281" s="9" t="s">
        <v>65</v>
      </c>
      <c r="B281" s="9" t="n">
        <v>391</v>
      </c>
      <c r="C281" s="9" t="s">
        <v>623</v>
      </c>
      <c r="D281" s="9" t="s">
        <v>564</v>
      </c>
      <c r="E281" s="9" t="s">
        <v>624</v>
      </c>
      <c r="F281" s="9" t="n">
        <v>100</v>
      </c>
      <c r="G281" s="9" t="s">
        <v>132</v>
      </c>
      <c r="H281" s="9" t="n">
        <v>5</v>
      </c>
      <c r="I281" s="9" t="n">
        <v>200</v>
      </c>
      <c r="J281" s="11" t="b">
        <f aca="false">FALSE()</f>
        <v>0</v>
      </c>
      <c r="K281" s="9" t="n">
        <v>200</v>
      </c>
      <c r="L281" s="9" t="n">
        <v>5</v>
      </c>
      <c r="M281" s="11" t="b">
        <f aca="false">TRUE()</f>
        <v>1</v>
      </c>
      <c r="N281" s="5" t="n">
        <f aca="false">COUNTIF($F$2:$F$563,"&lt;"&amp;F281)+(COUNTIF($F$2:$F$563,F281)+1)/2</f>
        <v>418.5</v>
      </c>
      <c r="O281" s="5" t="n">
        <f aca="false">COUNTIF($H$2:$H$563,"&lt;"&amp;H281)+(COUNTIF($H$2:$H$563,H281)+1)/2</f>
        <v>351.5</v>
      </c>
      <c r="P281" s="5" t="n">
        <f aca="false">IF(J281=FALSE(),COUNTIFS($J$2:$J$563,FALSE(),$F$2:$F$563,"&lt;"&amp;F281)+(COUNTIFS($J$2:$J$563,FALSE(),$F$2:$F$563,F281)+1)/2,"")</f>
        <v>345.5</v>
      </c>
      <c r="Q281" s="5" t="n">
        <f aca="false">IF(J281=FALSE(),COUNTIFS($J$2:$J$563,FALSE(),$H$2:$H$563,"&lt;"&amp;H281)+(COUNTIFS($J$2:$J$563,FALSE(),$H$2:$H$563,H281)+1)/2,"")</f>
        <v>247</v>
      </c>
      <c r="R281" s="5" t="n">
        <f aca="false">COUNTIF($L$2:$L$563,"&lt;"&amp;L281)+(COUNTIF($L$2:$L$563,L281)+1)/2</f>
        <v>389.5</v>
      </c>
      <c r="S281" s="5" t="n">
        <f aca="false">MATCH(F281,Codetabel!$G$2:$G$12,0)-1</f>
        <v>4</v>
      </c>
      <c r="T281" s="5" t="n">
        <f aca="false">H281-1</f>
        <v>4</v>
      </c>
    </row>
    <row r="282" customFormat="false" ht="15" hidden="false" customHeight="false" outlineLevel="0" collapsed="false">
      <c r="A282" s="9" t="s">
        <v>65</v>
      </c>
      <c r="B282" s="9" t="n">
        <v>392</v>
      </c>
      <c r="C282" s="9" t="s">
        <v>625</v>
      </c>
      <c r="D282" s="9" t="s">
        <v>560</v>
      </c>
      <c r="E282" s="9" t="s">
        <v>626</v>
      </c>
      <c r="F282" s="9" t="n">
        <v>100</v>
      </c>
      <c r="G282" s="9" t="s">
        <v>115</v>
      </c>
      <c r="H282" s="9" t="n">
        <v>4</v>
      </c>
      <c r="I282" s="9" t="n">
        <v>100</v>
      </c>
      <c r="J282" s="11" t="b">
        <f aca="false">TRUE()</f>
        <v>1</v>
      </c>
      <c r="K282" s="9" t="n">
        <v>100</v>
      </c>
      <c r="L282" s="9" t="n">
        <v>4</v>
      </c>
      <c r="M282" s="11" t="b">
        <f aca="false">TRUE()</f>
        <v>1</v>
      </c>
      <c r="N282" s="5" t="n">
        <f aca="false">COUNTIF($F$2:$F$563,"&lt;"&amp;F282)+(COUNTIF($F$2:$F$563,F282)+1)/2</f>
        <v>418.5</v>
      </c>
      <c r="O282" s="5" t="n">
        <f aca="false">COUNTIF($H$2:$H$563,"&lt;"&amp;H282)+(COUNTIF($H$2:$H$563,H282)+1)/2</f>
        <v>269</v>
      </c>
      <c r="P282" s="5" t="str">
        <f aca="false">IF(J282=FALSE(),COUNTIFS($J$2:$J$563,FALSE(),$F$2:$F$563,"&lt;"&amp;F282)+(COUNTIFS($J$2:$J$563,FALSE(),$F$2:$F$563,F282)+1)/2,"")</f>
        <v/>
      </c>
      <c r="Q282" s="5" t="str">
        <f aca="false">IF(J282=FALSE(),COUNTIFS($J$2:$J$563,FALSE(),$H$2:$H$563,"&lt;"&amp;H282)+(COUNTIFS($J$2:$J$563,FALSE(),$H$2:$H$563,H282)+1)/2,"")</f>
        <v/>
      </c>
      <c r="R282" s="5" t="n">
        <f aca="false">COUNTIF($L$2:$L$563,"&lt;"&amp;L282)+(COUNTIF($L$2:$L$563,L282)+1)/2</f>
        <v>307.5</v>
      </c>
      <c r="S282" s="5" t="n">
        <f aca="false">MATCH(F282,Codetabel!$G$2:$G$12,0)-1</f>
        <v>4</v>
      </c>
      <c r="T282" s="5" t="n">
        <f aca="false">H282-1</f>
        <v>3</v>
      </c>
    </row>
    <row r="283" customFormat="false" ht="15" hidden="false" customHeight="false" outlineLevel="0" collapsed="false">
      <c r="A283" s="9" t="s">
        <v>65</v>
      </c>
      <c r="B283" s="9" t="n">
        <v>393</v>
      </c>
      <c r="C283" s="9" t="s">
        <v>627</v>
      </c>
      <c r="D283" s="9" t="s">
        <v>565</v>
      </c>
      <c r="E283" s="9" t="s">
        <v>628</v>
      </c>
      <c r="F283" s="9" t="n">
        <v>200</v>
      </c>
      <c r="G283" s="9" t="s">
        <v>199</v>
      </c>
      <c r="H283" s="9" t="n">
        <v>6</v>
      </c>
      <c r="I283" s="9" t="n">
        <v>300</v>
      </c>
      <c r="J283" s="11" t="b">
        <f aca="false">FALSE()</f>
        <v>0</v>
      </c>
      <c r="K283" s="9" t="n">
        <v>300</v>
      </c>
      <c r="L283" s="9" t="n">
        <v>6</v>
      </c>
      <c r="M283" s="11" t="b">
        <f aca="false">TRUE()</f>
        <v>1</v>
      </c>
      <c r="N283" s="5" t="n">
        <f aca="false">COUNTIF($F$2:$F$563,"&lt;"&amp;F283)+(COUNTIF($F$2:$F$563,F283)+1)/2</f>
        <v>474.5</v>
      </c>
      <c r="O283" s="5" t="n">
        <f aca="false">COUNTIF($H$2:$H$563,"&lt;"&amp;H283)+(COUNTIF($H$2:$H$563,H283)+1)/2</f>
        <v>425.5</v>
      </c>
      <c r="P283" s="5" t="n">
        <f aca="false">IF(J283=FALSE(),COUNTIFS($J$2:$J$563,FALSE(),$F$2:$F$563,"&lt;"&amp;F283)+(COUNTIFS($J$2:$J$563,FALSE(),$F$2:$F$563,F283)+1)/2,"")</f>
        <v>370</v>
      </c>
      <c r="Q283" s="5" t="n">
        <f aca="false">IF(J283=FALSE(),COUNTIFS($J$2:$J$563,FALSE(),$H$2:$H$563,"&lt;"&amp;H283)+(COUNTIFS($J$2:$J$563,FALSE(),$H$2:$H$563,H283)+1)/2,"")</f>
        <v>288</v>
      </c>
      <c r="R283" s="5" t="n">
        <f aca="false">COUNTIF($L$2:$L$563,"&lt;"&amp;L283)+(COUNTIF($L$2:$L$563,L283)+1)/2</f>
        <v>450.5</v>
      </c>
      <c r="S283" s="5" t="n">
        <f aca="false">MATCH(F283,Codetabel!$G$2:$G$12,0)-1</f>
        <v>5</v>
      </c>
      <c r="T283" s="5" t="n">
        <f aca="false">H283-1</f>
        <v>5</v>
      </c>
    </row>
    <row r="284" customFormat="false" ht="15" hidden="false" customHeight="false" outlineLevel="0" collapsed="false">
      <c r="A284" s="9" t="s">
        <v>65</v>
      </c>
      <c r="B284" s="9" t="n">
        <v>394</v>
      </c>
      <c r="C284" s="9" t="s">
        <v>629</v>
      </c>
      <c r="D284" s="9" t="s">
        <v>630</v>
      </c>
      <c r="E284" s="9" t="s">
        <v>631</v>
      </c>
      <c r="F284" s="9" t="n">
        <v>30</v>
      </c>
      <c r="G284" s="9" t="s">
        <v>107</v>
      </c>
      <c r="H284" s="9" t="n">
        <v>2</v>
      </c>
      <c r="I284" s="9" t="n">
        <v>30</v>
      </c>
      <c r="J284" s="11" t="b">
        <f aca="false">TRUE()</f>
        <v>1</v>
      </c>
      <c r="K284" s="9" t="n">
        <v>30</v>
      </c>
      <c r="L284" s="9" t="n">
        <v>2</v>
      </c>
      <c r="M284" s="11" t="b">
        <f aca="false">FALSE()</f>
        <v>0</v>
      </c>
      <c r="N284" s="5" t="n">
        <f aca="false">COUNTIF($F$2:$F$563,"&lt;"&amp;F284)+(COUNTIF($F$2:$F$563,F284)+1)/2</f>
        <v>259.5</v>
      </c>
      <c r="O284" s="5" t="n">
        <f aca="false">COUNTIF($H$2:$H$563,"&lt;"&amp;H284)+(COUNTIF($H$2:$H$563,H284)+1)/2</f>
        <v>89</v>
      </c>
      <c r="P284" s="5" t="str">
        <f aca="false">IF(J284=FALSE(),COUNTIFS($J$2:$J$563,FALSE(),$F$2:$F$563,"&lt;"&amp;F284)+(COUNTIFS($J$2:$J$563,FALSE(),$F$2:$F$563,F284)+1)/2,"")</f>
        <v/>
      </c>
      <c r="Q284" s="5" t="str">
        <f aca="false">IF(J284=FALSE(),COUNTIFS($J$2:$J$563,FALSE(),$H$2:$H$563,"&lt;"&amp;H284)+(COUNTIFS($J$2:$J$563,FALSE(),$H$2:$H$563,H284)+1)/2,"")</f>
        <v/>
      </c>
      <c r="R284" s="5" t="n">
        <f aca="false">COUNTIF($L$2:$L$563,"&lt;"&amp;L284)+(COUNTIF($L$2:$L$563,L284)+1)/2</f>
        <v>101.5</v>
      </c>
      <c r="S284" s="5" t="n">
        <f aca="false">MATCH(F284,Codetabel!$G$2:$G$12,0)-1</f>
        <v>2</v>
      </c>
      <c r="T284" s="5" t="n">
        <f aca="false">H284-1</f>
        <v>1</v>
      </c>
    </row>
    <row r="285" customFormat="false" ht="15" hidden="false" customHeight="false" outlineLevel="0" collapsed="false">
      <c r="A285" s="9" t="s">
        <v>65</v>
      </c>
      <c r="B285" s="9" t="n">
        <v>395</v>
      </c>
      <c r="C285" s="9" t="s">
        <v>632</v>
      </c>
      <c r="D285" s="9" t="s">
        <v>633</v>
      </c>
      <c r="E285" s="9" t="s">
        <v>634</v>
      </c>
      <c r="F285" s="9" t="n">
        <v>1500</v>
      </c>
      <c r="G285" s="9" t="s">
        <v>418</v>
      </c>
      <c r="H285" s="9" t="n">
        <v>10</v>
      </c>
      <c r="I285" s="9" t="n">
        <v>1500</v>
      </c>
      <c r="J285" s="11" t="b">
        <f aca="false">TRUE()</f>
        <v>1</v>
      </c>
      <c r="K285" s="9" t="n">
        <v>1000</v>
      </c>
      <c r="L285" s="9" t="n">
        <v>9</v>
      </c>
      <c r="M285" s="11" t="b">
        <f aca="false">TRUE()</f>
        <v>1</v>
      </c>
      <c r="N285" s="5" t="n">
        <f aca="false">COUNTIF($F$2:$F$563,"&lt;"&amp;F285)+(COUNTIF($F$2:$F$563,F285)+1)/2</f>
        <v>561</v>
      </c>
      <c r="O285" s="5" t="n">
        <f aca="false">COUNTIF($H$2:$H$563,"&lt;"&amp;H285)+(COUNTIF($H$2:$H$563,H285)+1)/2</f>
        <v>556.5</v>
      </c>
      <c r="P285" s="5" t="str">
        <f aca="false">IF(J285=FALSE(),COUNTIFS($J$2:$J$563,FALSE(),$F$2:$F$563,"&lt;"&amp;F285)+(COUNTIFS($J$2:$J$563,FALSE(),$F$2:$F$563,F285)+1)/2,"")</f>
        <v/>
      </c>
      <c r="Q285" s="5" t="str">
        <f aca="false">IF(J285=FALSE(),COUNTIFS($J$2:$J$563,FALSE(),$H$2:$H$563,"&lt;"&amp;H285)+(COUNTIFS($J$2:$J$563,FALSE(),$H$2:$H$563,H285)+1)/2,"")</f>
        <v/>
      </c>
      <c r="R285" s="5" t="n">
        <f aca="false">COUNTIF($L$2:$L$563,"&lt;"&amp;L285)+(COUNTIF($L$2:$L$563,L285)+1)/2</f>
        <v>544.5</v>
      </c>
      <c r="S285" s="5" t="n">
        <f aca="false">MATCH(F285,Codetabel!$G$2:$G$12,0)-1</f>
        <v>10</v>
      </c>
      <c r="T285" s="5" t="n">
        <f aca="false">H285-1</f>
        <v>9</v>
      </c>
    </row>
    <row r="286" customFormat="false" ht="15" hidden="false" customHeight="false" outlineLevel="0" collapsed="false">
      <c r="A286" s="9" t="s">
        <v>65</v>
      </c>
      <c r="B286" s="9" t="n">
        <v>398</v>
      </c>
      <c r="C286" s="9" t="s">
        <v>635</v>
      </c>
      <c r="D286" s="9" t="s">
        <v>636</v>
      </c>
      <c r="E286" s="9" t="s">
        <v>637</v>
      </c>
      <c r="F286" s="9" t="n">
        <v>30</v>
      </c>
      <c r="G286" s="9" t="s">
        <v>126</v>
      </c>
      <c r="H286" s="9" t="n">
        <v>3</v>
      </c>
      <c r="I286" s="9" t="n">
        <v>50</v>
      </c>
      <c r="J286" s="11" t="b">
        <f aca="false">FALSE()</f>
        <v>0</v>
      </c>
      <c r="K286" s="9" t="n">
        <v>50</v>
      </c>
      <c r="L286" s="9" t="n">
        <v>3</v>
      </c>
      <c r="M286" s="11" t="b">
        <f aca="false">FALSE()</f>
        <v>0</v>
      </c>
      <c r="N286" s="5" t="n">
        <f aca="false">COUNTIF($F$2:$F$563,"&lt;"&amp;F286)+(COUNTIF($F$2:$F$563,F286)+1)/2</f>
        <v>259.5</v>
      </c>
      <c r="O286" s="5" t="n">
        <f aca="false">COUNTIF($H$2:$H$563,"&lt;"&amp;H286)+(COUNTIF($H$2:$H$563,H286)+1)/2</f>
        <v>176.5</v>
      </c>
      <c r="P286" s="5" t="n">
        <f aca="false">IF(J286=FALSE(),COUNTIFS($J$2:$J$563,FALSE(),$F$2:$F$563,"&lt;"&amp;F286)+(COUNTIFS($J$2:$J$563,FALSE(),$F$2:$F$563,F286)+1)/2,"")</f>
        <v>242</v>
      </c>
      <c r="Q286" s="5" t="n">
        <f aca="false">IF(J286=FALSE(),COUNTIFS($J$2:$J$563,FALSE(),$H$2:$H$563,"&lt;"&amp;H286)+(COUNTIFS($J$2:$J$563,FALSE(),$H$2:$H$563,H286)+1)/2,"")</f>
        <v>133.5</v>
      </c>
      <c r="R286" s="5" t="n">
        <f aca="false">COUNTIF($L$2:$L$563,"&lt;"&amp;L286)+(COUNTIF($L$2:$L$563,L286)+1)/2</f>
        <v>205</v>
      </c>
      <c r="S286" s="5" t="n">
        <f aca="false">MATCH(F286,Codetabel!$G$2:$G$12,0)-1</f>
        <v>2</v>
      </c>
      <c r="T286" s="5" t="n">
        <f aca="false">H286-1</f>
        <v>2</v>
      </c>
    </row>
    <row r="287" customFormat="false" ht="15" hidden="false" customHeight="false" outlineLevel="0" collapsed="false">
      <c r="A287" s="9" t="s">
        <v>65</v>
      </c>
      <c r="B287" s="9" t="n">
        <v>399</v>
      </c>
      <c r="C287" s="9" t="s">
        <v>638</v>
      </c>
      <c r="D287" s="9" t="s">
        <v>639</v>
      </c>
      <c r="E287" s="9" t="s">
        <v>640</v>
      </c>
      <c r="F287" s="9" t="n">
        <v>50</v>
      </c>
      <c r="G287" s="9" t="s">
        <v>126</v>
      </c>
      <c r="H287" s="9" t="n">
        <v>3</v>
      </c>
      <c r="I287" s="9" t="n">
        <v>50</v>
      </c>
      <c r="J287" s="11" t="b">
        <f aca="false">TRUE()</f>
        <v>1</v>
      </c>
      <c r="K287" s="9" t="n">
        <v>50</v>
      </c>
      <c r="L287" s="9" t="n">
        <v>3</v>
      </c>
      <c r="M287" s="11" t="b">
        <f aca="false">TRUE()</f>
        <v>1</v>
      </c>
      <c r="N287" s="5" t="n">
        <f aca="false">COUNTIF($F$2:$F$563,"&lt;"&amp;F287)+(COUNTIF($F$2:$F$563,F287)+1)/2</f>
        <v>346.5</v>
      </c>
      <c r="O287" s="5" t="n">
        <f aca="false">COUNTIF($H$2:$H$563,"&lt;"&amp;H287)+(COUNTIF($H$2:$H$563,H287)+1)/2</f>
        <v>176.5</v>
      </c>
      <c r="P287" s="5" t="str">
        <f aca="false">IF(J287=FALSE(),COUNTIFS($J$2:$J$563,FALSE(),$F$2:$F$563,"&lt;"&amp;F287)+(COUNTIFS($J$2:$J$563,FALSE(),$F$2:$F$563,F287)+1)/2,"")</f>
        <v/>
      </c>
      <c r="Q287" s="5" t="str">
        <f aca="false">IF(J287=FALSE(),COUNTIFS($J$2:$J$563,FALSE(),$H$2:$H$563,"&lt;"&amp;H287)+(COUNTIFS($J$2:$J$563,FALSE(),$H$2:$H$563,H287)+1)/2,"")</f>
        <v/>
      </c>
      <c r="R287" s="5" t="n">
        <f aca="false">COUNTIF($L$2:$L$563,"&lt;"&amp;L287)+(COUNTIF($L$2:$L$563,L287)+1)/2</f>
        <v>205</v>
      </c>
      <c r="S287" s="5" t="n">
        <f aca="false">MATCH(F287,Codetabel!$G$2:$G$12,0)-1</f>
        <v>3</v>
      </c>
      <c r="T287" s="5" t="n">
        <f aca="false">H287-1</f>
        <v>2</v>
      </c>
    </row>
    <row r="288" customFormat="false" ht="15" hidden="false" customHeight="false" outlineLevel="0" collapsed="false">
      <c r="A288" s="9" t="s">
        <v>65</v>
      </c>
      <c r="B288" s="9" t="n">
        <v>402</v>
      </c>
      <c r="C288" s="9" t="s">
        <v>641</v>
      </c>
      <c r="D288" s="9" t="s">
        <v>642</v>
      </c>
      <c r="E288" s="9" t="s">
        <v>643</v>
      </c>
      <c r="F288" s="9" t="n">
        <v>30</v>
      </c>
      <c r="G288" s="9" t="s">
        <v>107</v>
      </c>
      <c r="H288" s="9" t="n">
        <v>2</v>
      </c>
      <c r="I288" s="9" t="n">
        <v>30</v>
      </c>
      <c r="J288" s="11" t="b">
        <f aca="false">TRUE()</f>
        <v>1</v>
      </c>
      <c r="K288" s="9" t="n">
        <v>30</v>
      </c>
      <c r="L288" s="9" t="n">
        <v>2</v>
      </c>
      <c r="M288" s="11" t="b">
        <f aca="false">TRUE()</f>
        <v>1</v>
      </c>
      <c r="N288" s="5" t="n">
        <f aca="false">COUNTIF($F$2:$F$563,"&lt;"&amp;F288)+(COUNTIF($F$2:$F$563,F288)+1)/2</f>
        <v>259.5</v>
      </c>
      <c r="O288" s="5" t="n">
        <f aca="false">COUNTIF($H$2:$H$563,"&lt;"&amp;H288)+(COUNTIF($H$2:$H$563,H288)+1)/2</f>
        <v>89</v>
      </c>
      <c r="P288" s="5" t="str">
        <f aca="false">IF(J288=FALSE(),COUNTIFS($J$2:$J$563,FALSE(),$F$2:$F$563,"&lt;"&amp;F288)+(COUNTIFS($J$2:$J$563,FALSE(),$F$2:$F$563,F288)+1)/2,"")</f>
        <v/>
      </c>
      <c r="Q288" s="5" t="str">
        <f aca="false">IF(J288=FALSE(),COUNTIFS($J$2:$J$563,FALSE(),$H$2:$H$563,"&lt;"&amp;H288)+(COUNTIFS($J$2:$J$563,FALSE(),$H$2:$H$563,H288)+1)/2,"")</f>
        <v/>
      </c>
      <c r="R288" s="5" t="n">
        <f aca="false">COUNTIF($L$2:$L$563,"&lt;"&amp;L288)+(COUNTIF($L$2:$L$563,L288)+1)/2</f>
        <v>101.5</v>
      </c>
      <c r="S288" s="5" t="n">
        <f aca="false">MATCH(F288,Codetabel!$G$2:$G$12,0)-1</f>
        <v>2</v>
      </c>
      <c r="T288" s="5" t="n">
        <f aca="false">H288-1</f>
        <v>1</v>
      </c>
    </row>
    <row r="289" customFormat="false" ht="15" hidden="false" customHeight="false" outlineLevel="0" collapsed="false">
      <c r="A289" s="9" t="s">
        <v>65</v>
      </c>
      <c r="B289" s="9" t="n">
        <v>406</v>
      </c>
      <c r="C289" s="9" t="s">
        <v>644</v>
      </c>
      <c r="D289" s="9" t="s">
        <v>645</v>
      </c>
      <c r="E289" s="9" t="s">
        <v>646</v>
      </c>
      <c r="F289" s="9" t="n">
        <v>100</v>
      </c>
      <c r="G289" s="9" t="s">
        <v>132</v>
      </c>
      <c r="H289" s="9" t="n">
        <v>5</v>
      </c>
      <c r="I289" s="9" t="n">
        <v>200</v>
      </c>
      <c r="J289" s="11" t="b">
        <f aca="false">FALSE()</f>
        <v>0</v>
      </c>
      <c r="K289" s="9" t="n">
        <v>200</v>
      </c>
      <c r="L289" s="9" t="n">
        <v>5</v>
      </c>
      <c r="M289" s="11" t="b">
        <f aca="false">TRUE()</f>
        <v>1</v>
      </c>
      <c r="N289" s="5" t="n">
        <f aca="false">COUNTIF($F$2:$F$563,"&lt;"&amp;F289)+(COUNTIF($F$2:$F$563,F289)+1)/2</f>
        <v>418.5</v>
      </c>
      <c r="O289" s="5" t="n">
        <f aca="false">COUNTIF($H$2:$H$563,"&lt;"&amp;H289)+(COUNTIF($H$2:$H$563,H289)+1)/2</f>
        <v>351.5</v>
      </c>
      <c r="P289" s="5" t="n">
        <f aca="false">IF(J289=FALSE(),COUNTIFS($J$2:$J$563,FALSE(),$F$2:$F$563,"&lt;"&amp;F289)+(COUNTIFS($J$2:$J$563,FALSE(),$F$2:$F$563,F289)+1)/2,"")</f>
        <v>345.5</v>
      </c>
      <c r="Q289" s="5" t="n">
        <f aca="false">IF(J289=FALSE(),COUNTIFS($J$2:$J$563,FALSE(),$H$2:$H$563,"&lt;"&amp;H289)+(COUNTIFS($J$2:$J$563,FALSE(),$H$2:$H$563,H289)+1)/2,"")</f>
        <v>247</v>
      </c>
      <c r="R289" s="5" t="n">
        <f aca="false">COUNTIF($L$2:$L$563,"&lt;"&amp;L289)+(COUNTIF($L$2:$L$563,L289)+1)/2</f>
        <v>389.5</v>
      </c>
      <c r="S289" s="5" t="n">
        <f aca="false">MATCH(F289,Codetabel!$G$2:$G$12,0)-1</f>
        <v>4</v>
      </c>
      <c r="T289" s="5" t="n">
        <f aca="false">H289-1</f>
        <v>4</v>
      </c>
    </row>
    <row r="290" customFormat="false" ht="15" hidden="false" customHeight="false" outlineLevel="0" collapsed="false">
      <c r="A290" s="9" t="s">
        <v>65</v>
      </c>
      <c r="B290" s="9" t="n">
        <v>407</v>
      </c>
      <c r="C290" s="9" t="s">
        <v>644</v>
      </c>
      <c r="D290" s="9" t="s">
        <v>645</v>
      </c>
      <c r="E290" s="9" t="s">
        <v>647</v>
      </c>
      <c r="F290" s="9" t="n">
        <v>200</v>
      </c>
      <c r="G290" s="9" t="s">
        <v>199</v>
      </c>
      <c r="H290" s="9" t="n">
        <v>6</v>
      </c>
      <c r="I290" s="9" t="n">
        <v>300</v>
      </c>
      <c r="J290" s="11" t="b">
        <f aca="false">FALSE()</f>
        <v>0</v>
      </c>
      <c r="K290" s="9" t="n">
        <v>300</v>
      </c>
      <c r="L290" s="9" t="n">
        <v>6</v>
      </c>
      <c r="M290" s="11" t="b">
        <f aca="false">TRUE()</f>
        <v>1</v>
      </c>
      <c r="N290" s="5" t="n">
        <f aca="false">COUNTIF($F$2:$F$563,"&lt;"&amp;F290)+(COUNTIF($F$2:$F$563,F290)+1)/2</f>
        <v>474.5</v>
      </c>
      <c r="O290" s="5" t="n">
        <f aca="false">COUNTIF($H$2:$H$563,"&lt;"&amp;H290)+(COUNTIF($H$2:$H$563,H290)+1)/2</f>
        <v>425.5</v>
      </c>
      <c r="P290" s="5" t="n">
        <f aca="false">IF(J290=FALSE(),COUNTIFS($J$2:$J$563,FALSE(),$F$2:$F$563,"&lt;"&amp;F290)+(COUNTIFS($J$2:$J$563,FALSE(),$F$2:$F$563,F290)+1)/2,"")</f>
        <v>370</v>
      </c>
      <c r="Q290" s="5" t="n">
        <f aca="false">IF(J290=FALSE(),COUNTIFS($J$2:$J$563,FALSE(),$H$2:$H$563,"&lt;"&amp;H290)+(COUNTIFS($J$2:$J$563,FALSE(),$H$2:$H$563,H290)+1)/2,"")</f>
        <v>288</v>
      </c>
      <c r="R290" s="5" t="n">
        <f aca="false">COUNTIF($L$2:$L$563,"&lt;"&amp;L290)+(COUNTIF($L$2:$L$563,L290)+1)/2</f>
        <v>450.5</v>
      </c>
      <c r="S290" s="5" t="n">
        <f aca="false">MATCH(F290,Codetabel!$G$2:$G$12,0)-1</f>
        <v>5</v>
      </c>
      <c r="T290" s="5" t="n">
        <f aca="false">H290-1</f>
        <v>5</v>
      </c>
    </row>
    <row r="291" customFormat="false" ht="15" hidden="false" customHeight="false" outlineLevel="0" collapsed="false">
      <c r="A291" s="9" t="s">
        <v>65</v>
      </c>
      <c r="B291" s="9" t="n">
        <v>408</v>
      </c>
      <c r="C291" s="9" t="s">
        <v>648</v>
      </c>
      <c r="D291" s="9" t="s">
        <v>649</v>
      </c>
      <c r="E291" s="9" t="s">
        <v>650</v>
      </c>
      <c r="F291" s="9" t="n">
        <v>100</v>
      </c>
      <c r="G291" s="9" t="s">
        <v>132</v>
      </c>
      <c r="H291" s="9" t="n">
        <v>5</v>
      </c>
      <c r="I291" s="9" t="n">
        <v>200</v>
      </c>
      <c r="J291" s="11" t="b">
        <f aca="false">FALSE()</f>
        <v>0</v>
      </c>
      <c r="K291" s="9" t="n">
        <v>200</v>
      </c>
      <c r="L291" s="9" t="n">
        <v>5</v>
      </c>
      <c r="M291" s="11" t="b">
        <f aca="false">TRUE()</f>
        <v>1</v>
      </c>
      <c r="N291" s="5" t="n">
        <f aca="false">COUNTIF($F$2:$F$563,"&lt;"&amp;F291)+(COUNTIF($F$2:$F$563,F291)+1)/2</f>
        <v>418.5</v>
      </c>
      <c r="O291" s="5" t="n">
        <f aca="false">COUNTIF($H$2:$H$563,"&lt;"&amp;H291)+(COUNTIF($H$2:$H$563,H291)+1)/2</f>
        <v>351.5</v>
      </c>
      <c r="P291" s="5" t="n">
        <f aca="false">IF(J291=FALSE(),COUNTIFS($J$2:$J$563,FALSE(),$F$2:$F$563,"&lt;"&amp;F291)+(COUNTIFS($J$2:$J$563,FALSE(),$F$2:$F$563,F291)+1)/2,"")</f>
        <v>345.5</v>
      </c>
      <c r="Q291" s="5" t="n">
        <f aca="false">IF(J291=FALSE(),COUNTIFS($J$2:$J$563,FALSE(),$H$2:$H$563,"&lt;"&amp;H291)+(COUNTIFS($J$2:$J$563,FALSE(),$H$2:$H$563,H291)+1)/2,"")</f>
        <v>247</v>
      </c>
      <c r="R291" s="5" t="n">
        <f aca="false">COUNTIF($L$2:$L$563,"&lt;"&amp;L291)+(COUNTIF($L$2:$L$563,L291)+1)/2</f>
        <v>389.5</v>
      </c>
      <c r="S291" s="5" t="n">
        <f aca="false">MATCH(F291,Codetabel!$G$2:$G$12,0)-1</f>
        <v>4</v>
      </c>
      <c r="T291" s="5" t="n">
        <f aca="false">H291-1</f>
        <v>4</v>
      </c>
    </row>
    <row r="292" customFormat="false" ht="15" hidden="false" customHeight="false" outlineLevel="0" collapsed="false">
      <c r="A292" s="9" t="s">
        <v>65</v>
      </c>
      <c r="B292" s="9" t="n">
        <v>409</v>
      </c>
      <c r="C292" s="9" t="s">
        <v>651</v>
      </c>
      <c r="D292" s="9" t="s">
        <v>652</v>
      </c>
      <c r="E292" s="9" t="s">
        <v>653</v>
      </c>
      <c r="F292" s="9" t="n">
        <v>30</v>
      </c>
      <c r="G292" s="9" t="s">
        <v>132</v>
      </c>
      <c r="H292" s="9" t="n">
        <v>5</v>
      </c>
      <c r="I292" s="9" t="n">
        <v>200</v>
      </c>
      <c r="J292" s="11" t="b">
        <f aca="false">FALSE()</f>
        <v>0</v>
      </c>
      <c r="K292" s="9" t="n">
        <v>200</v>
      </c>
      <c r="L292" s="9" t="n">
        <v>5</v>
      </c>
      <c r="M292" s="11" t="b">
        <f aca="false">TRUE()</f>
        <v>1</v>
      </c>
      <c r="N292" s="5" t="n">
        <f aca="false">COUNTIF($F$2:$F$563,"&lt;"&amp;F292)+(COUNTIF($F$2:$F$563,F292)+1)/2</f>
        <v>259.5</v>
      </c>
      <c r="O292" s="5" t="n">
        <f aca="false">COUNTIF($H$2:$H$563,"&lt;"&amp;H292)+(COUNTIF($H$2:$H$563,H292)+1)/2</f>
        <v>351.5</v>
      </c>
      <c r="P292" s="5" t="n">
        <f aca="false">IF(J292=FALSE(),COUNTIFS($J$2:$J$563,FALSE(),$F$2:$F$563,"&lt;"&amp;F292)+(COUNTIFS($J$2:$J$563,FALSE(),$F$2:$F$563,F292)+1)/2,"")</f>
        <v>242</v>
      </c>
      <c r="Q292" s="5" t="n">
        <f aca="false">IF(J292=FALSE(),COUNTIFS($J$2:$J$563,FALSE(),$H$2:$H$563,"&lt;"&amp;H292)+(COUNTIFS($J$2:$J$563,FALSE(),$H$2:$H$563,H292)+1)/2,"")</f>
        <v>247</v>
      </c>
      <c r="R292" s="5" t="n">
        <f aca="false">COUNTIF($L$2:$L$563,"&lt;"&amp;L292)+(COUNTIF($L$2:$L$563,L292)+1)/2</f>
        <v>389.5</v>
      </c>
      <c r="S292" s="5" t="n">
        <f aca="false">MATCH(F292,Codetabel!$G$2:$G$12,0)-1</f>
        <v>2</v>
      </c>
      <c r="T292" s="5" t="n">
        <f aca="false">H292-1</f>
        <v>4</v>
      </c>
    </row>
    <row r="293" customFormat="false" ht="15" hidden="false" customHeight="false" outlineLevel="0" collapsed="false">
      <c r="A293" s="9" t="s">
        <v>65</v>
      </c>
      <c r="B293" s="9" t="n">
        <v>410</v>
      </c>
      <c r="C293" s="9" t="s">
        <v>654</v>
      </c>
      <c r="D293" s="9" t="s">
        <v>630</v>
      </c>
      <c r="E293" s="9" t="s">
        <v>655</v>
      </c>
      <c r="F293" s="9" t="n">
        <v>30</v>
      </c>
      <c r="G293" s="9" t="s">
        <v>115</v>
      </c>
      <c r="H293" s="9" t="n">
        <v>4</v>
      </c>
      <c r="I293" s="9" t="n">
        <v>100</v>
      </c>
      <c r="J293" s="11" t="b">
        <f aca="false">FALSE()</f>
        <v>0</v>
      </c>
      <c r="K293" s="9" t="n">
        <v>100</v>
      </c>
      <c r="L293" s="9" t="n">
        <v>4</v>
      </c>
      <c r="M293" s="11" t="b">
        <f aca="false">TRUE()</f>
        <v>1</v>
      </c>
      <c r="N293" s="5" t="n">
        <f aca="false">COUNTIF($F$2:$F$563,"&lt;"&amp;F293)+(COUNTIF($F$2:$F$563,F293)+1)/2</f>
        <v>259.5</v>
      </c>
      <c r="O293" s="5" t="n">
        <f aca="false">COUNTIF($H$2:$H$563,"&lt;"&amp;H293)+(COUNTIF($H$2:$H$563,H293)+1)/2</f>
        <v>269</v>
      </c>
      <c r="P293" s="5" t="n">
        <f aca="false">IF(J293=FALSE(),COUNTIFS($J$2:$J$563,FALSE(),$F$2:$F$563,"&lt;"&amp;F293)+(COUNTIFS($J$2:$J$563,FALSE(),$F$2:$F$563,F293)+1)/2,"")</f>
        <v>242</v>
      </c>
      <c r="Q293" s="5" t="n">
        <f aca="false">IF(J293=FALSE(),COUNTIFS($J$2:$J$563,FALSE(),$H$2:$H$563,"&lt;"&amp;H293)+(COUNTIFS($J$2:$J$563,FALSE(),$H$2:$H$563,H293)+1)/2,"")</f>
        <v>196</v>
      </c>
      <c r="R293" s="5" t="n">
        <f aca="false">COUNTIF($L$2:$L$563,"&lt;"&amp;L293)+(COUNTIF($L$2:$L$563,L293)+1)/2</f>
        <v>307.5</v>
      </c>
      <c r="S293" s="5" t="n">
        <f aca="false">MATCH(F293,Codetabel!$G$2:$G$12,0)-1</f>
        <v>2</v>
      </c>
      <c r="T293" s="5" t="n">
        <f aca="false">H293-1</f>
        <v>3</v>
      </c>
    </row>
    <row r="294" customFormat="false" ht="15" hidden="false" customHeight="false" outlineLevel="0" collapsed="false">
      <c r="A294" s="9" t="s">
        <v>65</v>
      </c>
      <c r="B294" s="9" t="n">
        <v>414</v>
      </c>
      <c r="C294" s="9" t="s">
        <v>656</v>
      </c>
      <c r="D294" s="9" t="s">
        <v>657</v>
      </c>
      <c r="E294" s="9" t="s">
        <v>658</v>
      </c>
      <c r="F294" s="9" t="n">
        <v>30</v>
      </c>
      <c r="G294" s="9" t="s">
        <v>126</v>
      </c>
      <c r="H294" s="9" t="n">
        <v>3</v>
      </c>
      <c r="I294" s="9" t="n">
        <v>50</v>
      </c>
      <c r="J294" s="11" t="b">
        <f aca="false">FALSE()</f>
        <v>0</v>
      </c>
      <c r="K294" s="9" t="n">
        <v>50</v>
      </c>
      <c r="L294" s="9" t="n">
        <v>3</v>
      </c>
      <c r="M294" s="11" t="b">
        <f aca="false">TRUE()</f>
        <v>1</v>
      </c>
      <c r="N294" s="5" t="n">
        <f aca="false">COUNTIF($F$2:$F$563,"&lt;"&amp;F294)+(COUNTIF($F$2:$F$563,F294)+1)/2</f>
        <v>259.5</v>
      </c>
      <c r="O294" s="5" t="n">
        <f aca="false">COUNTIF($H$2:$H$563,"&lt;"&amp;H294)+(COUNTIF($H$2:$H$563,H294)+1)/2</f>
        <v>176.5</v>
      </c>
      <c r="P294" s="5" t="n">
        <f aca="false">IF(J294=FALSE(),COUNTIFS($J$2:$J$563,FALSE(),$F$2:$F$563,"&lt;"&amp;F294)+(COUNTIFS($J$2:$J$563,FALSE(),$F$2:$F$563,F294)+1)/2,"")</f>
        <v>242</v>
      </c>
      <c r="Q294" s="5" t="n">
        <f aca="false">IF(J294=FALSE(),COUNTIFS($J$2:$J$563,FALSE(),$H$2:$H$563,"&lt;"&amp;H294)+(COUNTIFS($J$2:$J$563,FALSE(),$H$2:$H$563,H294)+1)/2,"")</f>
        <v>133.5</v>
      </c>
      <c r="R294" s="5" t="n">
        <f aca="false">COUNTIF($L$2:$L$563,"&lt;"&amp;L294)+(COUNTIF($L$2:$L$563,L294)+1)/2</f>
        <v>205</v>
      </c>
      <c r="S294" s="5" t="n">
        <f aca="false">MATCH(F294,Codetabel!$G$2:$G$12,0)-1</f>
        <v>2</v>
      </c>
      <c r="T294" s="5" t="n">
        <f aca="false">H294-1</f>
        <v>2</v>
      </c>
    </row>
    <row r="295" customFormat="false" ht="15" hidden="false" customHeight="false" outlineLevel="0" collapsed="false">
      <c r="A295" s="9" t="s">
        <v>65</v>
      </c>
      <c r="B295" s="9" t="n">
        <v>415</v>
      </c>
      <c r="C295" s="9" t="s">
        <v>656</v>
      </c>
      <c r="D295" s="9" t="s">
        <v>657</v>
      </c>
      <c r="E295" s="9" t="s">
        <v>659</v>
      </c>
      <c r="F295" s="9" t="n">
        <v>100</v>
      </c>
      <c r="G295" s="9" t="s">
        <v>115</v>
      </c>
      <c r="H295" s="9" t="n">
        <v>4</v>
      </c>
      <c r="I295" s="9" t="n">
        <v>100</v>
      </c>
      <c r="J295" s="11" t="b">
        <f aca="false">TRUE()</f>
        <v>1</v>
      </c>
      <c r="K295" s="9" t="n">
        <v>100</v>
      </c>
      <c r="L295" s="9" t="n">
        <v>4</v>
      </c>
      <c r="M295" s="11" t="b">
        <f aca="false">TRUE()</f>
        <v>1</v>
      </c>
      <c r="N295" s="5" t="n">
        <f aca="false">COUNTIF($F$2:$F$563,"&lt;"&amp;F295)+(COUNTIF($F$2:$F$563,F295)+1)/2</f>
        <v>418.5</v>
      </c>
      <c r="O295" s="5" t="n">
        <f aca="false">COUNTIF($H$2:$H$563,"&lt;"&amp;H295)+(COUNTIF($H$2:$H$563,H295)+1)/2</f>
        <v>269</v>
      </c>
      <c r="P295" s="5" t="str">
        <f aca="false">IF(J295=FALSE(),COUNTIFS($J$2:$J$563,FALSE(),$F$2:$F$563,"&lt;"&amp;F295)+(COUNTIFS($J$2:$J$563,FALSE(),$F$2:$F$563,F295)+1)/2,"")</f>
        <v/>
      </c>
      <c r="Q295" s="5" t="str">
        <f aca="false">IF(J295=FALSE(),COUNTIFS($J$2:$J$563,FALSE(),$H$2:$H$563,"&lt;"&amp;H295)+(COUNTIFS($J$2:$J$563,FALSE(),$H$2:$H$563,H295)+1)/2,"")</f>
        <v/>
      </c>
      <c r="R295" s="5" t="n">
        <f aca="false">COUNTIF($L$2:$L$563,"&lt;"&amp;L295)+(COUNTIF($L$2:$L$563,L295)+1)/2</f>
        <v>307.5</v>
      </c>
      <c r="S295" s="5" t="n">
        <f aca="false">MATCH(F295,Codetabel!$G$2:$G$12,0)-1</f>
        <v>4</v>
      </c>
      <c r="T295" s="5" t="n">
        <f aca="false">H295-1</f>
        <v>3</v>
      </c>
    </row>
    <row r="296" customFormat="false" ht="15" hidden="false" customHeight="false" outlineLevel="0" collapsed="false">
      <c r="A296" s="9" t="s">
        <v>65</v>
      </c>
      <c r="B296" s="9" t="n">
        <v>416</v>
      </c>
      <c r="C296" s="9" t="s">
        <v>656</v>
      </c>
      <c r="D296" s="9" t="s">
        <v>657</v>
      </c>
      <c r="E296" s="9" t="s">
        <v>660</v>
      </c>
      <c r="F296" s="9" t="n">
        <v>50</v>
      </c>
      <c r="G296" s="9" t="s">
        <v>132</v>
      </c>
      <c r="H296" s="9" t="n">
        <v>5</v>
      </c>
      <c r="I296" s="9" t="n">
        <v>200</v>
      </c>
      <c r="J296" s="11" t="b">
        <f aca="false">FALSE()</f>
        <v>0</v>
      </c>
      <c r="K296" s="9" t="n">
        <v>200</v>
      </c>
      <c r="L296" s="9" t="n">
        <v>5</v>
      </c>
      <c r="M296" s="11" t="b">
        <f aca="false">TRUE()</f>
        <v>1</v>
      </c>
      <c r="N296" s="5" t="n">
        <f aca="false">COUNTIF($F$2:$F$563,"&lt;"&amp;F296)+(COUNTIF($F$2:$F$563,F296)+1)/2</f>
        <v>346.5</v>
      </c>
      <c r="O296" s="5" t="n">
        <f aca="false">COUNTIF($H$2:$H$563,"&lt;"&amp;H296)+(COUNTIF($H$2:$H$563,H296)+1)/2</f>
        <v>351.5</v>
      </c>
      <c r="P296" s="5" t="n">
        <f aca="false">IF(J296=FALSE(),COUNTIFS($J$2:$J$563,FALSE(),$F$2:$F$563,"&lt;"&amp;F296)+(COUNTIFS($J$2:$J$563,FALSE(),$F$2:$F$563,F296)+1)/2,"")</f>
        <v>303.5</v>
      </c>
      <c r="Q296" s="5" t="n">
        <f aca="false">IF(J296=FALSE(),COUNTIFS($J$2:$J$563,FALSE(),$H$2:$H$563,"&lt;"&amp;H296)+(COUNTIFS($J$2:$J$563,FALSE(),$H$2:$H$563,H296)+1)/2,"")</f>
        <v>247</v>
      </c>
      <c r="R296" s="5" t="n">
        <f aca="false">COUNTIF($L$2:$L$563,"&lt;"&amp;L296)+(COUNTIF($L$2:$L$563,L296)+1)/2</f>
        <v>389.5</v>
      </c>
      <c r="S296" s="5" t="n">
        <f aca="false">MATCH(F296,Codetabel!$G$2:$G$12,0)-1</f>
        <v>3</v>
      </c>
      <c r="T296" s="5" t="n">
        <f aca="false">H296-1</f>
        <v>4</v>
      </c>
    </row>
    <row r="297" customFormat="false" ht="15" hidden="false" customHeight="false" outlineLevel="0" collapsed="false">
      <c r="A297" s="9" t="s">
        <v>65</v>
      </c>
      <c r="B297" s="9" t="n">
        <v>417</v>
      </c>
      <c r="C297" s="9" t="s">
        <v>656</v>
      </c>
      <c r="D297" s="9" t="s">
        <v>657</v>
      </c>
      <c r="E297" s="9" t="s">
        <v>661</v>
      </c>
      <c r="F297" s="9" t="n">
        <v>100</v>
      </c>
      <c r="G297" s="9" t="s">
        <v>180</v>
      </c>
      <c r="H297" s="9" t="n">
        <v>7</v>
      </c>
      <c r="I297" s="9" t="n">
        <v>500</v>
      </c>
      <c r="J297" s="11" t="b">
        <f aca="false">FALSE()</f>
        <v>0</v>
      </c>
      <c r="K297" s="9" t="n">
        <v>500</v>
      </c>
      <c r="L297" s="9" t="n">
        <v>7</v>
      </c>
      <c r="M297" s="11" t="b">
        <f aca="false">FALSE()</f>
        <v>0</v>
      </c>
      <c r="N297" s="5" t="n">
        <f aca="false">COUNTIF($F$2:$F$563,"&lt;"&amp;F297)+(COUNTIF($F$2:$F$563,F297)+1)/2</f>
        <v>418.5</v>
      </c>
      <c r="O297" s="5" t="n">
        <f aca="false">COUNTIF($H$2:$H$563,"&lt;"&amp;H297)+(COUNTIF($H$2:$H$563,H297)+1)/2</f>
        <v>489.5</v>
      </c>
      <c r="P297" s="5" t="n">
        <f aca="false">IF(J297=FALSE(),COUNTIFS($J$2:$J$563,FALSE(),$F$2:$F$563,"&lt;"&amp;F297)+(COUNTIFS($J$2:$J$563,FALSE(),$F$2:$F$563,F297)+1)/2,"")</f>
        <v>345.5</v>
      </c>
      <c r="Q297" s="5" t="n">
        <f aca="false">IF(J297=FALSE(),COUNTIFS($J$2:$J$563,FALSE(),$H$2:$H$563,"&lt;"&amp;H297)+(COUNTIFS($J$2:$J$563,FALSE(),$H$2:$H$563,H297)+1)/2,"")</f>
        <v>328.5</v>
      </c>
      <c r="R297" s="5" t="n">
        <f aca="false">COUNTIF($L$2:$L$563,"&lt;"&amp;L297)+(COUNTIF($L$2:$L$563,L297)+1)/2</f>
        <v>500.5</v>
      </c>
      <c r="S297" s="5" t="n">
        <f aca="false">MATCH(F297,Codetabel!$G$2:$G$12,0)-1</f>
        <v>4</v>
      </c>
      <c r="T297" s="5" t="n">
        <f aca="false">H297-1</f>
        <v>6</v>
      </c>
    </row>
    <row r="298" customFormat="false" ht="15" hidden="false" customHeight="false" outlineLevel="0" collapsed="false">
      <c r="A298" s="9" t="s">
        <v>65</v>
      </c>
      <c r="B298" s="9" t="n">
        <v>418</v>
      </c>
      <c r="C298" s="9" t="s">
        <v>662</v>
      </c>
      <c r="D298" s="9" t="s">
        <v>663</v>
      </c>
      <c r="E298" s="9" t="s">
        <v>664</v>
      </c>
      <c r="F298" s="9" t="n">
        <v>100</v>
      </c>
      <c r="G298" s="9" t="s">
        <v>182</v>
      </c>
      <c r="H298" s="9" t="n">
        <v>8</v>
      </c>
      <c r="I298" s="9" t="n">
        <v>700</v>
      </c>
      <c r="J298" s="11" t="b">
        <f aca="false">FALSE()</f>
        <v>0</v>
      </c>
      <c r="K298" s="9" t="n">
        <v>700</v>
      </c>
      <c r="L298" s="9" t="n">
        <v>8</v>
      </c>
      <c r="M298" s="11" t="b">
        <f aca="false">FALSE()</f>
        <v>0</v>
      </c>
      <c r="N298" s="5" t="n">
        <f aca="false">COUNTIF($F$2:$F$563,"&lt;"&amp;F298)+(COUNTIF($F$2:$F$563,F298)+1)/2</f>
        <v>418.5</v>
      </c>
      <c r="O298" s="5" t="n">
        <f aca="false">COUNTIF($H$2:$H$563,"&lt;"&amp;H298)+(COUNTIF($H$2:$H$563,H298)+1)/2</f>
        <v>523.5</v>
      </c>
      <c r="P298" s="5" t="n">
        <f aca="false">IF(J298=FALSE(),COUNTIFS($J$2:$J$563,FALSE(),$F$2:$F$563,"&lt;"&amp;F298)+(COUNTIFS($J$2:$J$563,FALSE(),$F$2:$F$563,F298)+1)/2,"")</f>
        <v>345.5</v>
      </c>
      <c r="Q298" s="5" t="n">
        <f aca="false">IF(J298=FALSE(),COUNTIFS($J$2:$J$563,FALSE(),$H$2:$H$563,"&lt;"&amp;H298)+(COUNTIFS($J$2:$J$563,FALSE(),$H$2:$H$563,H298)+1)/2,"")</f>
        <v>353.5</v>
      </c>
      <c r="R298" s="5" t="n">
        <f aca="false">COUNTIF($L$2:$L$563,"&lt;"&amp;L298)+(COUNTIF($L$2:$L$563,L298)+1)/2</f>
        <v>528</v>
      </c>
      <c r="S298" s="5" t="n">
        <f aca="false">MATCH(F298,Codetabel!$G$2:$G$12,0)-1</f>
        <v>4</v>
      </c>
      <c r="T298" s="5" t="n">
        <f aca="false">H298-1</f>
        <v>7</v>
      </c>
    </row>
    <row r="299" customFormat="false" ht="15" hidden="false" customHeight="false" outlineLevel="0" collapsed="false">
      <c r="A299" s="9" t="s">
        <v>65</v>
      </c>
      <c r="B299" s="9" t="n">
        <v>420</v>
      </c>
      <c r="C299" s="9" t="s">
        <v>665</v>
      </c>
      <c r="D299" s="9" t="s">
        <v>666</v>
      </c>
      <c r="E299" s="9" t="s">
        <v>185</v>
      </c>
      <c r="F299" s="9" t="n">
        <v>50</v>
      </c>
      <c r="G299" s="9" t="s">
        <v>115</v>
      </c>
      <c r="H299" s="9" t="n">
        <v>4</v>
      </c>
      <c r="I299" s="9" t="n">
        <v>100</v>
      </c>
      <c r="J299" s="11" t="b">
        <f aca="false">FALSE()</f>
        <v>0</v>
      </c>
      <c r="K299" s="9" t="n">
        <v>100</v>
      </c>
      <c r="L299" s="9" t="n">
        <v>4</v>
      </c>
      <c r="M299" s="11" t="b">
        <f aca="false">TRUE()</f>
        <v>1</v>
      </c>
      <c r="N299" s="5" t="n">
        <f aca="false">COUNTIF($F$2:$F$563,"&lt;"&amp;F299)+(COUNTIF($F$2:$F$563,F299)+1)/2</f>
        <v>346.5</v>
      </c>
      <c r="O299" s="5" t="n">
        <f aca="false">COUNTIF($H$2:$H$563,"&lt;"&amp;H299)+(COUNTIF($H$2:$H$563,H299)+1)/2</f>
        <v>269</v>
      </c>
      <c r="P299" s="5" t="n">
        <f aca="false">IF(J299=FALSE(),COUNTIFS($J$2:$J$563,FALSE(),$F$2:$F$563,"&lt;"&amp;F299)+(COUNTIFS($J$2:$J$563,FALSE(),$F$2:$F$563,F299)+1)/2,"")</f>
        <v>303.5</v>
      </c>
      <c r="Q299" s="5" t="n">
        <f aca="false">IF(J299=FALSE(),COUNTIFS($J$2:$J$563,FALSE(),$H$2:$H$563,"&lt;"&amp;H299)+(COUNTIFS($J$2:$J$563,FALSE(),$H$2:$H$563,H299)+1)/2,"")</f>
        <v>196</v>
      </c>
      <c r="R299" s="5" t="n">
        <f aca="false">COUNTIF($L$2:$L$563,"&lt;"&amp;L299)+(COUNTIF($L$2:$L$563,L299)+1)/2</f>
        <v>307.5</v>
      </c>
      <c r="S299" s="5" t="n">
        <f aca="false">MATCH(F299,Codetabel!$G$2:$G$12,0)-1</f>
        <v>3</v>
      </c>
      <c r="T299" s="5" t="n">
        <f aca="false">H299-1</f>
        <v>3</v>
      </c>
    </row>
    <row r="300" customFormat="false" ht="15" hidden="false" customHeight="false" outlineLevel="0" collapsed="false">
      <c r="A300" s="9" t="s">
        <v>65</v>
      </c>
      <c r="B300" s="9" t="n">
        <v>421</v>
      </c>
      <c r="C300" s="9" t="s">
        <v>665</v>
      </c>
      <c r="D300" s="9" t="s">
        <v>666</v>
      </c>
      <c r="E300" s="9" t="s">
        <v>667</v>
      </c>
      <c r="F300" s="9" t="n">
        <v>50</v>
      </c>
      <c r="G300" s="9" t="s">
        <v>199</v>
      </c>
      <c r="H300" s="9" t="n">
        <v>6</v>
      </c>
      <c r="I300" s="9" t="n">
        <v>300</v>
      </c>
      <c r="J300" s="11" t="b">
        <f aca="false">FALSE()</f>
        <v>0</v>
      </c>
      <c r="K300" s="9" t="n">
        <v>300</v>
      </c>
      <c r="L300" s="9" t="n">
        <v>6</v>
      </c>
      <c r="M300" s="11" t="b">
        <f aca="false">TRUE()</f>
        <v>1</v>
      </c>
      <c r="N300" s="5" t="n">
        <f aca="false">COUNTIF($F$2:$F$563,"&lt;"&amp;F300)+(COUNTIF($F$2:$F$563,F300)+1)/2</f>
        <v>346.5</v>
      </c>
      <c r="O300" s="5" t="n">
        <f aca="false">COUNTIF($H$2:$H$563,"&lt;"&amp;H300)+(COUNTIF($H$2:$H$563,H300)+1)/2</f>
        <v>425.5</v>
      </c>
      <c r="P300" s="5" t="n">
        <f aca="false">IF(J300=FALSE(),COUNTIFS($J$2:$J$563,FALSE(),$F$2:$F$563,"&lt;"&amp;F300)+(COUNTIFS($J$2:$J$563,FALSE(),$F$2:$F$563,F300)+1)/2,"")</f>
        <v>303.5</v>
      </c>
      <c r="Q300" s="5" t="n">
        <f aca="false">IF(J300=FALSE(),COUNTIFS($J$2:$J$563,FALSE(),$H$2:$H$563,"&lt;"&amp;H300)+(COUNTIFS($J$2:$J$563,FALSE(),$H$2:$H$563,H300)+1)/2,"")</f>
        <v>288</v>
      </c>
      <c r="R300" s="5" t="n">
        <f aca="false">COUNTIF($L$2:$L$563,"&lt;"&amp;L300)+(COUNTIF($L$2:$L$563,L300)+1)/2</f>
        <v>450.5</v>
      </c>
      <c r="S300" s="5" t="n">
        <f aca="false">MATCH(F300,Codetabel!$G$2:$G$12,0)-1</f>
        <v>3</v>
      </c>
      <c r="T300" s="5" t="n">
        <f aca="false">H300-1</f>
        <v>5</v>
      </c>
    </row>
    <row r="301" customFormat="false" ht="15" hidden="false" customHeight="false" outlineLevel="0" collapsed="false">
      <c r="A301" s="9" t="s">
        <v>65</v>
      </c>
      <c r="B301" s="9" t="n">
        <v>423</v>
      </c>
      <c r="C301" s="9" t="s">
        <v>668</v>
      </c>
      <c r="D301" s="9" t="s">
        <v>669</v>
      </c>
      <c r="E301" s="9" t="s">
        <v>670</v>
      </c>
      <c r="F301" s="9" t="n">
        <v>50</v>
      </c>
      <c r="G301" s="9" t="s">
        <v>132</v>
      </c>
      <c r="H301" s="9" t="n">
        <v>5</v>
      </c>
      <c r="I301" s="9" t="n">
        <v>200</v>
      </c>
      <c r="J301" s="11" t="b">
        <f aca="false">FALSE()</f>
        <v>0</v>
      </c>
      <c r="K301" s="9" t="n">
        <v>200</v>
      </c>
      <c r="L301" s="9" t="n">
        <v>5</v>
      </c>
      <c r="M301" s="11" t="b">
        <f aca="false">TRUE()</f>
        <v>1</v>
      </c>
      <c r="N301" s="5" t="n">
        <f aca="false">COUNTIF($F$2:$F$563,"&lt;"&amp;F301)+(COUNTIF($F$2:$F$563,F301)+1)/2</f>
        <v>346.5</v>
      </c>
      <c r="O301" s="5" t="n">
        <f aca="false">COUNTIF($H$2:$H$563,"&lt;"&amp;H301)+(COUNTIF($H$2:$H$563,H301)+1)/2</f>
        <v>351.5</v>
      </c>
      <c r="P301" s="5" t="n">
        <f aca="false">IF(J301=FALSE(),COUNTIFS($J$2:$J$563,FALSE(),$F$2:$F$563,"&lt;"&amp;F301)+(COUNTIFS($J$2:$J$563,FALSE(),$F$2:$F$563,F301)+1)/2,"")</f>
        <v>303.5</v>
      </c>
      <c r="Q301" s="5" t="n">
        <f aca="false">IF(J301=FALSE(),COUNTIFS($J$2:$J$563,FALSE(),$H$2:$H$563,"&lt;"&amp;H301)+(COUNTIFS($J$2:$J$563,FALSE(),$H$2:$H$563,H301)+1)/2,"")</f>
        <v>247</v>
      </c>
      <c r="R301" s="5" t="n">
        <f aca="false">COUNTIF($L$2:$L$563,"&lt;"&amp;L301)+(COUNTIF($L$2:$L$563,L301)+1)/2</f>
        <v>389.5</v>
      </c>
      <c r="S301" s="5" t="n">
        <f aca="false">MATCH(F301,Codetabel!$G$2:$G$12,0)-1</f>
        <v>3</v>
      </c>
      <c r="T301" s="5" t="n">
        <f aca="false">H301-1</f>
        <v>4</v>
      </c>
    </row>
    <row r="302" customFormat="false" ht="15" hidden="false" customHeight="false" outlineLevel="0" collapsed="false">
      <c r="A302" s="9" t="s">
        <v>65</v>
      </c>
      <c r="B302" s="9" t="n">
        <v>424</v>
      </c>
      <c r="C302" s="9" t="s">
        <v>668</v>
      </c>
      <c r="D302" s="9" t="s">
        <v>669</v>
      </c>
      <c r="E302" s="9" t="s">
        <v>671</v>
      </c>
      <c r="F302" s="9" t="n">
        <v>100</v>
      </c>
      <c r="G302" s="9" t="s">
        <v>275</v>
      </c>
      <c r="H302" s="9" t="n">
        <v>9</v>
      </c>
      <c r="I302" s="9" t="n">
        <v>1000</v>
      </c>
      <c r="J302" s="11" t="b">
        <f aca="false">FALSE()</f>
        <v>0</v>
      </c>
      <c r="K302" s="9" t="n">
        <v>1000</v>
      </c>
      <c r="L302" s="9" t="n">
        <v>9</v>
      </c>
      <c r="M302" s="11" t="b">
        <f aca="false">FALSE()</f>
        <v>0</v>
      </c>
      <c r="N302" s="5" t="n">
        <f aca="false">COUNTIF($F$2:$F$563,"&lt;"&amp;F302)+(COUNTIF($F$2:$F$563,F302)+1)/2</f>
        <v>418.5</v>
      </c>
      <c r="O302" s="5" t="n">
        <f aca="false">COUNTIF($H$2:$H$563,"&lt;"&amp;H302)+(COUNTIF($H$2:$H$563,H302)+1)/2</f>
        <v>543</v>
      </c>
      <c r="P302" s="5" t="n">
        <f aca="false">IF(J302=FALSE(),COUNTIFS($J$2:$J$563,FALSE(),$F$2:$F$563,"&lt;"&amp;F302)+(COUNTIFS($J$2:$J$563,FALSE(),$F$2:$F$563,F302)+1)/2,"")</f>
        <v>345.5</v>
      </c>
      <c r="Q302" s="5" t="n">
        <f aca="false">IF(J302=FALSE(),COUNTIFS($J$2:$J$563,FALSE(),$H$2:$H$563,"&lt;"&amp;H302)+(COUNTIFS($J$2:$J$563,FALSE(),$H$2:$H$563,H302)+1)/2,"")</f>
        <v>367.5</v>
      </c>
      <c r="R302" s="5" t="n">
        <f aca="false">COUNTIF($L$2:$L$563,"&lt;"&amp;L302)+(COUNTIF($L$2:$L$563,L302)+1)/2</f>
        <v>544.5</v>
      </c>
      <c r="S302" s="5" t="n">
        <f aca="false">MATCH(F302,Codetabel!$G$2:$G$12,0)-1</f>
        <v>4</v>
      </c>
      <c r="T302" s="5" t="n">
        <f aca="false">H302-1</f>
        <v>8</v>
      </c>
    </row>
    <row r="303" customFormat="false" ht="15" hidden="false" customHeight="false" outlineLevel="0" collapsed="false">
      <c r="A303" s="9" t="s">
        <v>65</v>
      </c>
      <c r="B303" s="9" t="n">
        <v>425</v>
      </c>
      <c r="C303" s="9" t="s">
        <v>672</v>
      </c>
      <c r="D303" s="9" t="s">
        <v>673</v>
      </c>
      <c r="E303" s="9" t="s">
        <v>674</v>
      </c>
      <c r="F303" s="9" t="n">
        <v>30</v>
      </c>
      <c r="G303" s="9" t="s">
        <v>115</v>
      </c>
      <c r="H303" s="9" t="n">
        <v>4</v>
      </c>
      <c r="I303" s="9" t="n">
        <v>100</v>
      </c>
      <c r="J303" s="11" t="b">
        <f aca="false">FALSE()</f>
        <v>0</v>
      </c>
      <c r="K303" s="9" t="n">
        <v>100</v>
      </c>
      <c r="L303" s="9" t="n">
        <v>4</v>
      </c>
      <c r="M303" s="11" t="b">
        <f aca="false">TRUE()</f>
        <v>1</v>
      </c>
      <c r="N303" s="5" t="n">
        <f aca="false">COUNTIF($F$2:$F$563,"&lt;"&amp;F303)+(COUNTIF($F$2:$F$563,F303)+1)/2</f>
        <v>259.5</v>
      </c>
      <c r="O303" s="5" t="n">
        <f aca="false">COUNTIF($H$2:$H$563,"&lt;"&amp;H303)+(COUNTIF($H$2:$H$563,H303)+1)/2</f>
        <v>269</v>
      </c>
      <c r="P303" s="5" t="n">
        <f aca="false">IF(J303=FALSE(),COUNTIFS($J$2:$J$563,FALSE(),$F$2:$F$563,"&lt;"&amp;F303)+(COUNTIFS($J$2:$J$563,FALSE(),$F$2:$F$563,F303)+1)/2,"")</f>
        <v>242</v>
      </c>
      <c r="Q303" s="5" t="n">
        <f aca="false">IF(J303=FALSE(),COUNTIFS($J$2:$J$563,FALSE(),$H$2:$H$563,"&lt;"&amp;H303)+(COUNTIFS($J$2:$J$563,FALSE(),$H$2:$H$563,H303)+1)/2,"")</f>
        <v>196</v>
      </c>
      <c r="R303" s="5" t="n">
        <f aca="false">COUNTIF($L$2:$L$563,"&lt;"&amp;L303)+(COUNTIF($L$2:$L$563,L303)+1)/2</f>
        <v>307.5</v>
      </c>
      <c r="S303" s="5" t="n">
        <f aca="false">MATCH(F303,Codetabel!$G$2:$G$12,0)-1</f>
        <v>2</v>
      </c>
      <c r="T303" s="5" t="n">
        <f aca="false">H303-1</f>
        <v>3</v>
      </c>
    </row>
    <row r="304" customFormat="false" ht="15" hidden="false" customHeight="false" outlineLevel="0" collapsed="false">
      <c r="A304" s="9" t="s">
        <v>65</v>
      </c>
      <c r="B304" s="9" t="n">
        <v>426</v>
      </c>
      <c r="C304" s="9" t="s">
        <v>675</v>
      </c>
      <c r="D304" s="9" t="s">
        <v>676</v>
      </c>
      <c r="E304" s="9" t="s">
        <v>677</v>
      </c>
      <c r="F304" s="9" t="n">
        <v>30</v>
      </c>
      <c r="G304" s="9" t="s">
        <v>115</v>
      </c>
      <c r="H304" s="9" t="n">
        <v>4</v>
      </c>
      <c r="I304" s="9" t="n">
        <v>100</v>
      </c>
      <c r="J304" s="11" t="b">
        <f aca="false">FALSE()</f>
        <v>0</v>
      </c>
      <c r="K304" s="9" t="n">
        <v>100</v>
      </c>
      <c r="L304" s="9" t="n">
        <v>4</v>
      </c>
      <c r="M304" s="11" t="b">
        <f aca="false">TRUE()</f>
        <v>1</v>
      </c>
      <c r="N304" s="5" t="n">
        <f aca="false">COUNTIF($F$2:$F$563,"&lt;"&amp;F304)+(COUNTIF($F$2:$F$563,F304)+1)/2</f>
        <v>259.5</v>
      </c>
      <c r="O304" s="5" t="n">
        <f aca="false">COUNTIF($H$2:$H$563,"&lt;"&amp;H304)+(COUNTIF($H$2:$H$563,H304)+1)/2</f>
        <v>269</v>
      </c>
      <c r="P304" s="5" t="n">
        <f aca="false">IF(J304=FALSE(),COUNTIFS($J$2:$J$563,FALSE(),$F$2:$F$563,"&lt;"&amp;F304)+(COUNTIFS($J$2:$J$563,FALSE(),$F$2:$F$563,F304)+1)/2,"")</f>
        <v>242</v>
      </c>
      <c r="Q304" s="5" t="n">
        <f aca="false">IF(J304=FALSE(),COUNTIFS($J$2:$J$563,FALSE(),$H$2:$H$563,"&lt;"&amp;H304)+(COUNTIFS($J$2:$J$563,FALSE(),$H$2:$H$563,H304)+1)/2,"")</f>
        <v>196</v>
      </c>
      <c r="R304" s="5" t="n">
        <f aca="false">COUNTIF($L$2:$L$563,"&lt;"&amp;L304)+(COUNTIF($L$2:$L$563,L304)+1)/2</f>
        <v>307.5</v>
      </c>
      <c r="S304" s="5" t="n">
        <f aca="false">MATCH(F304,Codetabel!$G$2:$G$12,0)-1</f>
        <v>2</v>
      </c>
      <c r="T304" s="5" t="n">
        <f aca="false">H304-1</f>
        <v>3</v>
      </c>
    </row>
    <row r="305" customFormat="false" ht="15" hidden="false" customHeight="false" outlineLevel="0" collapsed="false">
      <c r="A305" s="9" t="s">
        <v>65</v>
      </c>
      <c r="B305" s="9" t="n">
        <v>429</v>
      </c>
      <c r="C305" s="9" t="s">
        <v>678</v>
      </c>
      <c r="D305" s="9" t="s">
        <v>679</v>
      </c>
      <c r="E305" s="9" t="s">
        <v>680</v>
      </c>
      <c r="F305" s="9" t="n">
        <v>50</v>
      </c>
      <c r="G305" s="9" t="s">
        <v>115</v>
      </c>
      <c r="H305" s="9" t="n">
        <v>4</v>
      </c>
      <c r="I305" s="9" t="n">
        <v>100</v>
      </c>
      <c r="J305" s="11" t="b">
        <f aca="false">FALSE()</f>
        <v>0</v>
      </c>
      <c r="K305" s="9" t="n">
        <v>100</v>
      </c>
      <c r="L305" s="9" t="n">
        <v>4</v>
      </c>
      <c r="M305" s="11" t="b">
        <f aca="false">TRUE()</f>
        <v>1</v>
      </c>
      <c r="N305" s="5" t="n">
        <f aca="false">COUNTIF($F$2:$F$563,"&lt;"&amp;F305)+(COUNTIF($F$2:$F$563,F305)+1)/2</f>
        <v>346.5</v>
      </c>
      <c r="O305" s="5" t="n">
        <f aca="false">COUNTIF($H$2:$H$563,"&lt;"&amp;H305)+(COUNTIF($H$2:$H$563,H305)+1)/2</f>
        <v>269</v>
      </c>
      <c r="P305" s="5" t="n">
        <f aca="false">IF(J305=FALSE(),COUNTIFS($J$2:$J$563,FALSE(),$F$2:$F$563,"&lt;"&amp;F305)+(COUNTIFS($J$2:$J$563,FALSE(),$F$2:$F$563,F305)+1)/2,"")</f>
        <v>303.5</v>
      </c>
      <c r="Q305" s="5" t="n">
        <f aca="false">IF(J305=FALSE(),COUNTIFS($J$2:$J$563,FALSE(),$H$2:$H$563,"&lt;"&amp;H305)+(COUNTIFS($J$2:$J$563,FALSE(),$H$2:$H$563,H305)+1)/2,"")</f>
        <v>196</v>
      </c>
      <c r="R305" s="5" t="n">
        <f aca="false">COUNTIF($L$2:$L$563,"&lt;"&amp;L305)+(COUNTIF($L$2:$L$563,L305)+1)/2</f>
        <v>307.5</v>
      </c>
      <c r="S305" s="5" t="n">
        <f aca="false">MATCH(F305,Codetabel!$G$2:$G$12,0)-1</f>
        <v>3</v>
      </c>
      <c r="T305" s="5" t="n">
        <f aca="false">H305-1</f>
        <v>3</v>
      </c>
    </row>
    <row r="306" customFormat="false" ht="15" hidden="false" customHeight="false" outlineLevel="0" collapsed="false">
      <c r="A306" s="9" t="s">
        <v>65</v>
      </c>
      <c r="B306" s="9" t="n">
        <v>430</v>
      </c>
      <c r="C306" s="9" t="s">
        <v>678</v>
      </c>
      <c r="D306" s="9" t="s">
        <v>681</v>
      </c>
      <c r="E306" s="9" t="s">
        <v>682</v>
      </c>
      <c r="F306" s="9" t="n">
        <v>0</v>
      </c>
      <c r="G306" s="9" t="s">
        <v>392</v>
      </c>
      <c r="H306" s="9" t="n">
        <v>1</v>
      </c>
      <c r="I306" s="9" t="n">
        <v>10</v>
      </c>
      <c r="J306" s="11" t="b">
        <f aca="false">FALSE()</f>
        <v>0</v>
      </c>
      <c r="K306" s="9" t="n">
        <v>10</v>
      </c>
      <c r="L306" s="9" t="n">
        <v>1</v>
      </c>
      <c r="M306" s="11" t="b">
        <f aca="false">TRUE()</f>
        <v>1</v>
      </c>
      <c r="N306" s="5" t="n">
        <f aca="false">COUNTIF($F$2:$F$563,"&lt;"&amp;F306)+(COUNTIF($F$2:$F$563,F306)+1)/2</f>
        <v>59</v>
      </c>
      <c r="O306" s="5" t="n">
        <f aca="false">COUNTIF($H$2:$H$563,"&lt;"&amp;H306)+(COUNTIF($H$2:$H$563,H306)+1)/2</f>
        <v>22</v>
      </c>
      <c r="P306" s="5" t="n">
        <f aca="false">IF(J306=FALSE(),COUNTIFS($J$2:$J$563,FALSE(),$F$2:$F$563,"&lt;"&amp;F306)+(COUNTIFS($J$2:$J$563,FALSE(),$F$2:$F$563,F306)+1)/2,"")</f>
        <v>59</v>
      </c>
      <c r="Q306" s="5" t="n">
        <f aca="false">IF(J306=FALSE(),COUNTIFS($J$2:$J$563,FALSE(),$H$2:$H$563,"&lt;"&amp;H306)+(COUNTIFS($J$2:$J$563,FALSE(),$H$2:$H$563,H306)+1)/2,"")</f>
        <v>19.5</v>
      </c>
      <c r="R306" s="5" t="n">
        <f aca="false">COUNTIF($L$2:$L$563,"&lt;"&amp;L306)+(COUNTIF($L$2:$L$563,L306)+1)/2</f>
        <v>24</v>
      </c>
      <c r="S306" s="5" t="n">
        <f aca="false">MATCH(F306,Codetabel!$G$2:$G$12,0)-1</f>
        <v>0</v>
      </c>
      <c r="T306" s="5" t="n">
        <f aca="false">H306-1</f>
        <v>0</v>
      </c>
    </row>
    <row r="307" customFormat="false" ht="15" hidden="false" customHeight="false" outlineLevel="0" collapsed="false">
      <c r="A307" s="9" t="s">
        <v>65</v>
      </c>
      <c r="B307" s="9" t="n">
        <v>431</v>
      </c>
      <c r="C307" s="9" t="s">
        <v>683</v>
      </c>
      <c r="D307" s="9" t="s">
        <v>684</v>
      </c>
      <c r="E307" s="9" t="s">
        <v>685</v>
      </c>
      <c r="F307" s="9" t="n">
        <v>30</v>
      </c>
      <c r="G307" s="9" t="s">
        <v>107</v>
      </c>
      <c r="H307" s="9" t="n">
        <v>2</v>
      </c>
      <c r="I307" s="9" t="n">
        <v>30</v>
      </c>
      <c r="J307" s="11" t="b">
        <f aca="false">TRUE()</f>
        <v>1</v>
      </c>
      <c r="K307" s="9" t="n">
        <v>10</v>
      </c>
      <c r="L307" s="9" t="n">
        <v>1</v>
      </c>
      <c r="M307" s="11" t="b">
        <f aca="false">TRUE()</f>
        <v>1</v>
      </c>
      <c r="N307" s="5" t="n">
        <f aca="false">COUNTIF($F$2:$F$563,"&lt;"&amp;F307)+(COUNTIF($F$2:$F$563,F307)+1)/2</f>
        <v>259.5</v>
      </c>
      <c r="O307" s="5" t="n">
        <f aca="false">COUNTIF($H$2:$H$563,"&lt;"&amp;H307)+(COUNTIF($H$2:$H$563,H307)+1)/2</f>
        <v>89</v>
      </c>
      <c r="P307" s="5" t="str">
        <f aca="false">IF(J307=FALSE(),COUNTIFS($J$2:$J$563,FALSE(),$F$2:$F$563,"&lt;"&amp;F307)+(COUNTIFS($J$2:$J$563,FALSE(),$F$2:$F$563,F307)+1)/2,"")</f>
        <v/>
      </c>
      <c r="Q307" s="5" t="str">
        <f aca="false">IF(J307=FALSE(),COUNTIFS($J$2:$J$563,FALSE(),$H$2:$H$563,"&lt;"&amp;H307)+(COUNTIFS($J$2:$J$563,FALSE(),$H$2:$H$563,H307)+1)/2,"")</f>
        <v/>
      </c>
      <c r="R307" s="5" t="n">
        <f aca="false">COUNTIF($L$2:$L$563,"&lt;"&amp;L307)+(COUNTIF($L$2:$L$563,L307)+1)/2</f>
        <v>24</v>
      </c>
      <c r="S307" s="5" t="n">
        <f aca="false">MATCH(F307,Codetabel!$G$2:$G$12,0)-1</f>
        <v>2</v>
      </c>
      <c r="T307" s="5" t="n">
        <f aca="false">H307-1</f>
        <v>1</v>
      </c>
    </row>
    <row r="308" customFormat="false" ht="15" hidden="false" customHeight="false" outlineLevel="0" collapsed="false">
      <c r="A308" s="9" t="s">
        <v>65</v>
      </c>
      <c r="B308" s="9" t="n">
        <v>432</v>
      </c>
      <c r="C308" s="9" t="s">
        <v>686</v>
      </c>
      <c r="D308" s="9" t="s">
        <v>687</v>
      </c>
      <c r="E308" s="9" t="s">
        <v>688</v>
      </c>
      <c r="F308" s="9" t="n">
        <v>30</v>
      </c>
      <c r="G308" s="9" t="s">
        <v>107</v>
      </c>
      <c r="H308" s="9" t="n">
        <v>2</v>
      </c>
      <c r="I308" s="9" t="n">
        <v>30</v>
      </c>
      <c r="J308" s="11" t="b">
        <f aca="false">TRUE()</f>
        <v>1</v>
      </c>
      <c r="K308" s="9" t="n">
        <v>30</v>
      </c>
      <c r="L308" s="9" t="n">
        <v>2</v>
      </c>
      <c r="M308" s="11" t="b">
        <f aca="false">TRUE()</f>
        <v>1</v>
      </c>
      <c r="N308" s="5" t="n">
        <f aca="false">COUNTIF($F$2:$F$563,"&lt;"&amp;F308)+(COUNTIF($F$2:$F$563,F308)+1)/2</f>
        <v>259.5</v>
      </c>
      <c r="O308" s="5" t="n">
        <f aca="false">COUNTIF($H$2:$H$563,"&lt;"&amp;H308)+(COUNTIF($H$2:$H$563,H308)+1)/2</f>
        <v>89</v>
      </c>
      <c r="P308" s="5" t="str">
        <f aca="false">IF(J308=FALSE(),COUNTIFS($J$2:$J$563,FALSE(),$F$2:$F$563,"&lt;"&amp;F308)+(COUNTIFS($J$2:$J$563,FALSE(),$F$2:$F$563,F308)+1)/2,"")</f>
        <v/>
      </c>
      <c r="Q308" s="5" t="str">
        <f aca="false">IF(J308=FALSE(),COUNTIFS($J$2:$J$563,FALSE(),$H$2:$H$563,"&lt;"&amp;H308)+(COUNTIFS($J$2:$J$563,FALSE(),$H$2:$H$563,H308)+1)/2,"")</f>
        <v/>
      </c>
      <c r="R308" s="5" t="n">
        <f aca="false">COUNTIF($L$2:$L$563,"&lt;"&amp;L308)+(COUNTIF($L$2:$L$563,L308)+1)/2</f>
        <v>101.5</v>
      </c>
      <c r="S308" s="5" t="n">
        <f aca="false">MATCH(F308,Codetabel!$G$2:$G$12,0)-1</f>
        <v>2</v>
      </c>
      <c r="T308" s="5" t="n">
        <f aca="false">H308-1</f>
        <v>1</v>
      </c>
    </row>
    <row r="309" customFormat="false" ht="15" hidden="false" customHeight="false" outlineLevel="0" collapsed="false">
      <c r="A309" s="9" t="s">
        <v>65</v>
      </c>
      <c r="B309" s="9" t="n">
        <v>433</v>
      </c>
      <c r="C309" s="9" t="s">
        <v>689</v>
      </c>
      <c r="D309" s="9" t="s">
        <v>690</v>
      </c>
      <c r="E309" s="9" t="s">
        <v>691</v>
      </c>
      <c r="F309" s="9" t="n">
        <v>30</v>
      </c>
      <c r="G309" s="9" t="s">
        <v>126</v>
      </c>
      <c r="H309" s="9" t="n">
        <v>3</v>
      </c>
      <c r="I309" s="9" t="n">
        <v>50</v>
      </c>
      <c r="J309" s="11" t="b">
        <f aca="false">FALSE()</f>
        <v>0</v>
      </c>
      <c r="K309" s="9" t="n">
        <v>50</v>
      </c>
      <c r="L309" s="9" t="n">
        <v>3</v>
      </c>
      <c r="M309" s="11" t="b">
        <f aca="false">TRUE()</f>
        <v>1</v>
      </c>
      <c r="N309" s="5" t="n">
        <f aca="false">COUNTIF($F$2:$F$563,"&lt;"&amp;F309)+(COUNTIF($F$2:$F$563,F309)+1)/2</f>
        <v>259.5</v>
      </c>
      <c r="O309" s="5" t="n">
        <f aca="false">COUNTIF($H$2:$H$563,"&lt;"&amp;H309)+(COUNTIF($H$2:$H$563,H309)+1)/2</f>
        <v>176.5</v>
      </c>
      <c r="P309" s="5" t="n">
        <f aca="false">IF(J309=FALSE(),COUNTIFS($J$2:$J$563,FALSE(),$F$2:$F$563,"&lt;"&amp;F309)+(COUNTIFS($J$2:$J$563,FALSE(),$F$2:$F$563,F309)+1)/2,"")</f>
        <v>242</v>
      </c>
      <c r="Q309" s="5" t="n">
        <f aca="false">IF(J309=FALSE(),COUNTIFS($J$2:$J$563,FALSE(),$H$2:$H$563,"&lt;"&amp;H309)+(COUNTIFS($J$2:$J$563,FALSE(),$H$2:$H$563,H309)+1)/2,"")</f>
        <v>133.5</v>
      </c>
      <c r="R309" s="5" t="n">
        <f aca="false">COUNTIF($L$2:$L$563,"&lt;"&amp;L309)+(COUNTIF($L$2:$L$563,L309)+1)/2</f>
        <v>205</v>
      </c>
      <c r="S309" s="5" t="n">
        <f aca="false">MATCH(F309,Codetabel!$G$2:$G$12,0)-1</f>
        <v>2</v>
      </c>
      <c r="T309" s="5" t="n">
        <f aca="false">H309-1</f>
        <v>2</v>
      </c>
    </row>
    <row r="310" customFormat="false" ht="15" hidden="false" customHeight="false" outlineLevel="0" collapsed="false">
      <c r="A310" s="9" t="s">
        <v>65</v>
      </c>
      <c r="B310" s="9" t="n">
        <v>434</v>
      </c>
      <c r="C310" s="9" t="s">
        <v>692</v>
      </c>
      <c r="D310" s="9" t="s">
        <v>693</v>
      </c>
      <c r="E310" s="9" t="s">
        <v>694</v>
      </c>
      <c r="F310" s="9" t="n">
        <v>30</v>
      </c>
      <c r="G310" s="9" t="s">
        <v>126</v>
      </c>
      <c r="H310" s="9" t="n">
        <v>3</v>
      </c>
      <c r="I310" s="9" t="n">
        <v>50</v>
      </c>
      <c r="J310" s="11" t="b">
        <f aca="false">FALSE()</f>
        <v>0</v>
      </c>
      <c r="K310" s="9" t="n">
        <v>50</v>
      </c>
      <c r="L310" s="9" t="n">
        <v>3</v>
      </c>
      <c r="M310" s="11" t="b">
        <f aca="false">TRUE()</f>
        <v>1</v>
      </c>
      <c r="N310" s="5" t="n">
        <f aca="false">COUNTIF($F$2:$F$563,"&lt;"&amp;F310)+(COUNTIF($F$2:$F$563,F310)+1)/2</f>
        <v>259.5</v>
      </c>
      <c r="O310" s="5" t="n">
        <f aca="false">COUNTIF($H$2:$H$563,"&lt;"&amp;H310)+(COUNTIF($H$2:$H$563,H310)+1)/2</f>
        <v>176.5</v>
      </c>
      <c r="P310" s="5" t="n">
        <f aca="false">IF(J310=FALSE(),COUNTIFS($J$2:$J$563,FALSE(),$F$2:$F$563,"&lt;"&amp;F310)+(COUNTIFS($J$2:$J$563,FALSE(),$F$2:$F$563,F310)+1)/2,"")</f>
        <v>242</v>
      </c>
      <c r="Q310" s="5" t="n">
        <f aca="false">IF(J310=FALSE(),COUNTIFS($J$2:$J$563,FALSE(),$H$2:$H$563,"&lt;"&amp;H310)+(COUNTIFS($J$2:$J$563,FALSE(),$H$2:$H$563,H310)+1)/2,"")</f>
        <v>133.5</v>
      </c>
      <c r="R310" s="5" t="n">
        <f aca="false">COUNTIF($L$2:$L$563,"&lt;"&amp;L310)+(COUNTIF($L$2:$L$563,L310)+1)/2</f>
        <v>205</v>
      </c>
      <c r="S310" s="5" t="n">
        <f aca="false">MATCH(F310,Codetabel!$G$2:$G$12,0)-1</f>
        <v>2</v>
      </c>
      <c r="T310" s="5" t="n">
        <f aca="false">H310-1</f>
        <v>2</v>
      </c>
    </row>
    <row r="311" customFormat="false" ht="15" hidden="false" customHeight="false" outlineLevel="0" collapsed="false">
      <c r="A311" s="9" t="s">
        <v>65</v>
      </c>
      <c r="B311" s="9" t="n">
        <v>435</v>
      </c>
      <c r="C311" s="9" t="s">
        <v>695</v>
      </c>
      <c r="D311" s="9" t="s">
        <v>696</v>
      </c>
      <c r="E311" s="9" t="s">
        <v>697</v>
      </c>
      <c r="F311" s="9" t="n">
        <v>0</v>
      </c>
      <c r="G311" s="9" t="s">
        <v>107</v>
      </c>
      <c r="H311" s="9" t="n">
        <v>2</v>
      </c>
      <c r="I311" s="9" t="n">
        <v>30</v>
      </c>
      <c r="J311" s="11" t="b">
        <f aca="false">FALSE()</f>
        <v>0</v>
      </c>
      <c r="K311" s="9" t="n">
        <v>30</v>
      </c>
      <c r="L311" s="9" t="n">
        <v>2</v>
      </c>
      <c r="M311" s="11" t="b">
        <f aca="false">TRUE()</f>
        <v>1</v>
      </c>
      <c r="N311" s="5" t="n">
        <f aca="false">COUNTIF($F$2:$F$563,"&lt;"&amp;F311)+(COUNTIF($F$2:$F$563,F311)+1)/2</f>
        <v>59</v>
      </c>
      <c r="O311" s="5" t="n">
        <f aca="false">COUNTIF($H$2:$H$563,"&lt;"&amp;H311)+(COUNTIF($H$2:$H$563,H311)+1)/2</f>
        <v>89</v>
      </c>
      <c r="P311" s="5" t="n">
        <f aca="false">IF(J311=FALSE(),COUNTIFS($J$2:$J$563,FALSE(),$F$2:$F$563,"&lt;"&amp;F311)+(COUNTIFS($J$2:$J$563,FALSE(),$F$2:$F$563,F311)+1)/2,"")</f>
        <v>59</v>
      </c>
      <c r="Q311" s="5" t="n">
        <f aca="false">IF(J311=FALSE(),COUNTIFS($J$2:$J$563,FALSE(),$H$2:$H$563,"&lt;"&amp;H311)+(COUNTIFS($J$2:$J$563,FALSE(),$H$2:$H$563,H311)+1)/2,"")</f>
        <v>71.5</v>
      </c>
      <c r="R311" s="5" t="n">
        <f aca="false">COUNTIF($L$2:$L$563,"&lt;"&amp;L311)+(COUNTIF($L$2:$L$563,L311)+1)/2</f>
        <v>101.5</v>
      </c>
      <c r="S311" s="5" t="n">
        <f aca="false">MATCH(F311,Codetabel!$G$2:$G$12,0)-1</f>
        <v>0</v>
      </c>
      <c r="T311" s="5" t="n">
        <f aca="false">H311-1</f>
        <v>1</v>
      </c>
    </row>
    <row r="312" customFormat="false" ht="15" hidden="false" customHeight="false" outlineLevel="0" collapsed="false">
      <c r="A312" s="9" t="s">
        <v>65</v>
      </c>
      <c r="B312" s="9" t="n">
        <v>436</v>
      </c>
      <c r="C312" s="9" t="s">
        <v>698</v>
      </c>
      <c r="D312" s="9" t="s">
        <v>699</v>
      </c>
      <c r="E312" s="9" t="s">
        <v>700</v>
      </c>
      <c r="F312" s="9" t="n">
        <v>30</v>
      </c>
      <c r="G312" s="9" t="s">
        <v>126</v>
      </c>
      <c r="H312" s="9" t="n">
        <v>3</v>
      </c>
      <c r="I312" s="9" t="n">
        <v>50</v>
      </c>
      <c r="J312" s="11" t="b">
        <f aca="false">FALSE()</f>
        <v>0</v>
      </c>
      <c r="K312" s="9" t="n">
        <v>50</v>
      </c>
      <c r="L312" s="9" t="n">
        <v>3</v>
      </c>
      <c r="M312" s="11" t="b">
        <f aca="false">TRUE()</f>
        <v>1</v>
      </c>
      <c r="N312" s="5" t="n">
        <f aca="false">COUNTIF($F$2:$F$563,"&lt;"&amp;F312)+(COUNTIF($F$2:$F$563,F312)+1)/2</f>
        <v>259.5</v>
      </c>
      <c r="O312" s="5" t="n">
        <f aca="false">COUNTIF($H$2:$H$563,"&lt;"&amp;H312)+(COUNTIF($H$2:$H$563,H312)+1)/2</f>
        <v>176.5</v>
      </c>
      <c r="P312" s="5" t="n">
        <f aca="false">IF(J312=FALSE(),COUNTIFS($J$2:$J$563,FALSE(),$F$2:$F$563,"&lt;"&amp;F312)+(COUNTIFS($J$2:$J$563,FALSE(),$F$2:$F$563,F312)+1)/2,"")</f>
        <v>242</v>
      </c>
      <c r="Q312" s="5" t="n">
        <f aca="false">IF(J312=FALSE(),COUNTIFS($J$2:$J$563,FALSE(),$H$2:$H$563,"&lt;"&amp;H312)+(COUNTIFS($J$2:$J$563,FALSE(),$H$2:$H$563,H312)+1)/2,"")</f>
        <v>133.5</v>
      </c>
      <c r="R312" s="5" t="n">
        <f aca="false">COUNTIF($L$2:$L$563,"&lt;"&amp;L312)+(COUNTIF($L$2:$L$563,L312)+1)/2</f>
        <v>205</v>
      </c>
      <c r="S312" s="5" t="n">
        <f aca="false">MATCH(F312,Codetabel!$G$2:$G$12,0)-1</f>
        <v>2</v>
      </c>
      <c r="T312" s="5" t="n">
        <f aca="false">H312-1</f>
        <v>2</v>
      </c>
    </row>
    <row r="313" customFormat="false" ht="15" hidden="false" customHeight="false" outlineLevel="0" collapsed="false">
      <c r="A313" s="9" t="s">
        <v>65</v>
      </c>
      <c r="B313" s="9" t="n">
        <v>439</v>
      </c>
      <c r="C313" s="9" t="s">
        <v>701</v>
      </c>
      <c r="D313" s="9" t="s">
        <v>702</v>
      </c>
      <c r="E313" s="9" t="s">
        <v>703</v>
      </c>
      <c r="F313" s="9" t="n">
        <v>30</v>
      </c>
      <c r="G313" s="9" t="s">
        <v>180</v>
      </c>
      <c r="H313" s="9" t="n">
        <v>7</v>
      </c>
      <c r="I313" s="9" t="n">
        <v>500</v>
      </c>
      <c r="J313" s="11" t="b">
        <f aca="false">FALSE()</f>
        <v>0</v>
      </c>
      <c r="K313" s="9" t="n">
        <v>500</v>
      </c>
      <c r="L313" s="9" t="n">
        <v>7</v>
      </c>
      <c r="M313" s="11" t="b">
        <f aca="false">FALSE()</f>
        <v>0</v>
      </c>
      <c r="N313" s="5" t="n">
        <f aca="false">COUNTIF($F$2:$F$563,"&lt;"&amp;F313)+(COUNTIF($F$2:$F$563,F313)+1)/2</f>
        <v>259.5</v>
      </c>
      <c r="O313" s="5" t="n">
        <f aca="false">COUNTIF($H$2:$H$563,"&lt;"&amp;H313)+(COUNTIF($H$2:$H$563,H313)+1)/2</f>
        <v>489.5</v>
      </c>
      <c r="P313" s="5" t="n">
        <f aca="false">IF(J313=FALSE(),COUNTIFS($J$2:$J$563,FALSE(),$F$2:$F$563,"&lt;"&amp;F313)+(COUNTIFS($J$2:$J$563,FALSE(),$F$2:$F$563,F313)+1)/2,"")</f>
        <v>242</v>
      </c>
      <c r="Q313" s="5" t="n">
        <f aca="false">IF(J313=FALSE(),COUNTIFS($J$2:$J$563,FALSE(),$H$2:$H$563,"&lt;"&amp;H313)+(COUNTIFS($J$2:$J$563,FALSE(),$H$2:$H$563,H313)+1)/2,"")</f>
        <v>328.5</v>
      </c>
      <c r="R313" s="5" t="n">
        <f aca="false">COUNTIF($L$2:$L$563,"&lt;"&amp;L313)+(COUNTIF($L$2:$L$563,L313)+1)/2</f>
        <v>500.5</v>
      </c>
      <c r="S313" s="5" t="n">
        <f aca="false">MATCH(F313,Codetabel!$G$2:$G$12,0)-1</f>
        <v>2</v>
      </c>
      <c r="T313" s="5" t="n">
        <f aca="false">H313-1</f>
        <v>6</v>
      </c>
    </row>
    <row r="314" customFormat="false" ht="15" hidden="false" customHeight="false" outlineLevel="0" collapsed="false">
      <c r="A314" s="9" t="s">
        <v>65</v>
      </c>
      <c r="B314" s="9" t="n">
        <v>441</v>
      </c>
      <c r="C314" s="9" t="s">
        <v>704</v>
      </c>
      <c r="D314" s="9" t="s">
        <v>705</v>
      </c>
      <c r="E314" s="9" t="s">
        <v>706</v>
      </c>
      <c r="F314" s="9" t="n">
        <v>30</v>
      </c>
      <c r="G314" s="9" t="s">
        <v>199</v>
      </c>
      <c r="H314" s="9" t="n">
        <v>6</v>
      </c>
      <c r="I314" s="9" t="n">
        <v>300</v>
      </c>
      <c r="J314" s="11" t="b">
        <f aca="false">FALSE()</f>
        <v>0</v>
      </c>
      <c r="K314" s="9" t="n">
        <v>300</v>
      </c>
      <c r="L314" s="9" t="n">
        <v>6</v>
      </c>
      <c r="M314" s="11" t="b">
        <f aca="false">TRUE()</f>
        <v>1</v>
      </c>
      <c r="N314" s="5" t="n">
        <f aca="false">COUNTIF($F$2:$F$563,"&lt;"&amp;F314)+(COUNTIF($F$2:$F$563,F314)+1)/2</f>
        <v>259.5</v>
      </c>
      <c r="O314" s="5" t="n">
        <f aca="false">COUNTIF($H$2:$H$563,"&lt;"&amp;H314)+(COUNTIF($H$2:$H$563,H314)+1)/2</f>
        <v>425.5</v>
      </c>
      <c r="P314" s="5" t="n">
        <f aca="false">IF(J314=FALSE(),COUNTIFS($J$2:$J$563,FALSE(),$F$2:$F$563,"&lt;"&amp;F314)+(COUNTIFS($J$2:$J$563,FALSE(),$F$2:$F$563,F314)+1)/2,"")</f>
        <v>242</v>
      </c>
      <c r="Q314" s="5" t="n">
        <f aca="false">IF(J314=FALSE(),COUNTIFS($J$2:$J$563,FALSE(),$H$2:$H$563,"&lt;"&amp;H314)+(COUNTIFS($J$2:$J$563,FALSE(),$H$2:$H$563,H314)+1)/2,"")</f>
        <v>288</v>
      </c>
      <c r="R314" s="5" t="n">
        <f aca="false">COUNTIF($L$2:$L$563,"&lt;"&amp;L314)+(COUNTIF($L$2:$L$563,L314)+1)/2</f>
        <v>450.5</v>
      </c>
      <c r="S314" s="5" t="n">
        <f aca="false">MATCH(F314,Codetabel!$G$2:$G$12,0)-1</f>
        <v>2</v>
      </c>
      <c r="T314" s="5" t="n">
        <f aca="false">H314-1</f>
        <v>5</v>
      </c>
    </row>
    <row r="315" customFormat="false" ht="15" hidden="false" customHeight="false" outlineLevel="0" collapsed="false">
      <c r="A315" s="9" t="s">
        <v>65</v>
      </c>
      <c r="B315" s="9" t="n">
        <v>442</v>
      </c>
      <c r="C315" s="9" t="s">
        <v>704</v>
      </c>
      <c r="D315" s="9" t="s">
        <v>705</v>
      </c>
      <c r="E315" s="9" t="s">
        <v>707</v>
      </c>
      <c r="F315" s="9" t="n">
        <v>30</v>
      </c>
      <c r="G315" s="9" t="s">
        <v>182</v>
      </c>
      <c r="H315" s="9" t="n">
        <v>8</v>
      </c>
      <c r="I315" s="9" t="n">
        <v>700</v>
      </c>
      <c r="J315" s="11" t="b">
        <f aca="false">FALSE()</f>
        <v>0</v>
      </c>
      <c r="K315" s="9" t="n">
        <v>700</v>
      </c>
      <c r="L315" s="9" t="n">
        <v>8</v>
      </c>
      <c r="M315" s="11" t="b">
        <f aca="false">FALSE()</f>
        <v>0</v>
      </c>
      <c r="N315" s="5" t="n">
        <f aca="false">COUNTIF($F$2:$F$563,"&lt;"&amp;F315)+(COUNTIF($F$2:$F$563,F315)+1)/2</f>
        <v>259.5</v>
      </c>
      <c r="O315" s="5" t="n">
        <f aca="false">COUNTIF($H$2:$H$563,"&lt;"&amp;H315)+(COUNTIF($H$2:$H$563,H315)+1)/2</f>
        <v>523.5</v>
      </c>
      <c r="P315" s="5" t="n">
        <f aca="false">IF(J315=FALSE(),COUNTIFS($J$2:$J$563,FALSE(),$F$2:$F$563,"&lt;"&amp;F315)+(COUNTIFS($J$2:$J$563,FALSE(),$F$2:$F$563,F315)+1)/2,"")</f>
        <v>242</v>
      </c>
      <c r="Q315" s="5" t="n">
        <f aca="false">IF(J315=FALSE(),COUNTIFS($J$2:$J$563,FALSE(),$H$2:$H$563,"&lt;"&amp;H315)+(COUNTIFS($J$2:$J$563,FALSE(),$H$2:$H$563,H315)+1)/2,"")</f>
        <v>353.5</v>
      </c>
      <c r="R315" s="5" t="n">
        <f aca="false">COUNTIF($L$2:$L$563,"&lt;"&amp;L315)+(COUNTIF($L$2:$L$563,L315)+1)/2</f>
        <v>528</v>
      </c>
      <c r="S315" s="5" t="n">
        <f aca="false">MATCH(F315,Codetabel!$G$2:$G$12,0)-1</f>
        <v>2</v>
      </c>
      <c r="T315" s="5" t="n">
        <f aca="false">H315-1</f>
        <v>7</v>
      </c>
    </row>
    <row r="316" customFormat="false" ht="15" hidden="false" customHeight="false" outlineLevel="0" collapsed="false">
      <c r="A316" s="9" t="s">
        <v>65</v>
      </c>
      <c r="B316" s="9" t="n">
        <v>443</v>
      </c>
      <c r="C316" s="9" t="s">
        <v>704</v>
      </c>
      <c r="D316" s="9" t="s">
        <v>705</v>
      </c>
      <c r="E316" s="9" t="s">
        <v>708</v>
      </c>
      <c r="F316" s="9" t="n">
        <v>300</v>
      </c>
      <c r="G316" s="9" t="s">
        <v>199</v>
      </c>
      <c r="H316" s="9" t="n">
        <v>6</v>
      </c>
      <c r="I316" s="9" t="n">
        <v>300</v>
      </c>
      <c r="J316" s="11" t="b">
        <f aca="false">TRUE()</f>
        <v>1</v>
      </c>
      <c r="K316" s="9" t="n">
        <v>100</v>
      </c>
      <c r="L316" s="9" t="n">
        <v>4</v>
      </c>
      <c r="M316" s="11" t="b">
        <f aca="false">TRUE()</f>
        <v>1</v>
      </c>
      <c r="N316" s="5" t="n">
        <f aca="false">COUNTIF($F$2:$F$563,"&lt;"&amp;F316)+(COUNTIF($F$2:$F$563,F316)+1)/2</f>
        <v>518</v>
      </c>
      <c r="O316" s="5" t="n">
        <f aca="false">COUNTIF($H$2:$H$563,"&lt;"&amp;H316)+(COUNTIF($H$2:$H$563,H316)+1)/2</f>
        <v>425.5</v>
      </c>
      <c r="P316" s="5" t="str">
        <f aca="false">IF(J316=FALSE(),COUNTIFS($J$2:$J$563,FALSE(),$F$2:$F$563,"&lt;"&amp;F316)+(COUNTIFS($J$2:$J$563,FALSE(),$F$2:$F$563,F316)+1)/2,"")</f>
        <v/>
      </c>
      <c r="Q316" s="5" t="str">
        <f aca="false">IF(J316=FALSE(),COUNTIFS($J$2:$J$563,FALSE(),$H$2:$H$563,"&lt;"&amp;H316)+(COUNTIFS($J$2:$J$563,FALSE(),$H$2:$H$563,H316)+1)/2,"")</f>
        <v/>
      </c>
      <c r="R316" s="5" t="n">
        <f aca="false">COUNTIF($L$2:$L$563,"&lt;"&amp;L316)+(COUNTIF($L$2:$L$563,L316)+1)/2</f>
        <v>307.5</v>
      </c>
      <c r="S316" s="5" t="n">
        <f aca="false">MATCH(F316,Codetabel!$G$2:$G$12,0)-1</f>
        <v>6</v>
      </c>
      <c r="T316" s="5" t="n">
        <f aca="false">H316-1</f>
        <v>5</v>
      </c>
    </row>
    <row r="317" customFormat="false" ht="15" hidden="false" customHeight="false" outlineLevel="0" collapsed="false">
      <c r="A317" s="9" t="s">
        <v>65</v>
      </c>
      <c r="B317" s="9" t="n">
        <v>444</v>
      </c>
      <c r="C317" s="9" t="s">
        <v>704</v>
      </c>
      <c r="D317" s="9" t="s">
        <v>705</v>
      </c>
      <c r="E317" s="9" t="s">
        <v>709</v>
      </c>
      <c r="F317" s="9" t="n">
        <v>200</v>
      </c>
      <c r="G317" s="9" t="s">
        <v>199</v>
      </c>
      <c r="H317" s="9" t="n">
        <v>6</v>
      </c>
      <c r="I317" s="9" t="n">
        <v>300</v>
      </c>
      <c r="J317" s="11" t="b">
        <f aca="false">FALSE()</f>
        <v>0</v>
      </c>
      <c r="K317" s="9" t="n">
        <v>300</v>
      </c>
      <c r="L317" s="9" t="n">
        <v>6</v>
      </c>
      <c r="M317" s="11" t="b">
        <f aca="false">TRUE()</f>
        <v>1</v>
      </c>
      <c r="N317" s="5" t="n">
        <f aca="false">COUNTIF($F$2:$F$563,"&lt;"&amp;F317)+(COUNTIF($F$2:$F$563,F317)+1)/2</f>
        <v>474.5</v>
      </c>
      <c r="O317" s="5" t="n">
        <f aca="false">COUNTIF($H$2:$H$563,"&lt;"&amp;H317)+(COUNTIF($H$2:$H$563,H317)+1)/2</f>
        <v>425.5</v>
      </c>
      <c r="P317" s="5" t="n">
        <f aca="false">IF(J317=FALSE(),COUNTIFS($J$2:$J$563,FALSE(),$F$2:$F$563,"&lt;"&amp;F317)+(COUNTIFS($J$2:$J$563,FALSE(),$F$2:$F$563,F317)+1)/2,"")</f>
        <v>370</v>
      </c>
      <c r="Q317" s="5" t="n">
        <f aca="false">IF(J317=FALSE(),COUNTIFS($J$2:$J$563,FALSE(),$H$2:$H$563,"&lt;"&amp;H317)+(COUNTIFS($J$2:$J$563,FALSE(),$H$2:$H$563,H317)+1)/2,"")</f>
        <v>288</v>
      </c>
      <c r="R317" s="5" t="n">
        <f aca="false">COUNTIF($L$2:$L$563,"&lt;"&amp;L317)+(COUNTIF($L$2:$L$563,L317)+1)/2</f>
        <v>450.5</v>
      </c>
      <c r="S317" s="5" t="n">
        <f aca="false">MATCH(F317,Codetabel!$G$2:$G$12,0)-1</f>
        <v>5</v>
      </c>
      <c r="T317" s="5" t="n">
        <f aca="false">H317-1</f>
        <v>5</v>
      </c>
    </row>
    <row r="318" customFormat="false" ht="15" hidden="false" customHeight="false" outlineLevel="0" collapsed="false">
      <c r="A318" s="9" t="s">
        <v>65</v>
      </c>
      <c r="B318" s="9" t="n">
        <v>448</v>
      </c>
      <c r="C318" s="9" t="s">
        <v>710</v>
      </c>
      <c r="D318" s="9" t="s">
        <v>711</v>
      </c>
      <c r="E318" s="9" t="s">
        <v>712</v>
      </c>
      <c r="F318" s="9" t="n">
        <v>100</v>
      </c>
      <c r="G318" s="9" t="s">
        <v>182</v>
      </c>
      <c r="H318" s="9" t="n">
        <v>8</v>
      </c>
      <c r="I318" s="9" t="n">
        <v>700</v>
      </c>
      <c r="J318" s="11" t="b">
        <f aca="false">FALSE()</f>
        <v>0</v>
      </c>
      <c r="K318" s="9" t="n">
        <v>700</v>
      </c>
      <c r="L318" s="9" t="n">
        <v>8</v>
      </c>
      <c r="M318" s="11" t="b">
        <f aca="false">FALSE()</f>
        <v>0</v>
      </c>
      <c r="N318" s="5" t="n">
        <f aca="false">COUNTIF($F$2:$F$563,"&lt;"&amp;F318)+(COUNTIF($F$2:$F$563,F318)+1)/2</f>
        <v>418.5</v>
      </c>
      <c r="O318" s="5" t="n">
        <f aca="false">COUNTIF($H$2:$H$563,"&lt;"&amp;H318)+(COUNTIF($H$2:$H$563,H318)+1)/2</f>
        <v>523.5</v>
      </c>
      <c r="P318" s="5" t="n">
        <f aca="false">IF(J318=FALSE(),COUNTIFS($J$2:$J$563,FALSE(),$F$2:$F$563,"&lt;"&amp;F318)+(COUNTIFS($J$2:$J$563,FALSE(),$F$2:$F$563,F318)+1)/2,"")</f>
        <v>345.5</v>
      </c>
      <c r="Q318" s="5" t="n">
        <f aca="false">IF(J318=FALSE(),COUNTIFS($J$2:$J$563,FALSE(),$H$2:$H$563,"&lt;"&amp;H318)+(COUNTIFS($J$2:$J$563,FALSE(),$H$2:$H$563,H318)+1)/2,"")</f>
        <v>353.5</v>
      </c>
      <c r="R318" s="5" t="n">
        <f aca="false">COUNTIF($L$2:$L$563,"&lt;"&amp;L318)+(COUNTIF($L$2:$L$563,L318)+1)/2</f>
        <v>528</v>
      </c>
      <c r="S318" s="5" t="n">
        <f aca="false">MATCH(F318,Codetabel!$G$2:$G$12,0)-1</f>
        <v>4</v>
      </c>
      <c r="T318" s="5" t="n">
        <f aca="false">H318-1</f>
        <v>7</v>
      </c>
    </row>
    <row r="319" customFormat="false" ht="15" hidden="false" customHeight="false" outlineLevel="0" collapsed="false">
      <c r="A319" s="9" t="s">
        <v>65</v>
      </c>
      <c r="B319" s="9" t="n">
        <v>449</v>
      </c>
      <c r="C319" s="9" t="s">
        <v>710</v>
      </c>
      <c r="D319" s="9" t="s">
        <v>711</v>
      </c>
      <c r="E319" s="9" t="s">
        <v>713</v>
      </c>
      <c r="F319" s="9" t="n">
        <v>100</v>
      </c>
      <c r="G319" s="9" t="s">
        <v>180</v>
      </c>
      <c r="H319" s="9" t="n">
        <v>7</v>
      </c>
      <c r="I319" s="9" t="n">
        <v>500</v>
      </c>
      <c r="J319" s="11" t="b">
        <f aca="false">FALSE()</f>
        <v>0</v>
      </c>
      <c r="K319" s="9" t="n">
        <v>500</v>
      </c>
      <c r="L319" s="9" t="n">
        <v>7</v>
      </c>
      <c r="M319" s="11" t="b">
        <f aca="false">FALSE()</f>
        <v>0</v>
      </c>
      <c r="N319" s="5" t="n">
        <f aca="false">COUNTIF($F$2:$F$563,"&lt;"&amp;F319)+(COUNTIF($F$2:$F$563,F319)+1)/2</f>
        <v>418.5</v>
      </c>
      <c r="O319" s="5" t="n">
        <f aca="false">COUNTIF($H$2:$H$563,"&lt;"&amp;H319)+(COUNTIF($H$2:$H$563,H319)+1)/2</f>
        <v>489.5</v>
      </c>
      <c r="P319" s="5" t="n">
        <f aca="false">IF(J319=FALSE(),COUNTIFS($J$2:$J$563,FALSE(),$F$2:$F$563,"&lt;"&amp;F319)+(COUNTIFS($J$2:$J$563,FALSE(),$F$2:$F$563,F319)+1)/2,"")</f>
        <v>345.5</v>
      </c>
      <c r="Q319" s="5" t="n">
        <f aca="false">IF(J319=FALSE(),COUNTIFS($J$2:$J$563,FALSE(),$H$2:$H$563,"&lt;"&amp;H319)+(COUNTIFS($J$2:$J$563,FALSE(),$H$2:$H$563,H319)+1)/2,"")</f>
        <v>328.5</v>
      </c>
      <c r="R319" s="5" t="n">
        <f aca="false">COUNTIF($L$2:$L$563,"&lt;"&amp;L319)+(COUNTIF($L$2:$L$563,L319)+1)/2</f>
        <v>500.5</v>
      </c>
      <c r="S319" s="5" t="n">
        <f aca="false">MATCH(F319,Codetabel!$G$2:$G$12,0)-1</f>
        <v>4</v>
      </c>
      <c r="T319" s="5" t="n">
        <f aca="false">H319-1</f>
        <v>6</v>
      </c>
    </row>
    <row r="320" customFormat="false" ht="15" hidden="false" customHeight="false" outlineLevel="0" collapsed="false">
      <c r="A320" s="9" t="s">
        <v>65</v>
      </c>
      <c r="B320" s="9" t="n">
        <v>450</v>
      </c>
      <c r="C320" s="9" t="s">
        <v>710</v>
      </c>
      <c r="D320" s="9" t="s">
        <v>711</v>
      </c>
      <c r="E320" s="9" t="s">
        <v>714</v>
      </c>
      <c r="F320" s="9" t="n">
        <v>100</v>
      </c>
      <c r="G320" s="9" t="s">
        <v>180</v>
      </c>
      <c r="H320" s="9" t="n">
        <v>7</v>
      </c>
      <c r="I320" s="9" t="n">
        <v>500</v>
      </c>
      <c r="J320" s="11" t="b">
        <f aca="false">FALSE()</f>
        <v>0</v>
      </c>
      <c r="K320" s="9" t="n">
        <v>500</v>
      </c>
      <c r="L320" s="9" t="n">
        <v>7</v>
      </c>
      <c r="M320" s="11" t="b">
        <f aca="false">FALSE()</f>
        <v>0</v>
      </c>
      <c r="N320" s="5" t="n">
        <f aca="false">COUNTIF($F$2:$F$563,"&lt;"&amp;F320)+(COUNTIF($F$2:$F$563,F320)+1)/2</f>
        <v>418.5</v>
      </c>
      <c r="O320" s="5" t="n">
        <f aca="false">COUNTIF($H$2:$H$563,"&lt;"&amp;H320)+(COUNTIF($H$2:$H$563,H320)+1)/2</f>
        <v>489.5</v>
      </c>
      <c r="P320" s="5" t="n">
        <f aca="false">IF(J320=FALSE(),COUNTIFS($J$2:$J$563,FALSE(),$F$2:$F$563,"&lt;"&amp;F320)+(COUNTIFS($J$2:$J$563,FALSE(),$F$2:$F$563,F320)+1)/2,"")</f>
        <v>345.5</v>
      </c>
      <c r="Q320" s="5" t="n">
        <f aca="false">IF(J320=FALSE(),COUNTIFS($J$2:$J$563,FALSE(),$H$2:$H$563,"&lt;"&amp;H320)+(COUNTIFS($J$2:$J$563,FALSE(),$H$2:$H$563,H320)+1)/2,"")</f>
        <v>328.5</v>
      </c>
      <c r="R320" s="5" t="n">
        <f aca="false">COUNTIF($L$2:$L$563,"&lt;"&amp;L320)+(COUNTIF($L$2:$L$563,L320)+1)/2</f>
        <v>500.5</v>
      </c>
      <c r="S320" s="5" t="n">
        <f aca="false">MATCH(F320,Codetabel!$G$2:$G$12,0)-1</f>
        <v>4</v>
      </c>
      <c r="T320" s="5" t="n">
        <f aca="false">H320-1</f>
        <v>6</v>
      </c>
    </row>
    <row r="321" customFormat="false" ht="15" hidden="false" customHeight="false" outlineLevel="0" collapsed="false">
      <c r="A321" s="9" t="s">
        <v>65</v>
      </c>
      <c r="B321" s="9" t="n">
        <v>451</v>
      </c>
      <c r="C321" s="9" t="s">
        <v>710</v>
      </c>
      <c r="D321" s="9" t="s">
        <v>711</v>
      </c>
      <c r="E321" s="9" t="s">
        <v>715</v>
      </c>
      <c r="F321" s="9" t="n">
        <v>10</v>
      </c>
      <c r="G321" s="9" t="s">
        <v>418</v>
      </c>
      <c r="H321" s="9" t="n">
        <v>10</v>
      </c>
      <c r="I321" s="9" t="n">
        <v>1500</v>
      </c>
      <c r="J321" s="11" t="b">
        <f aca="false">FALSE()</f>
        <v>0</v>
      </c>
      <c r="K321" s="9" t="n">
        <v>1500</v>
      </c>
      <c r="L321" s="9" t="n">
        <v>10</v>
      </c>
      <c r="M321" s="11" t="b">
        <f aca="false">TRUE()</f>
        <v>1</v>
      </c>
      <c r="N321" s="5" t="n">
        <f aca="false">COUNTIF($F$2:$F$563,"&lt;"&amp;F321)+(COUNTIF($F$2:$F$563,F321)+1)/2</f>
        <v>164.5</v>
      </c>
      <c r="O321" s="5" t="n">
        <f aca="false">COUNTIF($H$2:$H$563,"&lt;"&amp;H321)+(COUNTIF($H$2:$H$563,H321)+1)/2</f>
        <v>556.5</v>
      </c>
      <c r="P321" s="5" t="n">
        <f aca="false">IF(J321=FALSE(),COUNTIFS($J$2:$J$563,FALSE(),$F$2:$F$563,"&lt;"&amp;F321)+(COUNTIFS($J$2:$J$563,FALSE(),$F$2:$F$563,F321)+1)/2,"")</f>
        <v>162</v>
      </c>
      <c r="Q321" s="5" t="n">
        <f aca="false">IF(J321=FALSE(),COUNTIFS($J$2:$J$563,FALSE(),$H$2:$H$563,"&lt;"&amp;H321)+(COUNTIFS($J$2:$J$563,FALSE(),$H$2:$H$563,H321)+1)/2,"")</f>
        <v>378</v>
      </c>
      <c r="R321" s="5" t="n">
        <f aca="false">COUNTIF($L$2:$L$563,"&lt;"&amp;L321)+(COUNTIF($L$2:$L$563,L321)+1)/2</f>
        <v>557</v>
      </c>
      <c r="S321" s="5" t="n">
        <f aca="false">MATCH(F321,Codetabel!$G$2:$G$12,0)-1</f>
        <v>1</v>
      </c>
      <c r="T321" s="5" t="n">
        <f aca="false">H321-1</f>
        <v>9</v>
      </c>
    </row>
    <row r="322" customFormat="false" ht="15" hidden="false" customHeight="false" outlineLevel="0" collapsed="false">
      <c r="A322" s="9" t="s">
        <v>65</v>
      </c>
      <c r="B322" s="9" t="n">
        <v>452</v>
      </c>
      <c r="C322" s="9" t="s">
        <v>710</v>
      </c>
      <c r="D322" s="9" t="s">
        <v>711</v>
      </c>
      <c r="E322" s="9" t="s">
        <v>716</v>
      </c>
      <c r="F322" s="9" t="n">
        <v>30</v>
      </c>
      <c r="G322" s="9" t="s">
        <v>180</v>
      </c>
      <c r="H322" s="9" t="n">
        <v>7</v>
      </c>
      <c r="I322" s="9" t="n">
        <v>500</v>
      </c>
      <c r="J322" s="11" t="b">
        <f aca="false">FALSE()</f>
        <v>0</v>
      </c>
      <c r="K322" s="9" t="n">
        <v>500</v>
      </c>
      <c r="L322" s="9" t="n">
        <v>7</v>
      </c>
      <c r="M322" s="11" t="b">
        <f aca="false">FALSE()</f>
        <v>0</v>
      </c>
      <c r="N322" s="5" t="n">
        <f aca="false">COUNTIF($F$2:$F$563,"&lt;"&amp;F322)+(COUNTIF($F$2:$F$563,F322)+1)/2</f>
        <v>259.5</v>
      </c>
      <c r="O322" s="5" t="n">
        <f aca="false">COUNTIF($H$2:$H$563,"&lt;"&amp;H322)+(COUNTIF($H$2:$H$563,H322)+1)/2</f>
        <v>489.5</v>
      </c>
      <c r="P322" s="5" t="n">
        <f aca="false">IF(J322=FALSE(),COUNTIFS($J$2:$J$563,FALSE(),$F$2:$F$563,"&lt;"&amp;F322)+(COUNTIFS($J$2:$J$563,FALSE(),$F$2:$F$563,F322)+1)/2,"")</f>
        <v>242</v>
      </c>
      <c r="Q322" s="5" t="n">
        <f aca="false">IF(J322=FALSE(),COUNTIFS($J$2:$J$563,FALSE(),$H$2:$H$563,"&lt;"&amp;H322)+(COUNTIFS($J$2:$J$563,FALSE(),$H$2:$H$563,H322)+1)/2,"")</f>
        <v>328.5</v>
      </c>
      <c r="R322" s="5" t="n">
        <f aca="false">COUNTIF($L$2:$L$563,"&lt;"&amp;L322)+(COUNTIF($L$2:$L$563,L322)+1)/2</f>
        <v>500.5</v>
      </c>
      <c r="S322" s="5" t="n">
        <f aca="false">MATCH(F322,Codetabel!$G$2:$G$12,0)-1</f>
        <v>2</v>
      </c>
      <c r="T322" s="5" t="n">
        <f aca="false">H322-1</f>
        <v>6</v>
      </c>
    </row>
    <row r="323" customFormat="false" ht="15" hidden="false" customHeight="false" outlineLevel="0" collapsed="false">
      <c r="A323" s="9" t="s">
        <v>65</v>
      </c>
      <c r="B323" s="9" t="n">
        <v>454</v>
      </c>
      <c r="C323" s="9" t="s">
        <v>710</v>
      </c>
      <c r="D323" s="9" t="s">
        <v>711</v>
      </c>
      <c r="E323" s="9" t="s">
        <v>717</v>
      </c>
      <c r="F323" s="9" t="n">
        <v>100</v>
      </c>
      <c r="G323" s="9" t="s">
        <v>115</v>
      </c>
      <c r="H323" s="9" t="n">
        <v>4</v>
      </c>
      <c r="I323" s="9" t="n">
        <v>100</v>
      </c>
      <c r="J323" s="11" t="b">
        <f aca="false">TRUE()</f>
        <v>1</v>
      </c>
      <c r="K323" s="9" t="n">
        <v>100</v>
      </c>
      <c r="L323" s="9" t="n">
        <v>4</v>
      </c>
      <c r="M323" s="11" t="b">
        <f aca="false">TRUE()</f>
        <v>1</v>
      </c>
      <c r="N323" s="5" t="n">
        <f aca="false">COUNTIF($F$2:$F$563,"&lt;"&amp;F323)+(COUNTIF($F$2:$F$563,F323)+1)/2</f>
        <v>418.5</v>
      </c>
      <c r="O323" s="5" t="n">
        <f aca="false">COUNTIF($H$2:$H$563,"&lt;"&amp;H323)+(COUNTIF($H$2:$H$563,H323)+1)/2</f>
        <v>269</v>
      </c>
      <c r="P323" s="5" t="str">
        <f aca="false">IF(J323=FALSE(),COUNTIFS($J$2:$J$563,FALSE(),$F$2:$F$563,"&lt;"&amp;F323)+(COUNTIFS($J$2:$J$563,FALSE(),$F$2:$F$563,F323)+1)/2,"")</f>
        <v/>
      </c>
      <c r="Q323" s="5" t="str">
        <f aca="false">IF(J323=FALSE(),COUNTIFS($J$2:$J$563,FALSE(),$H$2:$H$563,"&lt;"&amp;H323)+(COUNTIFS($J$2:$J$563,FALSE(),$H$2:$H$563,H323)+1)/2,"")</f>
        <v/>
      </c>
      <c r="R323" s="5" t="n">
        <f aca="false">COUNTIF($L$2:$L$563,"&lt;"&amp;L323)+(COUNTIF($L$2:$L$563,L323)+1)/2</f>
        <v>307.5</v>
      </c>
      <c r="S323" s="5" t="n">
        <f aca="false">MATCH(F323,Codetabel!$G$2:$G$12,0)-1</f>
        <v>4</v>
      </c>
      <c r="T323" s="5" t="n">
        <f aca="false">H323-1</f>
        <v>3</v>
      </c>
    </row>
    <row r="324" customFormat="false" ht="15" hidden="false" customHeight="false" outlineLevel="0" collapsed="false">
      <c r="A324" s="9" t="s">
        <v>65</v>
      </c>
      <c r="B324" s="9" t="n">
        <v>455</v>
      </c>
      <c r="C324" s="9" t="s">
        <v>710</v>
      </c>
      <c r="D324" s="9" t="s">
        <v>711</v>
      </c>
      <c r="E324" s="9" t="s">
        <v>718</v>
      </c>
      <c r="F324" s="9" t="n">
        <v>50</v>
      </c>
      <c r="G324" s="9" t="s">
        <v>115</v>
      </c>
      <c r="H324" s="9" t="n">
        <v>4</v>
      </c>
      <c r="I324" s="9" t="n">
        <v>100</v>
      </c>
      <c r="J324" s="11" t="b">
        <f aca="false">FALSE()</f>
        <v>0</v>
      </c>
      <c r="K324" s="9" t="n">
        <v>100</v>
      </c>
      <c r="L324" s="9" t="n">
        <v>4</v>
      </c>
      <c r="M324" s="11" t="b">
        <f aca="false">TRUE()</f>
        <v>1</v>
      </c>
      <c r="N324" s="5" t="n">
        <f aca="false">COUNTIF($F$2:$F$563,"&lt;"&amp;F324)+(COUNTIF($F$2:$F$563,F324)+1)/2</f>
        <v>346.5</v>
      </c>
      <c r="O324" s="5" t="n">
        <f aca="false">COUNTIF($H$2:$H$563,"&lt;"&amp;H324)+(COUNTIF($H$2:$H$563,H324)+1)/2</f>
        <v>269</v>
      </c>
      <c r="P324" s="5" t="n">
        <f aca="false">IF(J324=FALSE(),COUNTIFS($J$2:$J$563,FALSE(),$F$2:$F$563,"&lt;"&amp;F324)+(COUNTIFS($J$2:$J$563,FALSE(),$F$2:$F$563,F324)+1)/2,"")</f>
        <v>303.5</v>
      </c>
      <c r="Q324" s="5" t="n">
        <f aca="false">IF(J324=FALSE(),COUNTIFS($J$2:$J$563,FALSE(),$H$2:$H$563,"&lt;"&amp;H324)+(COUNTIFS($J$2:$J$563,FALSE(),$H$2:$H$563,H324)+1)/2,"")</f>
        <v>196</v>
      </c>
      <c r="R324" s="5" t="n">
        <f aca="false">COUNTIF($L$2:$L$563,"&lt;"&amp;L324)+(COUNTIF($L$2:$L$563,L324)+1)/2</f>
        <v>307.5</v>
      </c>
      <c r="S324" s="5" t="n">
        <f aca="false">MATCH(F324,Codetabel!$G$2:$G$12,0)-1</f>
        <v>3</v>
      </c>
      <c r="T324" s="5" t="n">
        <f aca="false">H324-1</f>
        <v>3</v>
      </c>
    </row>
    <row r="325" customFormat="false" ht="15" hidden="false" customHeight="false" outlineLevel="0" collapsed="false">
      <c r="A325" s="9" t="s">
        <v>65</v>
      </c>
      <c r="B325" s="9" t="n">
        <v>457</v>
      </c>
      <c r="C325" s="9" t="s">
        <v>710</v>
      </c>
      <c r="D325" s="9" t="s">
        <v>711</v>
      </c>
      <c r="E325" s="9" t="s">
        <v>719</v>
      </c>
      <c r="F325" s="9" t="n">
        <v>0</v>
      </c>
      <c r="G325" s="9" t="s">
        <v>107</v>
      </c>
      <c r="H325" s="9" t="n">
        <v>2</v>
      </c>
      <c r="I325" s="9" t="n">
        <v>30</v>
      </c>
      <c r="J325" s="11" t="b">
        <f aca="false">FALSE()</f>
        <v>0</v>
      </c>
      <c r="K325" s="9" t="n">
        <v>30</v>
      </c>
      <c r="L325" s="9" t="n">
        <v>2</v>
      </c>
      <c r="M325" s="11" t="b">
        <f aca="false">TRUE()</f>
        <v>1</v>
      </c>
      <c r="N325" s="5" t="n">
        <f aca="false">COUNTIF($F$2:$F$563,"&lt;"&amp;F325)+(COUNTIF($F$2:$F$563,F325)+1)/2</f>
        <v>59</v>
      </c>
      <c r="O325" s="5" t="n">
        <f aca="false">COUNTIF($H$2:$H$563,"&lt;"&amp;H325)+(COUNTIF($H$2:$H$563,H325)+1)/2</f>
        <v>89</v>
      </c>
      <c r="P325" s="5" t="n">
        <f aca="false">IF(J325=FALSE(),COUNTIFS($J$2:$J$563,FALSE(),$F$2:$F$563,"&lt;"&amp;F325)+(COUNTIFS($J$2:$J$563,FALSE(),$F$2:$F$563,F325)+1)/2,"")</f>
        <v>59</v>
      </c>
      <c r="Q325" s="5" t="n">
        <f aca="false">IF(J325=FALSE(),COUNTIFS($J$2:$J$563,FALSE(),$H$2:$H$563,"&lt;"&amp;H325)+(COUNTIFS($J$2:$J$563,FALSE(),$H$2:$H$563,H325)+1)/2,"")</f>
        <v>71.5</v>
      </c>
      <c r="R325" s="5" t="n">
        <f aca="false">COUNTIF($L$2:$L$563,"&lt;"&amp;L325)+(COUNTIF($L$2:$L$563,L325)+1)/2</f>
        <v>101.5</v>
      </c>
      <c r="S325" s="5" t="n">
        <f aca="false">MATCH(F325,Codetabel!$G$2:$G$12,0)-1</f>
        <v>0</v>
      </c>
      <c r="T325" s="5" t="n">
        <f aca="false">H325-1</f>
        <v>1</v>
      </c>
    </row>
    <row r="326" customFormat="false" ht="15" hidden="false" customHeight="false" outlineLevel="0" collapsed="false">
      <c r="A326" s="9" t="s">
        <v>65</v>
      </c>
      <c r="B326" s="9" t="n">
        <v>458</v>
      </c>
      <c r="C326" s="9" t="s">
        <v>710</v>
      </c>
      <c r="D326" s="9" t="s">
        <v>711</v>
      </c>
      <c r="E326" s="9" t="s">
        <v>720</v>
      </c>
      <c r="F326" s="9" t="n">
        <v>0</v>
      </c>
      <c r="G326" s="9" t="s">
        <v>126</v>
      </c>
      <c r="H326" s="9" t="n">
        <v>3</v>
      </c>
      <c r="I326" s="9" t="n">
        <v>50</v>
      </c>
      <c r="J326" s="11" t="b">
        <f aca="false">FALSE()</f>
        <v>0</v>
      </c>
      <c r="K326" s="9" t="n">
        <v>50</v>
      </c>
      <c r="L326" s="9" t="n">
        <v>3</v>
      </c>
      <c r="M326" s="11" t="b">
        <f aca="false">TRUE()</f>
        <v>1</v>
      </c>
      <c r="N326" s="5" t="n">
        <f aca="false">COUNTIF($F$2:$F$563,"&lt;"&amp;F326)+(COUNTIF($F$2:$F$563,F326)+1)/2</f>
        <v>59</v>
      </c>
      <c r="O326" s="5" t="n">
        <f aca="false">COUNTIF($H$2:$H$563,"&lt;"&amp;H326)+(COUNTIF($H$2:$H$563,H326)+1)/2</f>
        <v>176.5</v>
      </c>
      <c r="P326" s="5" t="n">
        <f aca="false">IF(J326=FALSE(),COUNTIFS($J$2:$J$563,FALSE(),$F$2:$F$563,"&lt;"&amp;F326)+(COUNTIFS($J$2:$J$563,FALSE(),$F$2:$F$563,F326)+1)/2,"")</f>
        <v>59</v>
      </c>
      <c r="Q326" s="5" t="n">
        <f aca="false">IF(J326=FALSE(),COUNTIFS($J$2:$J$563,FALSE(),$H$2:$H$563,"&lt;"&amp;H326)+(COUNTIFS($J$2:$J$563,FALSE(),$H$2:$H$563,H326)+1)/2,"")</f>
        <v>133.5</v>
      </c>
      <c r="R326" s="5" t="n">
        <f aca="false">COUNTIF($L$2:$L$563,"&lt;"&amp;L326)+(COUNTIF($L$2:$L$563,L326)+1)/2</f>
        <v>205</v>
      </c>
      <c r="S326" s="5" t="n">
        <f aca="false">MATCH(F326,Codetabel!$G$2:$G$12,0)-1</f>
        <v>0</v>
      </c>
      <c r="T326" s="5" t="n">
        <f aca="false">H326-1</f>
        <v>2</v>
      </c>
    </row>
    <row r="327" customFormat="false" ht="15" hidden="false" customHeight="false" outlineLevel="0" collapsed="false">
      <c r="A327" s="9" t="s">
        <v>65</v>
      </c>
      <c r="B327" s="9" t="n">
        <v>459</v>
      </c>
      <c r="C327" s="9" t="s">
        <v>710</v>
      </c>
      <c r="D327" s="9" t="s">
        <v>711</v>
      </c>
      <c r="E327" s="9" t="s">
        <v>721</v>
      </c>
      <c r="F327" s="9" t="n">
        <v>0</v>
      </c>
      <c r="G327" s="9" t="s">
        <v>115</v>
      </c>
      <c r="H327" s="9" t="n">
        <v>4</v>
      </c>
      <c r="I327" s="9" t="n">
        <v>100</v>
      </c>
      <c r="J327" s="11" t="b">
        <f aca="false">FALSE()</f>
        <v>0</v>
      </c>
      <c r="K327" s="9" t="n">
        <v>100</v>
      </c>
      <c r="L327" s="9" t="n">
        <v>4</v>
      </c>
      <c r="M327" s="11" t="b">
        <f aca="false">TRUE()</f>
        <v>1</v>
      </c>
      <c r="N327" s="5" t="n">
        <f aca="false">COUNTIF($F$2:$F$563,"&lt;"&amp;F327)+(COUNTIF($F$2:$F$563,F327)+1)/2</f>
        <v>59</v>
      </c>
      <c r="O327" s="5" t="n">
        <f aca="false">COUNTIF($H$2:$H$563,"&lt;"&amp;H327)+(COUNTIF($H$2:$H$563,H327)+1)/2</f>
        <v>269</v>
      </c>
      <c r="P327" s="5" t="n">
        <f aca="false">IF(J327=FALSE(),COUNTIFS($J$2:$J$563,FALSE(),$F$2:$F$563,"&lt;"&amp;F327)+(COUNTIFS($J$2:$J$563,FALSE(),$F$2:$F$563,F327)+1)/2,"")</f>
        <v>59</v>
      </c>
      <c r="Q327" s="5" t="n">
        <f aca="false">IF(J327=FALSE(),COUNTIFS($J$2:$J$563,FALSE(),$H$2:$H$563,"&lt;"&amp;H327)+(COUNTIFS($J$2:$J$563,FALSE(),$H$2:$H$563,H327)+1)/2,"")</f>
        <v>196</v>
      </c>
      <c r="R327" s="5" t="n">
        <f aca="false">COUNTIF($L$2:$L$563,"&lt;"&amp;L327)+(COUNTIF($L$2:$L$563,L327)+1)/2</f>
        <v>307.5</v>
      </c>
      <c r="S327" s="5" t="n">
        <f aca="false">MATCH(F327,Codetabel!$G$2:$G$12,0)-1</f>
        <v>0</v>
      </c>
      <c r="T327" s="5" t="n">
        <f aca="false">H327-1</f>
        <v>3</v>
      </c>
    </row>
    <row r="328" customFormat="false" ht="15" hidden="false" customHeight="false" outlineLevel="0" collapsed="false">
      <c r="A328" s="9" t="s">
        <v>65</v>
      </c>
      <c r="B328" s="9" t="n">
        <v>460</v>
      </c>
      <c r="C328" s="9" t="s">
        <v>710</v>
      </c>
      <c r="D328" s="9" t="s">
        <v>711</v>
      </c>
      <c r="E328" s="9" t="s">
        <v>722</v>
      </c>
      <c r="F328" s="9" t="n">
        <v>0</v>
      </c>
      <c r="G328" s="9" t="s">
        <v>199</v>
      </c>
      <c r="H328" s="9" t="n">
        <v>6</v>
      </c>
      <c r="I328" s="9" t="n">
        <v>300</v>
      </c>
      <c r="J328" s="11" t="b">
        <f aca="false">FALSE()</f>
        <v>0</v>
      </c>
      <c r="K328" s="9" t="n">
        <v>300</v>
      </c>
      <c r="L328" s="9" t="n">
        <v>6</v>
      </c>
      <c r="M328" s="11" t="b">
        <f aca="false">TRUE()</f>
        <v>1</v>
      </c>
      <c r="N328" s="5" t="n">
        <f aca="false">COUNTIF($F$2:$F$563,"&lt;"&amp;F328)+(COUNTIF($F$2:$F$563,F328)+1)/2</f>
        <v>59</v>
      </c>
      <c r="O328" s="5" t="n">
        <f aca="false">COUNTIF($H$2:$H$563,"&lt;"&amp;H328)+(COUNTIF($H$2:$H$563,H328)+1)/2</f>
        <v>425.5</v>
      </c>
      <c r="P328" s="5" t="n">
        <f aca="false">IF(J328=FALSE(),COUNTIFS($J$2:$J$563,FALSE(),$F$2:$F$563,"&lt;"&amp;F328)+(COUNTIFS($J$2:$J$563,FALSE(),$F$2:$F$563,F328)+1)/2,"")</f>
        <v>59</v>
      </c>
      <c r="Q328" s="5" t="n">
        <f aca="false">IF(J328=FALSE(),COUNTIFS($J$2:$J$563,FALSE(),$H$2:$H$563,"&lt;"&amp;H328)+(COUNTIFS($J$2:$J$563,FALSE(),$H$2:$H$563,H328)+1)/2,"")</f>
        <v>288</v>
      </c>
      <c r="R328" s="5" t="n">
        <f aca="false">COUNTIF($L$2:$L$563,"&lt;"&amp;L328)+(COUNTIF($L$2:$L$563,L328)+1)/2</f>
        <v>450.5</v>
      </c>
      <c r="S328" s="5" t="n">
        <f aca="false">MATCH(F328,Codetabel!$G$2:$G$12,0)-1</f>
        <v>0</v>
      </c>
      <c r="T328" s="5" t="n">
        <f aca="false">H328-1</f>
        <v>5</v>
      </c>
    </row>
    <row r="329" customFormat="false" ht="15" hidden="false" customHeight="false" outlineLevel="0" collapsed="false">
      <c r="A329" s="9" t="s">
        <v>65</v>
      </c>
      <c r="B329" s="9" t="n">
        <v>461</v>
      </c>
      <c r="C329" s="9" t="s">
        <v>710</v>
      </c>
      <c r="D329" s="9" t="s">
        <v>711</v>
      </c>
      <c r="E329" s="9" t="s">
        <v>723</v>
      </c>
      <c r="F329" s="9" t="n">
        <v>0</v>
      </c>
      <c r="G329" s="9" t="s">
        <v>180</v>
      </c>
      <c r="H329" s="9" t="n">
        <v>7</v>
      </c>
      <c r="I329" s="9" t="n">
        <v>500</v>
      </c>
      <c r="J329" s="11" t="b">
        <f aca="false">FALSE()</f>
        <v>0</v>
      </c>
      <c r="K329" s="9" t="n">
        <v>500</v>
      </c>
      <c r="L329" s="9" t="n">
        <v>7</v>
      </c>
      <c r="M329" s="11" t="b">
        <f aca="false">FALSE()</f>
        <v>0</v>
      </c>
      <c r="N329" s="5" t="n">
        <f aca="false">COUNTIF($F$2:$F$563,"&lt;"&amp;F329)+(COUNTIF($F$2:$F$563,F329)+1)/2</f>
        <v>59</v>
      </c>
      <c r="O329" s="5" t="n">
        <f aca="false">COUNTIF($H$2:$H$563,"&lt;"&amp;H329)+(COUNTIF($H$2:$H$563,H329)+1)/2</f>
        <v>489.5</v>
      </c>
      <c r="P329" s="5" t="n">
        <f aca="false">IF(J329=FALSE(),COUNTIFS($J$2:$J$563,FALSE(),$F$2:$F$563,"&lt;"&amp;F329)+(COUNTIFS($J$2:$J$563,FALSE(),$F$2:$F$563,F329)+1)/2,"")</f>
        <v>59</v>
      </c>
      <c r="Q329" s="5" t="n">
        <f aca="false">IF(J329=FALSE(),COUNTIFS($J$2:$J$563,FALSE(),$H$2:$H$563,"&lt;"&amp;H329)+(COUNTIFS($J$2:$J$563,FALSE(),$H$2:$H$563,H329)+1)/2,"")</f>
        <v>328.5</v>
      </c>
      <c r="R329" s="5" t="n">
        <f aca="false">COUNTIF($L$2:$L$563,"&lt;"&amp;L329)+(COUNTIF($L$2:$L$563,L329)+1)/2</f>
        <v>500.5</v>
      </c>
      <c r="S329" s="5" t="n">
        <f aca="false">MATCH(F329,Codetabel!$G$2:$G$12,0)-1</f>
        <v>0</v>
      </c>
      <c r="T329" s="5" t="n">
        <f aca="false">H329-1</f>
        <v>6</v>
      </c>
    </row>
    <row r="330" customFormat="false" ht="15" hidden="false" customHeight="false" outlineLevel="0" collapsed="false">
      <c r="A330" s="9" t="s">
        <v>65</v>
      </c>
      <c r="B330" s="9" t="n">
        <v>463</v>
      </c>
      <c r="C330" s="9" t="s">
        <v>710</v>
      </c>
      <c r="D330" s="9" t="s">
        <v>711</v>
      </c>
      <c r="E330" s="9" t="s">
        <v>724</v>
      </c>
      <c r="F330" s="9" t="n">
        <v>0</v>
      </c>
      <c r="G330" s="9" t="s">
        <v>199</v>
      </c>
      <c r="H330" s="9" t="n">
        <v>6</v>
      </c>
      <c r="I330" s="9" t="n">
        <v>300</v>
      </c>
      <c r="J330" s="11" t="b">
        <f aca="false">FALSE()</f>
        <v>0</v>
      </c>
      <c r="K330" s="9" t="n">
        <v>300</v>
      </c>
      <c r="L330" s="9" t="n">
        <v>6</v>
      </c>
      <c r="M330" s="11" t="b">
        <f aca="false">TRUE()</f>
        <v>1</v>
      </c>
      <c r="N330" s="5" t="n">
        <f aca="false">COUNTIF($F$2:$F$563,"&lt;"&amp;F330)+(COUNTIF($F$2:$F$563,F330)+1)/2</f>
        <v>59</v>
      </c>
      <c r="O330" s="5" t="n">
        <f aca="false">COUNTIF($H$2:$H$563,"&lt;"&amp;H330)+(COUNTIF($H$2:$H$563,H330)+1)/2</f>
        <v>425.5</v>
      </c>
      <c r="P330" s="5" t="n">
        <f aca="false">IF(J330=FALSE(),COUNTIFS($J$2:$J$563,FALSE(),$F$2:$F$563,"&lt;"&amp;F330)+(COUNTIFS($J$2:$J$563,FALSE(),$F$2:$F$563,F330)+1)/2,"")</f>
        <v>59</v>
      </c>
      <c r="Q330" s="5" t="n">
        <f aca="false">IF(J330=FALSE(),COUNTIFS($J$2:$J$563,FALSE(),$H$2:$H$563,"&lt;"&amp;H330)+(COUNTIFS($J$2:$J$563,FALSE(),$H$2:$H$563,H330)+1)/2,"")</f>
        <v>288</v>
      </c>
      <c r="R330" s="5" t="n">
        <f aca="false">COUNTIF($L$2:$L$563,"&lt;"&amp;L330)+(COUNTIF($L$2:$L$563,L330)+1)/2</f>
        <v>450.5</v>
      </c>
      <c r="S330" s="5" t="n">
        <f aca="false">MATCH(F330,Codetabel!$G$2:$G$12,0)-1</f>
        <v>0</v>
      </c>
      <c r="T330" s="5" t="n">
        <f aca="false">H330-1</f>
        <v>5</v>
      </c>
    </row>
    <row r="331" customFormat="false" ht="15" hidden="false" customHeight="false" outlineLevel="0" collapsed="false">
      <c r="A331" s="9" t="s">
        <v>65</v>
      </c>
      <c r="B331" s="9" t="n">
        <v>464</v>
      </c>
      <c r="C331" s="9" t="s">
        <v>710</v>
      </c>
      <c r="D331" s="9" t="s">
        <v>711</v>
      </c>
      <c r="E331" s="9" t="s">
        <v>725</v>
      </c>
      <c r="F331" s="9" t="n">
        <v>0</v>
      </c>
      <c r="G331" s="9" t="s">
        <v>180</v>
      </c>
      <c r="H331" s="9" t="n">
        <v>7</v>
      </c>
      <c r="I331" s="9" t="n">
        <v>500</v>
      </c>
      <c r="J331" s="11" t="b">
        <f aca="false">FALSE()</f>
        <v>0</v>
      </c>
      <c r="K331" s="9" t="n">
        <v>500</v>
      </c>
      <c r="L331" s="9" t="n">
        <v>7</v>
      </c>
      <c r="M331" s="11" t="b">
        <f aca="false">FALSE()</f>
        <v>0</v>
      </c>
      <c r="N331" s="5" t="n">
        <f aca="false">COUNTIF($F$2:$F$563,"&lt;"&amp;F331)+(COUNTIF($F$2:$F$563,F331)+1)/2</f>
        <v>59</v>
      </c>
      <c r="O331" s="5" t="n">
        <f aca="false">COUNTIF($H$2:$H$563,"&lt;"&amp;H331)+(COUNTIF($H$2:$H$563,H331)+1)/2</f>
        <v>489.5</v>
      </c>
      <c r="P331" s="5" t="n">
        <f aca="false">IF(J331=FALSE(),COUNTIFS($J$2:$J$563,FALSE(),$F$2:$F$563,"&lt;"&amp;F331)+(COUNTIFS($J$2:$J$563,FALSE(),$F$2:$F$563,F331)+1)/2,"")</f>
        <v>59</v>
      </c>
      <c r="Q331" s="5" t="n">
        <f aca="false">IF(J331=FALSE(),COUNTIFS($J$2:$J$563,FALSE(),$H$2:$H$563,"&lt;"&amp;H331)+(COUNTIFS($J$2:$J$563,FALSE(),$H$2:$H$563,H331)+1)/2,"")</f>
        <v>328.5</v>
      </c>
      <c r="R331" s="5" t="n">
        <f aca="false">COUNTIF($L$2:$L$563,"&lt;"&amp;L331)+(COUNTIF($L$2:$L$563,L331)+1)/2</f>
        <v>500.5</v>
      </c>
      <c r="S331" s="5" t="n">
        <f aca="false">MATCH(F331,Codetabel!$G$2:$G$12,0)-1</f>
        <v>0</v>
      </c>
      <c r="T331" s="5" t="n">
        <f aca="false">H331-1</f>
        <v>6</v>
      </c>
    </row>
    <row r="332" customFormat="false" ht="15" hidden="false" customHeight="false" outlineLevel="0" collapsed="false">
      <c r="A332" s="9" t="s">
        <v>65</v>
      </c>
      <c r="B332" s="9" t="n">
        <v>465</v>
      </c>
      <c r="C332" s="9" t="s">
        <v>710</v>
      </c>
      <c r="D332" s="9" t="s">
        <v>711</v>
      </c>
      <c r="E332" s="9" t="s">
        <v>726</v>
      </c>
      <c r="F332" s="9" t="n">
        <v>0</v>
      </c>
      <c r="G332" s="9" t="s">
        <v>392</v>
      </c>
      <c r="H332" s="9" t="n">
        <v>1</v>
      </c>
      <c r="I332" s="9" t="n">
        <v>10</v>
      </c>
      <c r="J332" s="11" t="b">
        <f aca="false">FALSE()</f>
        <v>0</v>
      </c>
      <c r="K332" s="9" t="n">
        <v>10</v>
      </c>
      <c r="L332" s="9" t="n">
        <v>1</v>
      </c>
      <c r="M332" s="11" t="b">
        <f aca="false">FALSE()</f>
        <v>0</v>
      </c>
      <c r="N332" s="5" t="n">
        <f aca="false">COUNTIF($F$2:$F$563,"&lt;"&amp;F332)+(COUNTIF($F$2:$F$563,F332)+1)/2</f>
        <v>59</v>
      </c>
      <c r="O332" s="5" t="n">
        <f aca="false">COUNTIF($H$2:$H$563,"&lt;"&amp;H332)+(COUNTIF($H$2:$H$563,H332)+1)/2</f>
        <v>22</v>
      </c>
      <c r="P332" s="5" t="n">
        <f aca="false">IF(J332=FALSE(),COUNTIFS($J$2:$J$563,FALSE(),$F$2:$F$563,"&lt;"&amp;F332)+(COUNTIFS($J$2:$J$563,FALSE(),$F$2:$F$563,F332)+1)/2,"")</f>
        <v>59</v>
      </c>
      <c r="Q332" s="5" t="n">
        <f aca="false">IF(J332=FALSE(),COUNTIFS($J$2:$J$563,FALSE(),$H$2:$H$563,"&lt;"&amp;H332)+(COUNTIFS($J$2:$J$563,FALSE(),$H$2:$H$563,H332)+1)/2,"")</f>
        <v>19.5</v>
      </c>
      <c r="R332" s="5" t="n">
        <f aca="false">COUNTIF($L$2:$L$563,"&lt;"&amp;L332)+(COUNTIF($L$2:$L$563,L332)+1)/2</f>
        <v>24</v>
      </c>
      <c r="S332" s="5" t="n">
        <f aca="false">MATCH(F332,Codetabel!$G$2:$G$12,0)-1</f>
        <v>0</v>
      </c>
      <c r="T332" s="5" t="n">
        <f aca="false">H332-1</f>
        <v>0</v>
      </c>
    </row>
    <row r="333" customFormat="false" ht="15" hidden="false" customHeight="false" outlineLevel="0" collapsed="false">
      <c r="A333" s="9" t="s">
        <v>65</v>
      </c>
      <c r="B333" s="9" t="n">
        <v>466</v>
      </c>
      <c r="C333" s="9" t="s">
        <v>710</v>
      </c>
      <c r="D333" s="9" t="s">
        <v>711</v>
      </c>
      <c r="E333" s="9" t="s">
        <v>727</v>
      </c>
      <c r="F333" s="9" t="n">
        <v>0</v>
      </c>
      <c r="G333" s="9" t="s">
        <v>107</v>
      </c>
      <c r="H333" s="9" t="n">
        <v>2</v>
      </c>
      <c r="I333" s="9" t="n">
        <v>30</v>
      </c>
      <c r="J333" s="11" t="b">
        <f aca="false">FALSE()</f>
        <v>0</v>
      </c>
      <c r="K333" s="9" t="n">
        <v>30</v>
      </c>
      <c r="L333" s="9" t="n">
        <v>2</v>
      </c>
      <c r="M333" s="11" t="b">
        <f aca="false">FALSE()</f>
        <v>0</v>
      </c>
      <c r="N333" s="5" t="n">
        <f aca="false">COUNTIF($F$2:$F$563,"&lt;"&amp;F333)+(COUNTIF($F$2:$F$563,F333)+1)/2</f>
        <v>59</v>
      </c>
      <c r="O333" s="5" t="n">
        <f aca="false">COUNTIF($H$2:$H$563,"&lt;"&amp;H333)+(COUNTIF($H$2:$H$563,H333)+1)/2</f>
        <v>89</v>
      </c>
      <c r="P333" s="5" t="n">
        <f aca="false">IF(J333=FALSE(),COUNTIFS($J$2:$J$563,FALSE(),$F$2:$F$563,"&lt;"&amp;F333)+(COUNTIFS($J$2:$J$563,FALSE(),$F$2:$F$563,F333)+1)/2,"")</f>
        <v>59</v>
      </c>
      <c r="Q333" s="5" t="n">
        <f aca="false">IF(J333=FALSE(),COUNTIFS($J$2:$J$563,FALSE(),$H$2:$H$563,"&lt;"&amp;H333)+(COUNTIFS($J$2:$J$563,FALSE(),$H$2:$H$563,H333)+1)/2,"")</f>
        <v>71.5</v>
      </c>
      <c r="R333" s="5" t="n">
        <f aca="false">COUNTIF($L$2:$L$563,"&lt;"&amp;L333)+(COUNTIF($L$2:$L$563,L333)+1)/2</f>
        <v>101.5</v>
      </c>
      <c r="S333" s="5" t="n">
        <f aca="false">MATCH(F333,Codetabel!$G$2:$G$12,0)-1</f>
        <v>0</v>
      </c>
      <c r="T333" s="5" t="n">
        <f aca="false">H333-1</f>
        <v>1</v>
      </c>
    </row>
    <row r="334" customFormat="false" ht="15" hidden="false" customHeight="false" outlineLevel="0" collapsed="false">
      <c r="A334" s="9" t="s">
        <v>65</v>
      </c>
      <c r="B334" s="9" t="n">
        <v>467</v>
      </c>
      <c r="C334" s="9" t="s">
        <v>710</v>
      </c>
      <c r="D334" s="9" t="s">
        <v>711</v>
      </c>
      <c r="E334" s="9" t="s">
        <v>728</v>
      </c>
      <c r="F334" s="9" t="n">
        <v>0</v>
      </c>
      <c r="G334" s="9" t="s">
        <v>126</v>
      </c>
      <c r="H334" s="9" t="n">
        <v>3</v>
      </c>
      <c r="I334" s="9" t="n">
        <v>50</v>
      </c>
      <c r="J334" s="11" t="b">
        <f aca="false">FALSE()</f>
        <v>0</v>
      </c>
      <c r="K334" s="9" t="n">
        <v>50</v>
      </c>
      <c r="L334" s="9" t="n">
        <v>3</v>
      </c>
      <c r="M334" s="11" t="b">
        <f aca="false">TRUE()</f>
        <v>1</v>
      </c>
      <c r="N334" s="5" t="n">
        <f aca="false">COUNTIF($F$2:$F$563,"&lt;"&amp;F334)+(COUNTIF($F$2:$F$563,F334)+1)/2</f>
        <v>59</v>
      </c>
      <c r="O334" s="5" t="n">
        <f aca="false">COUNTIF($H$2:$H$563,"&lt;"&amp;H334)+(COUNTIF($H$2:$H$563,H334)+1)/2</f>
        <v>176.5</v>
      </c>
      <c r="P334" s="5" t="n">
        <f aca="false">IF(J334=FALSE(),COUNTIFS($J$2:$J$563,FALSE(),$F$2:$F$563,"&lt;"&amp;F334)+(COUNTIFS($J$2:$J$563,FALSE(),$F$2:$F$563,F334)+1)/2,"")</f>
        <v>59</v>
      </c>
      <c r="Q334" s="5" t="n">
        <f aca="false">IF(J334=FALSE(),COUNTIFS($J$2:$J$563,FALSE(),$H$2:$H$563,"&lt;"&amp;H334)+(COUNTIFS($J$2:$J$563,FALSE(),$H$2:$H$563,H334)+1)/2,"")</f>
        <v>133.5</v>
      </c>
      <c r="R334" s="5" t="n">
        <f aca="false">COUNTIF($L$2:$L$563,"&lt;"&amp;L334)+(COUNTIF($L$2:$L$563,L334)+1)/2</f>
        <v>205</v>
      </c>
      <c r="S334" s="5" t="n">
        <f aca="false">MATCH(F334,Codetabel!$G$2:$G$12,0)-1</f>
        <v>0</v>
      </c>
      <c r="T334" s="5" t="n">
        <f aca="false">H334-1</f>
        <v>2</v>
      </c>
    </row>
    <row r="335" customFormat="false" ht="15" hidden="false" customHeight="false" outlineLevel="0" collapsed="false">
      <c r="A335" s="9" t="s">
        <v>65</v>
      </c>
      <c r="B335" s="9" t="n">
        <v>469</v>
      </c>
      <c r="C335" s="9" t="s">
        <v>710</v>
      </c>
      <c r="D335" s="9" t="s">
        <v>711</v>
      </c>
      <c r="E335" s="9" t="s">
        <v>729</v>
      </c>
      <c r="F335" s="9" t="n">
        <v>30</v>
      </c>
      <c r="G335" s="9" t="s">
        <v>115</v>
      </c>
      <c r="H335" s="9" t="n">
        <v>4</v>
      </c>
      <c r="I335" s="9" t="n">
        <v>100</v>
      </c>
      <c r="J335" s="11" t="b">
        <f aca="false">FALSE()</f>
        <v>0</v>
      </c>
      <c r="K335" s="9" t="n">
        <v>100</v>
      </c>
      <c r="L335" s="9" t="n">
        <v>4</v>
      </c>
      <c r="M335" s="11" t="b">
        <f aca="false">TRUE()</f>
        <v>1</v>
      </c>
      <c r="N335" s="5" t="n">
        <f aca="false">COUNTIF($F$2:$F$563,"&lt;"&amp;F335)+(COUNTIF($F$2:$F$563,F335)+1)/2</f>
        <v>259.5</v>
      </c>
      <c r="O335" s="5" t="n">
        <f aca="false">COUNTIF($H$2:$H$563,"&lt;"&amp;H335)+(COUNTIF($H$2:$H$563,H335)+1)/2</f>
        <v>269</v>
      </c>
      <c r="P335" s="5" t="n">
        <f aca="false">IF(J335=FALSE(),COUNTIFS($J$2:$J$563,FALSE(),$F$2:$F$563,"&lt;"&amp;F335)+(COUNTIFS($J$2:$J$563,FALSE(),$F$2:$F$563,F335)+1)/2,"")</f>
        <v>242</v>
      </c>
      <c r="Q335" s="5" t="n">
        <f aca="false">IF(J335=FALSE(),COUNTIFS($J$2:$J$563,FALSE(),$H$2:$H$563,"&lt;"&amp;H335)+(COUNTIFS($J$2:$J$563,FALSE(),$H$2:$H$563,H335)+1)/2,"")</f>
        <v>196</v>
      </c>
      <c r="R335" s="5" t="n">
        <f aca="false">COUNTIF($L$2:$L$563,"&lt;"&amp;L335)+(COUNTIF($L$2:$L$563,L335)+1)/2</f>
        <v>307.5</v>
      </c>
      <c r="S335" s="5" t="n">
        <f aca="false">MATCH(F335,Codetabel!$G$2:$G$12,0)-1</f>
        <v>2</v>
      </c>
      <c r="T335" s="5" t="n">
        <f aca="false">H335-1</f>
        <v>3</v>
      </c>
    </row>
    <row r="336" customFormat="false" ht="15" hidden="false" customHeight="false" outlineLevel="0" collapsed="false">
      <c r="A336" s="9" t="s">
        <v>65</v>
      </c>
      <c r="B336" s="9" t="n">
        <v>470</v>
      </c>
      <c r="C336" s="9" t="s">
        <v>710</v>
      </c>
      <c r="D336" s="9" t="s">
        <v>711</v>
      </c>
      <c r="E336" s="9" t="s">
        <v>730</v>
      </c>
      <c r="F336" s="9" t="n">
        <v>10</v>
      </c>
      <c r="G336" s="9" t="s">
        <v>107</v>
      </c>
      <c r="H336" s="9" t="n">
        <v>2</v>
      </c>
      <c r="I336" s="9" t="n">
        <v>30</v>
      </c>
      <c r="J336" s="11" t="b">
        <f aca="false">FALSE()</f>
        <v>0</v>
      </c>
      <c r="K336" s="9" t="n">
        <v>30</v>
      </c>
      <c r="L336" s="9" t="n">
        <v>2</v>
      </c>
      <c r="M336" s="11" t="b">
        <f aca="false">FALSE()</f>
        <v>0</v>
      </c>
      <c r="N336" s="5" t="n">
        <f aca="false">COUNTIF($F$2:$F$563,"&lt;"&amp;F336)+(COUNTIF($F$2:$F$563,F336)+1)/2</f>
        <v>164.5</v>
      </c>
      <c r="O336" s="5" t="n">
        <f aca="false">COUNTIF($H$2:$H$563,"&lt;"&amp;H336)+(COUNTIF($H$2:$H$563,H336)+1)/2</f>
        <v>89</v>
      </c>
      <c r="P336" s="5" t="n">
        <f aca="false">IF(J336=FALSE(),COUNTIFS($J$2:$J$563,FALSE(),$F$2:$F$563,"&lt;"&amp;F336)+(COUNTIFS($J$2:$J$563,FALSE(),$F$2:$F$563,F336)+1)/2,"")</f>
        <v>162</v>
      </c>
      <c r="Q336" s="5" t="n">
        <f aca="false">IF(J336=FALSE(),COUNTIFS($J$2:$J$563,FALSE(),$H$2:$H$563,"&lt;"&amp;H336)+(COUNTIFS($J$2:$J$563,FALSE(),$H$2:$H$563,H336)+1)/2,"")</f>
        <v>71.5</v>
      </c>
      <c r="R336" s="5" t="n">
        <f aca="false">COUNTIF($L$2:$L$563,"&lt;"&amp;L336)+(COUNTIF($L$2:$L$563,L336)+1)/2</f>
        <v>101.5</v>
      </c>
      <c r="S336" s="5" t="n">
        <f aca="false">MATCH(F336,Codetabel!$G$2:$G$12,0)-1</f>
        <v>1</v>
      </c>
      <c r="T336" s="5" t="n">
        <f aca="false">H336-1</f>
        <v>1</v>
      </c>
    </row>
    <row r="337" customFormat="false" ht="15" hidden="false" customHeight="false" outlineLevel="0" collapsed="false">
      <c r="A337" s="9" t="s">
        <v>65</v>
      </c>
      <c r="B337" s="9" t="n">
        <v>472</v>
      </c>
      <c r="C337" s="9" t="s">
        <v>710</v>
      </c>
      <c r="D337" s="9" t="s">
        <v>711</v>
      </c>
      <c r="E337" s="9" t="s">
        <v>731</v>
      </c>
      <c r="F337" s="9" t="n">
        <v>0</v>
      </c>
      <c r="G337" s="9" t="s">
        <v>115</v>
      </c>
      <c r="H337" s="9" t="n">
        <v>4</v>
      </c>
      <c r="I337" s="9" t="n">
        <v>100</v>
      </c>
      <c r="J337" s="11" t="b">
        <f aca="false">FALSE()</f>
        <v>0</v>
      </c>
      <c r="K337" s="9" t="n">
        <v>100</v>
      </c>
      <c r="L337" s="9" t="n">
        <v>4</v>
      </c>
      <c r="M337" s="11" t="b">
        <f aca="false">FALSE()</f>
        <v>0</v>
      </c>
      <c r="N337" s="5" t="n">
        <f aca="false">COUNTIF($F$2:$F$563,"&lt;"&amp;F337)+(COUNTIF($F$2:$F$563,F337)+1)/2</f>
        <v>59</v>
      </c>
      <c r="O337" s="5" t="n">
        <f aca="false">COUNTIF($H$2:$H$563,"&lt;"&amp;H337)+(COUNTIF($H$2:$H$563,H337)+1)/2</f>
        <v>269</v>
      </c>
      <c r="P337" s="5" t="n">
        <f aca="false">IF(J337=FALSE(),COUNTIFS($J$2:$J$563,FALSE(),$F$2:$F$563,"&lt;"&amp;F337)+(COUNTIFS($J$2:$J$563,FALSE(),$F$2:$F$563,F337)+1)/2,"")</f>
        <v>59</v>
      </c>
      <c r="Q337" s="5" t="n">
        <f aca="false">IF(J337=FALSE(),COUNTIFS($J$2:$J$563,FALSE(),$H$2:$H$563,"&lt;"&amp;H337)+(COUNTIFS($J$2:$J$563,FALSE(),$H$2:$H$563,H337)+1)/2,"")</f>
        <v>196</v>
      </c>
      <c r="R337" s="5" t="n">
        <f aca="false">COUNTIF($L$2:$L$563,"&lt;"&amp;L337)+(COUNTIF($L$2:$L$563,L337)+1)/2</f>
        <v>307.5</v>
      </c>
      <c r="S337" s="5" t="n">
        <f aca="false">MATCH(F337,Codetabel!$G$2:$G$12,0)-1</f>
        <v>0</v>
      </c>
      <c r="T337" s="5" t="n">
        <f aca="false">H337-1</f>
        <v>3</v>
      </c>
    </row>
    <row r="338" customFormat="false" ht="15" hidden="false" customHeight="false" outlineLevel="0" collapsed="false">
      <c r="A338" s="9" t="s">
        <v>65</v>
      </c>
      <c r="B338" s="9" t="n">
        <v>473</v>
      </c>
      <c r="C338" s="9" t="s">
        <v>710</v>
      </c>
      <c r="D338" s="9" t="s">
        <v>711</v>
      </c>
      <c r="E338" s="9" t="s">
        <v>732</v>
      </c>
      <c r="F338" s="9" t="n">
        <v>0</v>
      </c>
      <c r="G338" s="9" t="s">
        <v>132</v>
      </c>
      <c r="H338" s="9" t="n">
        <v>5</v>
      </c>
      <c r="I338" s="9" t="n">
        <v>200</v>
      </c>
      <c r="J338" s="11" t="b">
        <f aca="false">FALSE()</f>
        <v>0</v>
      </c>
      <c r="K338" s="9" t="n">
        <v>200</v>
      </c>
      <c r="L338" s="9" t="n">
        <v>5</v>
      </c>
      <c r="M338" s="11" t="b">
        <f aca="false">FALSE()</f>
        <v>0</v>
      </c>
      <c r="N338" s="5" t="n">
        <f aca="false">COUNTIF($F$2:$F$563,"&lt;"&amp;F338)+(COUNTIF($F$2:$F$563,F338)+1)/2</f>
        <v>59</v>
      </c>
      <c r="O338" s="5" t="n">
        <f aca="false">COUNTIF($H$2:$H$563,"&lt;"&amp;H338)+(COUNTIF($H$2:$H$563,H338)+1)/2</f>
        <v>351.5</v>
      </c>
      <c r="P338" s="5" t="n">
        <f aca="false">IF(J338=FALSE(),COUNTIFS($J$2:$J$563,FALSE(),$F$2:$F$563,"&lt;"&amp;F338)+(COUNTIFS($J$2:$J$563,FALSE(),$F$2:$F$563,F338)+1)/2,"")</f>
        <v>59</v>
      </c>
      <c r="Q338" s="5" t="n">
        <f aca="false">IF(J338=FALSE(),COUNTIFS($J$2:$J$563,FALSE(),$H$2:$H$563,"&lt;"&amp;H338)+(COUNTIFS($J$2:$J$563,FALSE(),$H$2:$H$563,H338)+1)/2,"")</f>
        <v>247</v>
      </c>
      <c r="R338" s="5" t="n">
        <f aca="false">COUNTIF($L$2:$L$563,"&lt;"&amp;L338)+(COUNTIF($L$2:$L$563,L338)+1)/2</f>
        <v>389.5</v>
      </c>
      <c r="S338" s="5" t="n">
        <f aca="false">MATCH(F338,Codetabel!$G$2:$G$12,0)-1</f>
        <v>0</v>
      </c>
      <c r="T338" s="5" t="n">
        <f aca="false">H338-1</f>
        <v>4</v>
      </c>
    </row>
    <row r="339" customFormat="false" ht="15" hidden="false" customHeight="false" outlineLevel="0" collapsed="false">
      <c r="A339" s="9" t="s">
        <v>65</v>
      </c>
      <c r="B339" s="9" t="n">
        <v>474</v>
      </c>
      <c r="C339" s="9" t="s">
        <v>710</v>
      </c>
      <c r="D339" s="9" t="s">
        <v>711</v>
      </c>
      <c r="E339" s="9" t="s">
        <v>733</v>
      </c>
      <c r="F339" s="9" t="n">
        <v>0</v>
      </c>
      <c r="G339" s="9" t="s">
        <v>199</v>
      </c>
      <c r="H339" s="9" t="n">
        <v>6</v>
      </c>
      <c r="I339" s="9" t="n">
        <v>300</v>
      </c>
      <c r="J339" s="11" t="b">
        <f aca="false">FALSE()</f>
        <v>0</v>
      </c>
      <c r="K339" s="9" t="n">
        <v>300</v>
      </c>
      <c r="L339" s="9" t="n">
        <v>6</v>
      </c>
      <c r="M339" s="11" t="b">
        <f aca="false">FALSE()</f>
        <v>0</v>
      </c>
      <c r="N339" s="5" t="n">
        <f aca="false">COUNTIF($F$2:$F$563,"&lt;"&amp;F339)+(COUNTIF($F$2:$F$563,F339)+1)/2</f>
        <v>59</v>
      </c>
      <c r="O339" s="5" t="n">
        <f aca="false">COUNTIF($H$2:$H$563,"&lt;"&amp;H339)+(COUNTIF($H$2:$H$563,H339)+1)/2</f>
        <v>425.5</v>
      </c>
      <c r="P339" s="5" t="n">
        <f aca="false">IF(J339=FALSE(),COUNTIFS($J$2:$J$563,FALSE(),$F$2:$F$563,"&lt;"&amp;F339)+(COUNTIFS($J$2:$J$563,FALSE(),$F$2:$F$563,F339)+1)/2,"")</f>
        <v>59</v>
      </c>
      <c r="Q339" s="5" t="n">
        <f aca="false">IF(J339=FALSE(),COUNTIFS($J$2:$J$563,FALSE(),$H$2:$H$563,"&lt;"&amp;H339)+(COUNTIFS($J$2:$J$563,FALSE(),$H$2:$H$563,H339)+1)/2,"")</f>
        <v>288</v>
      </c>
      <c r="R339" s="5" t="n">
        <f aca="false">COUNTIF($L$2:$L$563,"&lt;"&amp;L339)+(COUNTIF($L$2:$L$563,L339)+1)/2</f>
        <v>450.5</v>
      </c>
      <c r="S339" s="5" t="n">
        <f aca="false">MATCH(F339,Codetabel!$G$2:$G$12,0)-1</f>
        <v>0</v>
      </c>
      <c r="T339" s="5" t="n">
        <f aca="false">H339-1</f>
        <v>5</v>
      </c>
    </row>
    <row r="340" customFormat="false" ht="15" hidden="false" customHeight="false" outlineLevel="0" collapsed="false">
      <c r="A340" s="9" t="s">
        <v>65</v>
      </c>
      <c r="B340" s="9" t="n">
        <v>478</v>
      </c>
      <c r="C340" s="9" t="s">
        <v>734</v>
      </c>
      <c r="D340" s="9" t="s">
        <v>735</v>
      </c>
      <c r="E340" s="9" t="s">
        <v>736</v>
      </c>
      <c r="F340" s="9" t="n">
        <v>50</v>
      </c>
      <c r="G340" s="9" t="s">
        <v>275</v>
      </c>
      <c r="H340" s="9" t="n">
        <v>9</v>
      </c>
      <c r="I340" s="9" t="n">
        <v>1000</v>
      </c>
      <c r="J340" s="11" t="b">
        <f aca="false">FALSE()</f>
        <v>0</v>
      </c>
      <c r="K340" s="9" t="n">
        <v>1000</v>
      </c>
      <c r="L340" s="9" t="n">
        <v>9</v>
      </c>
      <c r="M340" s="11" t="b">
        <f aca="false">FALSE()</f>
        <v>0</v>
      </c>
      <c r="N340" s="5" t="n">
        <f aca="false">COUNTIF($F$2:$F$563,"&lt;"&amp;F340)+(COUNTIF($F$2:$F$563,F340)+1)/2</f>
        <v>346.5</v>
      </c>
      <c r="O340" s="5" t="n">
        <f aca="false">COUNTIF($H$2:$H$563,"&lt;"&amp;H340)+(COUNTIF($H$2:$H$563,H340)+1)/2</f>
        <v>543</v>
      </c>
      <c r="P340" s="5" t="n">
        <f aca="false">IF(J340=FALSE(),COUNTIFS($J$2:$J$563,FALSE(),$F$2:$F$563,"&lt;"&amp;F340)+(COUNTIFS($J$2:$J$563,FALSE(),$F$2:$F$563,F340)+1)/2,"")</f>
        <v>303.5</v>
      </c>
      <c r="Q340" s="5" t="n">
        <f aca="false">IF(J340=FALSE(),COUNTIFS($J$2:$J$563,FALSE(),$H$2:$H$563,"&lt;"&amp;H340)+(COUNTIFS($J$2:$J$563,FALSE(),$H$2:$H$563,H340)+1)/2,"")</f>
        <v>367.5</v>
      </c>
      <c r="R340" s="5" t="n">
        <f aca="false">COUNTIF($L$2:$L$563,"&lt;"&amp;L340)+(COUNTIF($L$2:$L$563,L340)+1)/2</f>
        <v>544.5</v>
      </c>
      <c r="S340" s="5" t="n">
        <f aca="false">MATCH(F340,Codetabel!$G$2:$G$12,0)-1</f>
        <v>3</v>
      </c>
      <c r="T340" s="5" t="n">
        <f aca="false">H340-1</f>
        <v>8</v>
      </c>
    </row>
    <row r="341" customFormat="false" ht="15" hidden="false" customHeight="false" outlineLevel="0" collapsed="false">
      <c r="A341" s="9" t="s">
        <v>65</v>
      </c>
      <c r="B341" s="9" t="n">
        <v>479</v>
      </c>
      <c r="C341" s="9" t="s">
        <v>734</v>
      </c>
      <c r="D341" s="9" t="s">
        <v>735</v>
      </c>
      <c r="E341" s="9" t="s">
        <v>737</v>
      </c>
      <c r="F341" s="9" t="n">
        <v>10</v>
      </c>
      <c r="G341" s="9" t="s">
        <v>126</v>
      </c>
      <c r="H341" s="9" t="n">
        <v>3</v>
      </c>
      <c r="I341" s="9" t="n">
        <v>50</v>
      </c>
      <c r="J341" s="11" t="b">
        <f aca="false">FALSE()</f>
        <v>0</v>
      </c>
      <c r="K341" s="9" t="n">
        <v>50</v>
      </c>
      <c r="L341" s="9" t="n">
        <v>3</v>
      </c>
      <c r="M341" s="11" t="b">
        <f aca="false">TRUE()</f>
        <v>1</v>
      </c>
      <c r="N341" s="5" t="n">
        <f aca="false">COUNTIF($F$2:$F$563,"&lt;"&amp;F341)+(COUNTIF($F$2:$F$563,F341)+1)/2</f>
        <v>164.5</v>
      </c>
      <c r="O341" s="5" t="n">
        <f aca="false">COUNTIF($H$2:$H$563,"&lt;"&amp;H341)+(COUNTIF($H$2:$H$563,H341)+1)/2</f>
        <v>176.5</v>
      </c>
      <c r="P341" s="5" t="n">
        <f aca="false">IF(J341=FALSE(),COUNTIFS($J$2:$J$563,FALSE(),$F$2:$F$563,"&lt;"&amp;F341)+(COUNTIFS($J$2:$J$563,FALSE(),$F$2:$F$563,F341)+1)/2,"")</f>
        <v>162</v>
      </c>
      <c r="Q341" s="5" t="n">
        <f aca="false">IF(J341=FALSE(),COUNTIFS($J$2:$J$563,FALSE(),$H$2:$H$563,"&lt;"&amp;H341)+(COUNTIFS($J$2:$J$563,FALSE(),$H$2:$H$563,H341)+1)/2,"")</f>
        <v>133.5</v>
      </c>
      <c r="R341" s="5" t="n">
        <f aca="false">COUNTIF($L$2:$L$563,"&lt;"&amp;L341)+(COUNTIF($L$2:$L$563,L341)+1)/2</f>
        <v>205</v>
      </c>
      <c r="S341" s="5" t="n">
        <f aca="false">MATCH(F341,Codetabel!$G$2:$G$12,0)-1</f>
        <v>1</v>
      </c>
      <c r="T341" s="5" t="n">
        <f aca="false">H341-1</f>
        <v>2</v>
      </c>
    </row>
    <row r="342" customFormat="false" ht="15" hidden="false" customHeight="false" outlineLevel="0" collapsed="false">
      <c r="A342" s="9" t="s">
        <v>65</v>
      </c>
      <c r="B342" s="9" t="n">
        <v>481</v>
      </c>
      <c r="C342" s="9" t="s">
        <v>734</v>
      </c>
      <c r="D342" s="9" t="s">
        <v>735</v>
      </c>
      <c r="E342" s="9" t="s">
        <v>738</v>
      </c>
      <c r="F342" s="9" t="n">
        <v>0</v>
      </c>
      <c r="G342" s="9" t="s">
        <v>107</v>
      </c>
      <c r="H342" s="9" t="n">
        <v>2</v>
      </c>
      <c r="I342" s="9" t="n">
        <v>30</v>
      </c>
      <c r="J342" s="11" t="b">
        <f aca="false">FALSE()</f>
        <v>0</v>
      </c>
      <c r="K342" s="9" t="n">
        <v>30</v>
      </c>
      <c r="L342" s="9" t="n">
        <v>2</v>
      </c>
      <c r="M342" s="11" t="b">
        <f aca="false">TRUE()</f>
        <v>1</v>
      </c>
      <c r="N342" s="5" t="n">
        <f aca="false">COUNTIF($F$2:$F$563,"&lt;"&amp;F342)+(COUNTIF($F$2:$F$563,F342)+1)/2</f>
        <v>59</v>
      </c>
      <c r="O342" s="5" t="n">
        <f aca="false">COUNTIF($H$2:$H$563,"&lt;"&amp;H342)+(COUNTIF($H$2:$H$563,H342)+1)/2</f>
        <v>89</v>
      </c>
      <c r="P342" s="5" t="n">
        <f aca="false">IF(J342=FALSE(),COUNTIFS($J$2:$J$563,FALSE(),$F$2:$F$563,"&lt;"&amp;F342)+(COUNTIFS($J$2:$J$563,FALSE(),$F$2:$F$563,F342)+1)/2,"")</f>
        <v>59</v>
      </c>
      <c r="Q342" s="5" t="n">
        <f aca="false">IF(J342=FALSE(),COUNTIFS($J$2:$J$563,FALSE(),$H$2:$H$563,"&lt;"&amp;H342)+(COUNTIFS($J$2:$J$563,FALSE(),$H$2:$H$563,H342)+1)/2,"")</f>
        <v>71.5</v>
      </c>
      <c r="R342" s="5" t="n">
        <f aca="false">COUNTIF($L$2:$L$563,"&lt;"&amp;L342)+(COUNTIF($L$2:$L$563,L342)+1)/2</f>
        <v>101.5</v>
      </c>
      <c r="S342" s="5" t="n">
        <f aca="false">MATCH(F342,Codetabel!$G$2:$G$12,0)-1</f>
        <v>0</v>
      </c>
      <c r="T342" s="5" t="n">
        <f aca="false">H342-1</f>
        <v>1</v>
      </c>
    </row>
    <row r="343" customFormat="false" ht="15" hidden="false" customHeight="false" outlineLevel="0" collapsed="false">
      <c r="A343" s="9" t="s">
        <v>65</v>
      </c>
      <c r="B343" s="9" t="n">
        <v>482</v>
      </c>
      <c r="C343" s="9" t="s">
        <v>734</v>
      </c>
      <c r="D343" s="9" t="s">
        <v>735</v>
      </c>
      <c r="E343" s="9" t="s">
        <v>739</v>
      </c>
      <c r="F343" s="9" t="n">
        <v>0</v>
      </c>
      <c r="G343" s="9" t="s">
        <v>115</v>
      </c>
      <c r="H343" s="9" t="n">
        <v>4</v>
      </c>
      <c r="I343" s="9" t="n">
        <v>100</v>
      </c>
      <c r="J343" s="11" t="b">
        <f aca="false">FALSE()</f>
        <v>0</v>
      </c>
      <c r="K343" s="9" t="n">
        <v>100</v>
      </c>
      <c r="L343" s="9" t="n">
        <v>4</v>
      </c>
      <c r="M343" s="11" t="b">
        <f aca="false">TRUE()</f>
        <v>1</v>
      </c>
      <c r="N343" s="5" t="n">
        <f aca="false">COUNTIF($F$2:$F$563,"&lt;"&amp;F343)+(COUNTIF($F$2:$F$563,F343)+1)/2</f>
        <v>59</v>
      </c>
      <c r="O343" s="5" t="n">
        <f aca="false">COUNTIF($H$2:$H$563,"&lt;"&amp;H343)+(COUNTIF($H$2:$H$563,H343)+1)/2</f>
        <v>269</v>
      </c>
      <c r="P343" s="5" t="n">
        <f aca="false">IF(J343=FALSE(),COUNTIFS($J$2:$J$563,FALSE(),$F$2:$F$563,"&lt;"&amp;F343)+(COUNTIFS($J$2:$J$563,FALSE(),$F$2:$F$563,F343)+1)/2,"")</f>
        <v>59</v>
      </c>
      <c r="Q343" s="5" t="n">
        <f aca="false">IF(J343=FALSE(),COUNTIFS($J$2:$J$563,FALSE(),$H$2:$H$563,"&lt;"&amp;H343)+(COUNTIFS($J$2:$J$563,FALSE(),$H$2:$H$563,H343)+1)/2,"")</f>
        <v>196</v>
      </c>
      <c r="R343" s="5" t="n">
        <f aca="false">COUNTIF($L$2:$L$563,"&lt;"&amp;L343)+(COUNTIF($L$2:$L$563,L343)+1)/2</f>
        <v>307.5</v>
      </c>
      <c r="S343" s="5" t="n">
        <f aca="false">MATCH(F343,Codetabel!$G$2:$G$12,0)-1</f>
        <v>0</v>
      </c>
      <c r="T343" s="5" t="n">
        <f aca="false">H343-1</f>
        <v>3</v>
      </c>
    </row>
    <row r="344" customFormat="false" ht="15" hidden="false" customHeight="false" outlineLevel="0" collapsed="false">
      <c r="A344" s="9" t="s">
        <v>65</v>
      </c>
      <c r="B344" s="9" t="n">
        <v>483</v>
      </c>
      <c r="C344" s="9" t="s">
        <v>734</v>
      </c>
      <c r="D344" s="9" t="s">
        <v>735</v>
      </c>
      <c r="E344" s="9" t="s">
        <v>740</v>
      </c>
      <c r="F344" s="9" t="n">
        <v>0</v>
      </c>
      <c r="G344" s="9" t="s">
        <v>199</v>
      </c>
      <c r="H344" s="9" t="n">
        <v>6</v>
      </c>
      <c r="I344" s="9" t="n">
        <v>300</v>
      </c>
      <c r="J344" s="11" t="b">
        <f aca="false">FALSE()</f>
        <v>0</v>
      </c>
      <c r="K344" s="9" t="n">
        <v>300</v>
      </c>
      <c r="L344" s="9" t="n">
        <v>6</v>
      </c>
      <c r="M344" s="11" t="b">
        <f aca="false">TRUE()</f>
        <v>1</v>
      </c>
      <c r="N344" s="5" t="n">
        <f aca="false">COUNTIF($F$2:$F$563,"&lt;"&amp;F344)+(COUNTIF($F$2:$F$563,F344)+1)/2</f>
        <v>59</v>
      </c>
      <c r="O344" s="5" t="n">
        <f aca="false">COUNTIF($H$2:$H$563,"&lt;"&amp;H344)+(COUNTIF($H$2:$H$563,H344)+1)/2</f>
        <v>425.5</v>
      </c>
      <c r="P344" s="5" t="n">
        <f aca="false">IF(J344=FALSE(),COUNTIFS($J$2:$J$563,FALSE(),$F$2:$F$563,"&lt;"&amp;F344)+(COUNTIFS($J$2:$J$563,FALSE(),$F$2:$F$563,F344)+1)/2,"")</f>
        <v>59</v>
      </c>
      <c r="Q344" s="5" t="n">
        <f aca="false">IF(J344=FALSE(),COUNTIFS($J$2:$J$563,FALSE(),$H$2:$H$563,"&lt;"&amp;H344)+(COUNTIFS($J$2:$J$563,FALSE(),$H$2:$H$563,H344)+1)/2,"")</f>
        <v>288</v>
      </c>
      <c r="R344" s="5" t="n">
        <f aca="false">COUNTIF($L$2:$L$563,"&lt;"&amp;L344)+(COUNTIF($L$2:$L$563,L344)+1)/2</f>
        <v>450.5</v>
      </c>
      <c r="S344" s="5" t="n">
        <f aca="false">MATCH(F344,Codetabel!$G$2:$G$12,0)-1</f>
        <v>0</v>
      </c>
      <c r="T344" s="5" t="n">
        <f aca="false">H344-1</f>
        <v>5</v>
      </c>
    </row>
    <row r="345" customFormat="false" ht="15" hidden="false" customHeight="false" outlineLevel="0" collapsed="false">
      <c r="A345" s="9" t="s">
        <v>65</v>
      </c>
      <c r="B345" s="9" t="n">
        <v>486</v>
      </c>
      <c r="C345" s="9" t="s">
        <v>741</v>
      </c>
      <c r="D345" s="9" t="s">
        <v>742</v>
      </c>
      <c r="E345" s="9" t="s">
        <v>743</v>
      </c>
      <c r="F345" s="9" t="n">
        <v>10</v>
      </c>
      <c r="G345" s="9" t="s">
        <v>115</v>
      </c>
      <c r="H345" s="9" t="n">
        <v>4</v>
      </c>
      <c r="I345" s="9" t="n">
        <v>100</v>
      </c>
      <c r="J345" s="11" t="b">
        <f aca="false">FALSE()</f>
        <v>0</v>
      </c>
      <c r="K345" s="9" t="n">
        <v>100</v>
      </c>
      <c r="L345" s="9" t="n">
        <v>4</v>
      </c>
      <c r="M345" s="11" t="b">
        <f aca="false">TRUE()</f>
        <v>1</v>
      </c>
      <c r="N345" s="5" t="n">
        <f aca="false">COUNTIF($F$2:$F$563,"&lt;"&amp;F345)+(COUNTIF($F$2:$F$563,F345)+1)/2</f>
        <v>164.5</v>
      </c>
      <c r="O345" s="5" t="n">
        <f aca="false">COUNTIF($H$2:$H$563,"&lt;"&amp;H345)+(COUNTIF($H$2:$H$563,H345)+1)/2</f>
        <v>269</v>
      </c>
      <c r="P345" s="5" t="n">
        <f aca="false">IF(J345=FALSE(),COUNTIFS($J$2:$J$563,FALSE(),$F$2:$F$563,"&lt;"&amp;F345)+(COUNTIFS($J$2:$J$563,FALSE(),$F$2:$F$563,F345)+1)/2,"")</f>
        <v>162</v>
      </c>
      <c r="Q345" s="5" t="n">
        <f aca="false">IF(J345=FALSE(),COUNTIFS($J$2:$J$563,FALSE(),$H$2:$H$563,"&lt;"&amp;H345)+(COUNTIFS($J$2:$J$563,FALSE(),$H$2:$H$563,H345)+1)/2,"")</f>
        <v>196</v>
      </c>
      <c r="R345" s="5" t="n">
        <f aca="false">COUNTIF($L$2:$L$563,"&lt;"&amp;L345)+(COUNTIF($L$2:$L$563,L345)+1)/2</f>
        <v>307.5</v>
      </c>
      <c r="S345" s="5" t="n">
        <f aca="false">MATCH(F345,Codetabel!$G$2:$G$12,0)-1</f>
        <v>1</v>
      </c>
      <c r="T345" s="5" t="n">
        <f aca="false">H345-1</f>
        <v>3</v>
      </c>
    </row>
    <row r="346" customFormat="false" ht="15" hidden="false" customHeight="false" outlineLevel="0" collapsed="false">
      <c r="A346" s="9" t="s">
        <v>65</v>
      </c>
      <c r="B346" s="9" t="n">
        <v>487</v>
      </c>
      <c r="C346" s="9" t="s">
        <v>741</v>
      </c>
      <c r="D346" s="9" t="s">
        <v>742</v>
      </c>
      <c r="E346" s="9" t="s">
        <v>744</v>
      </c>
      <c r="F346" s="9" t="n">
        <v>10</v>
      </c>
      <c r="G346" s="9" t="s">
        <v>126</v>
      </c>
      <c r="H346" s="9" t="n">
        <v>3</v>
      </c>
      <c r="I346" s="9" t="n">
        <v>50</v>
      </c>
      <c r="J346" s="11" t="b">
        <f aca="false">FALSE()</f>
        <v>0</v>
      </c>
      <c r="K346" s="9" t="n">
        <v>50</v>
      </c>
      <c r="L346" s="9" t="n">
        <v>3</v>
      </c>
      <c r="M346" s="11" t="b">
        <f aca="false">TRUE()</f>
        <v>1</v>
      </c>
      <c r="N346" s="5" t="n">
        <f aca="false">COUNTIF($F$2:$F$563,"&lt;"&amp;F346)+(COUNTIF($F$2:$F$563,F346)+1)/2</f>
        <v>164.5</v>
      </c>
      <c r="O346" s="5" t="n">
        <f aca="false">COUNTIF($H$2:$H$563,"&lt;"&amp;H346)+(COUNTIF($H$2:$H$563,H346)+1)/2</f>
        <v>176.5</v>
      </c>
      <c r="P346" s="5" t="n">
        <f aca="false">IF(J346=FALSE(),COUNTIFS($J$2:$J$563,FALSE(),$F$2:$F$563,"&lt;"&amp;F346)+(COUNTIFS($J$2:$J$563,FALSE(),$F$2:$F$563,F346)+1)/2,"")</f>
        <v>162</v>
      </c>
      <c r="Q346" s="5" t="n">
        <f aca="false">IF(J346=FALSE(),COUNTIFS($J$2:$J$563,FALSE(),$H$2:$H$563,"&lt;"&amp;H346)+(COUNTIFS($J$2:$J$563,FALSE(),$H$2:$H$563,H346)+1)/2,"")</f>
        <v>133.5</v>
      </c>
      <c r="R346" s="5" t="n">
        <f aca="false">COUNTIF($L$2:$L$563,"&lt;"&amp;L346)+(COUNTIF($L$2:$L$563,L346)+1)/2</f>
        <v>205</v>
      </c>
      <c r="S346" s="5" t="n">
        <f aca="false">MATCH(F346,Codetabel!$G$2:$G$12,0)-1</f>
        <v>1</v>
      </c>
      <c r="T346" s="5" t="n">
        <f aca="false">H346-1</f>
        <v>2</v>
      </c>
    </row>
    <row r="347" customFormat="false" ht="15" hidden="false" customHeight="false" outlineLevel="0" collapsed="false">
      <c r="A347" s="9" t="s">
        <v>65</v>
      </c>
      <c r="B347" s="9" t="n">
        <v>488</v>
      </c>
      <c r="C347" s="9" t="s">
        <v>741</v>
      </c>
      <c r="D347" s="9" t="s">
        <v>742</v>
      </c>
      <c r="E347" s="9" t="s">
        <v>745</v>
      </c>
      <c r="F347" s="9" t="n">
        <v>10</v>
      </c>
      <c r="G347" s="9" t="s">
        <v>126</v>
      </c>
      <c r="H347" s="9" t="n">
        <v>3</v>
      </c>
      <c r="I347" s="9" t="n">
        <v>50</v>
      </c>
      <c r="J347" s="11" t="b">
        <f aca="false">FALSE()</f>
        <v>0</v>
      </c>
      <c r="K347" s="9" t="n">
        <v>50</v>
      </c>
      <c r="L347" s="9" t="n">
        <v>3</v>
      </c>
      <c r="M347" s="11" t="b">
        <f aca="false">TRUE()</f>
        <v>1</v>
      </c>
      <c r="N347" s="5" t="n">
        <f aca="false">COUNTIF($F$2:$F$563,"&lt;"&amp;F347)+(COUNTIF($F$2:$F$563,F347)+1)/2</f>
        <v>164.5</v>
      </c>
      <c r="O347" s="5" t="n">
        <f aca="false">COUNTIF($H$2:$H$563,"&lt;"&amp;H347)+(COUNTIF($H$2:$H$563,H347)+1)/2</f>
        <v>176.5</v>
      </c>
      <c r="P347" s="5" t="n">
        <f aca="false">IF(J347=FALSE(),COUNTIFS($J$2:$J$563,FALSE(),$F$2:$F$563,"&lt;"&amp;F347)+(COUNTIFS($J$2:$J$563,FALSE(),$F$2:$F$563,F347)+1)/2,"")</f>
        <v>162</v>
      </c>
      <c r="Q347" s="5" t="n">
        <f aca="false">IF(J347=FALSE(),COUNTIFS($J$2:$J$563,FALSE(),$H$2:$H$563,"&lt;"&amp;H347)+(COUNTIFS($J$2:$J$563,FALSE(),$H$2:$H$563,H347)+1)/2,"")</f>
        <v>133.5</v>
      </c>
      <c r="R347" s="5" t="n">
        <f aca="false">COUNTIF($L$2:$L$563,"&lt;"&amp;L347)+(COUNTIF($L$2:$L$563,L347)+1)/2</f>
        <v>205</v>
      </c>
      <c r="S347" s="5" t="n">
        <f aca="false">MATCH(F347,Codetabel!$G$2:$G$12,0)-1</f>
        <v>1</v>
      </c>
      <c r="T347" s="5" t="n">
        <f aca="false">H347-1</f>
        <v>2</v>
      </c>
    </row>
    <row r="348" customFormat="false" ht="15" hidden="false" customHeight="false" outlineLevel="0" collapsed="false">
      <c r="A348" s="9" t="s">
        <v>65</v>
      </c>
      <c r="B348" s="9" t="n">
        <v>489</v>
      </c>
      <c r="C348" s="9" t="s">
        <v>741</v>
      </c>
      <c r="D348" s="9" t="s">
        <v>742</v>
      </c>
      <c r="E348" s="9" t="s">
        <v>746</v>
      </c>
      <c r="F348" s="9" t="n">
        <v>0</v>
      </c>
      <c r="G348" s="9" t="s">
        <v>107</v>
      </c>
      <c r="H348" s="9" t="n">
        <v>2</v>
      </c>
      <c r="I348" s="9" t="n">
        <v>30</v>
      </c>
      <c r="J348" s="11" t="b">
        <f aca="false">FALSE()</f>
        <v>0</v>
      </c>
      <c r="K348" s="9" t="n">
        <v>30</v>
      </c>
      <c r="L348" s="9" t="n">
        <v>2</v>
      </c>
      <c r="M348" s="11" t="b">
        <f aca="false">TRUE()</f>
        <v>1</v>
      </c>
      <c r="N348" s="5" t="n">
        <f aca="false">COUNTIF($F$2:$F$563,"&lt;"&amp;F348)+(COUNTIF($F$2:$F$563,F348)+1)/2</f>
        <v>59</v>
      </c>
      <c r="O348" s="5" t="n">
        <f aca="false">COUNTIF($H$2:$H$563,"&lt;"&amp;H348)+(COUNTIF($H$2:$H$563,H348)+1)/2</f>
        <v>89</v>
      </c>
      <c r="P348" s="5" t="n">
        <f aca="false">IF(J348=FALSE(),COUNTIFS($J$2:$J$563,FALSE(),$F$2:$F$563,"&lt;"&amp;F348)+(COUNTIFS($J$2:$J$563,FALSE(),$F$2:$F$563,F348)+1)/2,"")</f>
        <v>59</v>
      </c>
      <c r="Q348" s="5" t="n">
        <f aca="false">IF(J348=FALSE(),COUNTIFS($J$2:$J$563,FALSE(),$H$2:$H$563,"&lt;"&amp;H348)+(COUNTIFS($J$2:$J$563,FALSE(),$H$2:$H$563,H348)+1)/2,"")</f>
        <v>71.5</v>
      </c>
      <c r="R348" s="5" t="n">
        <f aca="false">COUNTIF($L$2:$L$563,"&lt;"&amp;L348)+(COUNTIF($L$2:$L$563,L348)+1)/2</f>
        <v>101.5</v>
      </c>
      <c r="S348" s="5" t="n">
        <f aca="false">MATCH(F348,Codetabel!$G$2:$G$12,0)-1</f>
        <v>0</v>
      </c>
      <c r="T348" s="5" t="n">
        <f aca="false">H348-1</f>
        <v>1</v>
      </c>
    </row>
    <row r="349" customFormat="false" ht="15" hidden="false" customHeight="false" outlineLevel="0" collapsed="false">
      <c r="A349" s="9" t="s">
        <v>65</v>
      </c>
      <c r="B349" s="9" t="n">
        <v>492</v>
      </c>
      <c r="C349" s="9" t="s">
        <v>747</v>
      </c>
      <c r="D349" s="9" t="s">
        <v>748</v>
      </c>
      <c r="E349" s="9" t="s">
        <v>749</v>
      </c>
      <c r="F349" s="9" t="n">
        <v>10</v>
      </c>
      <c r="G349" s="9" t="s">
        <v>107</v>
      </c>
      <c r="H349" s="9" t="n">
        <v>2</v>
      </c>
      <c r="I349" s="9" t="n">
        <v>30</v>
      </c>
      <c r="J349" s="11" t="b">
        <f aca="false">FALSE()</f>
        <v>0</v>
      </c>
      <c r="K349" s="9" t="n">
        <v>30</v>
      </c>
      <c r="L349" s="9" t="n">
        <v>2</v>
      </c>
      <c r="M349" s="11" t="b">
        <f aca="false">FALSE()</f>
        <v>0</v>
      </c>
      <c r="N349" s="5" t="n">
        <f aca="false">COUNTIF($F$2:$F$563,"&lt;"&amp;F349)+(COUNTIF($F$2:$F$563,F349)+1)/2</f>
        <v>164.5</v>
      </c>
      <c r="O349" s="5" t="n">
        <f aca="false">COUNTIF($H$2:$H$563,"&lt;"&amp;H349)+(COUNTIF($H$2:$H$563,H349)+1)/2</f>
        <v>89</v>
      </c>
      <c r="P349" s="5" t="n">
        <f aca="false">IF(J349=FALSE(),COUNTIFS($J$2:$J$563,FALSE(),$F$2:$F$563,"&lt;"&amp;F349)+(COUNTIFS($J$2:$J$563,FALSE(),$F$2:$F$563,F349)+1)/2,"")</f>
        <v>162</v>
      </c>
      <c r="Q349" s="5" t="n">
        <f aca="false">IF(J349=FALSE(),COUNTIFS($J$2:$J$563,FALSE(),$H$2:$H$563,"&lt;"&amp;H349)+(COUNTIFS($J$2:$J$563,FALSE(),$H$2:$H$563,H349)+1)/2,"")</f>
        <v>71.5</v>
      </c>
      <c r="R349" s="5" t="n">
        <f aca="false">COUNTIF($L$2:$L$563,"&lt;"&amp;L349)+(COUNTIF($L$2:$L$563,L349)+1)/2</f>
        <v>101.5</v>
      </c>
      <c r="S349" s="5" t="n">
        <f aca="false">MATCH(F349,Codetabel!$G$2:$G$12,0)-1</f>
        <v>1</v>
      </c>
      <c r="T349" s="5" t="n">
        <f aca="false">H349-1</f>
        <v>1</v>
      </c>
    </row>
    <row r="350" customFormat="false" ht="15" hidden="false" customHeight="false" outlineLevel="0" collapsed="false">
      <c r="A350" s="9" t="s">
        <v>65</v>
      </c>
      <c r="B350" s="9" t="n">
        <v>493</v>
      </c>
      <c r="C350" s="9" t="s">
        <v>750</v>
      </c>
      <c r="D350" s="9" t="s">
        <v>751</v>
      </c>
      <c r="E350" s="9" t="s">
        <v>752</v>
      </c>
      <c r="F350" s="9" t="n">
        <v>10</v>
      </c>
      <c r="G350" s="9" t="s">
        <v>115</v>
      </c>
      <c r="H350" s="9" t="n">
        <v>4</v>
      </c>
      <c r="I350" s="9" t="n">
        <v>100</v>
      </c>
      <c r="J350" s="11" t="b">
        <f aca="false">FALSE()</f>
        <v>0</v>
      </c>
      <c r="K350" s="9" t="n">
        <v>100</v>
      </c>
      <c r="L350" s="9" t="n">
        <v>4</v>
      </c>
      <c r="M350" s="11" t="b">
        <f aca="false">FALSE()</f>
        <v>0</v>
      </c>
      <c r="N350" s="5" t="n">
        <f aca="false">COUNTIF($F$2:$F$563,"&lt;"&amp;F350)+(COUNTIF($F$2:$F$563,F350)+1)/2</f>
        <v>164.5</v>
      </c>
      <c r="O350" s="5" t="n">
        <f aca="false">COUNTIF($H$2:$H$563,"&lt;"&amp;H350)+(COUNTIF($H$2:$H$563,H350)+1)/2</f>
        <v>269</v>
      </c>
      <c r="P350" s="5" t="n">
        <f aca="false">IF(J350=FALSE(),COUNTIFS($J$2:$J$563,FALSE(),$F$2:$F$563,"&lt;"&amp;F350)+(COUNTIFS($J$2:$J$563,FALSE(),$F$2:$F$563,F350)+1)/2,"")</f>
        <v>162</v>
      </c>
      <c r="Q350" s="5" t="n">
        <f aca="false">IF(J350=FALSE(),COUNTIFS($J$2:$J$563,FALSE(),$H$2:$H$563,"&lt;"&amp;H350)+(COUNTIFS($J$2:$J$563,FALSE(),$H$2:$H$563,H350)+1)/2,"")</f>
        <v>196</v>
      </c>
      <c r="R350" s="5" t="n">
        <f aca="false">COUNTIF($L$2:$L$563,"&lt;"&amp;L350)+(COUNTIF($L$2:$L$563,L350)+1)/2</f>
        <v>307.5</v>
      </c>
      <c r="S350" s="5" t="n">
        <f aca="false">MATCH(F350,Codetabel!$G$2:$G$12,0)-1</f>
        <v>1</v>
      </c>
      <c r="T350" s="5" t="n">
        <f aca="false">H350-1</f>
        <v>3</v>
      </c>
    </row>
    <row r="351" customFormat="false" ht="15" hidden="false" customHeight="false" outlineLevel="0" collapsed="false">
      <c r="A351" s="9" t="s">
        <v>65</v>
      </c>
      <c r="B351" s="9" t="n">
        <v>494</v>
      </c>
      <c r="C351" s="9" t="s">
        <v>753</v>
      </c>
      <c r="D351" s="9" t="s">
        <v>754</v>
      </c>
      <c r="E351" s="9" t="s">
        <v>755</v>
      </c>
      <c r="F351" s="9" t="n">
        <v>10</v>
      </c>
      <c r="G351" s="9" t="s">
        <v>115</v>
      </c>
      <c r="H351" s="9" t="n">
        <v>4</v>
      </c>
      <c r="I351" s="9" t="n">
        <v>100</v>
      </c>
      <c r="J351" s="11" t="b">
        <f aca="false">FALSE()</f>
        <v>0</v>
      </c>
      <c r="K351" s="9" t="n">
        <v>100</v>
      </c>
      <c r="L351" s="9" t="n">
        <v>4</v>
      </c>
      <c r="M351" s="11" t="b">
        <f aca="false">TRUE()</f>
        <v>1</v>
      </c>
      <c r="N351" s="5" t="n">
        <f aca="false">COUNTIF($F$2:$F$563,"&lt;"&amp;F351)+(COUNTIF($F$2:$F$563,F351)+1)/2</f>
        <v>164.5</v>
      </c>
      <c r="O351" s="5" t="n">
        <f aca="false">COUNTIF($H$2:$H$563,"&lt;"&amp;H351)+(COUNTIF($H$2:$H$563,H351)+1)/2</f>
        <v>269</v>
      </c>
      <c r="P351" s="5" t="n">
        <f aca="false">IF(J351=FALSE(),COUNTIFS($J$2:$J$563,FALSE(),$F$2:$F$563,"&lt;"&amp;F351)+(COUNTIFS($J$2:$J$563,FALSE(),$F$2:$F$563,F351)+1)/2,"")</f>
        <v>162</v>
      </c>
      <c r="Q351" s="5" t="n">
        <f aca="false">IF(J351=FALSE(),COUNTIFS($J$2:$J$563,FALSE(),$H$2:$H$563,"&lt;"&amp;H351)+(COUNTIFS($J$2:$J$563,FALSE(),$H$2:$H$563,H351)+1)/2,"")</f>
        <v>196</v>
      </c>
      <c r="R351" s="5" t="n">
        <f aca="false">COUNTIF($L$2:$L$563,"&lt;"&amp;L351)+(COUNTIF($L$2:$L$563,L351)+1)/2</f>
        <v>307.5</v>
      </c>
      <c r="S351" s="5" t="n">
        <f aca="false">MATCH(F351,Codetabel!$G$2:$G$12,0)-1</f>
        <v>1</v>
      </c>
      <c r="T351" s="5" t="n">
        <f aca="false">H351-1</f>
        <v>3</v>
      </c>
    </row>
    <row r="352" customFormat="false" ht="15" hidden="false" customHeight="false" outlineLevel="0" collapsed="false">
      <c r="A352" s="9" t="s">
        <v>65</v>
      </c>
      <c r="B352" s="9" t="n">
        <v>495</v>
      </c>
      <c r="C352" s="9" t="s">
        <v>753</v>
      </c>
      <c r="D352" s="9" t="s">
        <v>754</v>
      </c>
      <c r="E352" s="9" t="s">
        <v>756</v>
      </c>
      <c r="F352" s="9" t="n">
        <v>0</v>
      </c>
      <c r="G352" s="9" t="s">
        <v>392</v>
      </c>
      <c r="H352" s="9" t="n">
        <v>1</v>
      </c>
      <c r="I352" s="9" t="n">
        <v>10</v>
      </c>
      <c r="J352" s="11" t="b">
        <f aca="false">FALSE()</f>
        <v>0</v>
      </c>
      <c r="K352" s="9" t="n">
        <v>10</v>
      </c>
      <c r="L352" s="9" t="n">
        <v>1</v>
      </c>
      <c r="M352" s="11" t="b">
        <f aca="false">FALSE()</f>
        <v>0</v>
      </c>
      <c r="N352" s="5" t="n">
        <f aca="false">COUNTIF($F$2:$F$563,"&lt;"&amp;F352)+(COUNTIF($F$2:$F$563,F352)+1)/2</f>
        <v>59</v>
      </c>
      <c r="O352" s="5" t="n">
        <f aca="false">COUNTIF($H$2:$H$563,"&lt;"&amp;H352)+(COUNTIF($H$2:$H$563,H352)+1)/2</f>
        <v>22</v>
      </c>
      <c r="P352" s="5" t="n">
        <f aca="false">IF(J352=FALSE(),COUNTIFS($J$2:$J$563,FALSE(),$F$2:$F$563,"&lt;"&amp;F352)+(COUNTIFS($J$2:$J$563,FALSE(),$F$2:$F$563,F352)+1)/2,"")</f>
        <v>59</v>
      </c>
      <c r="Q352" s="5" t="n">
        <f aca="false">IF(J352=FALSE(),COUNTIFS($J$2:$J$563,FALSE(),$H$2:$H$563,"&lt;"&amp;H352)+(COUNTIFS($J$2:$J$563,FALSE(),$H$2:$H$563,H352)+1)/2,"")</f>
        <v>19.5</v>
      </c>
      <c r="R352" s="5" t="n">
        <f aca="false">COUNTIF($L$2:$L$563,"&lt;"&amp;L352)+(COUNTIF($L$2:$L$563,L352)+1)/2</f>
        <v>24</v>
      </c>
      <c r="S352" s="5" t="n">
        <f aca="false">MATCH(F352,Codetabel!$G$2:$G$12,0)-1</f>
        <v>0</v>
      </c>
      <c r="T352" s="5" t="n">
        <f aca="false">H352-1</f>
        <v>0</v>
      </c>
    </row>
    <row r="353" customFormat="false" ht="15" hidden="false" customHeight="false" outlineLevel="0" collapsed="false">
      <c r="A353" s="9" t="s">
        <v>65</v>
      </c>
      <c r="B353" s="9" t="n">
        <v>496</v>
      </c>
      <c r="C353" s="9" t="s">
        <v>753</v>
      </c>
      <c r="D353" s="9" t="s">
        <v>754</v>
      </c>
      <c r="E353" s="9" t="s">
        <v>757</v>
      </c>
      <c r="F353" s="9" t="n">
        <v>50</v>
      </c>
      <c r="G353" s="9" t="s">
        <v>126</v>
      </c>
      <c r="H353" s="9" t="n">
        <v>3</v>
      </c>
      <c r="I353" s="9" t="n">
        <v>50</v>
      </c>
      <c r="J353" s="11" t="b">
        <f aca="false">TRUE()</f>
        <v>1</v>
      </c>
      <c r="K353" s="9" t="n">
        <v>30</v>
      </c>
      <c r="L353" s="9" t="n">
        <v>2</v>
      </c>
      <c r="M353" s="11" t="b">
        <f aca="false">TRUE()</f>
        <v>1</v>
      </c>
      <c r="N353" s="5" t="n">
        <f aca="false">COUNTIF($F$2:$F$563,"&lt;"&amp;F353)+(COUNTIF($F$2:$F$563,F353)+1)/2</f>
        <v>346.5</v>
      </c>
      <c r="O353" s="5" t="n">
        <f aca="false">COUNTIF($H$2:$H$563,"&lt;"&amp;H353)+(COUNTIF($H$2:$H$563,H353)+1)/2</f>
        <v>176.5</v>
      </c>
      <c r="P353" s="5" t="str">
        <f aca="false">IF(J353=FALSE(),COUNTIFS($J$2:$J$563,FALSE(),$F$2:$F$563,"&lt;"&amp;F353)+(COUNTIFS($J$2:$J$563,FALSE(),$F$2:$F$563,F353)+1)/2,"")</f>
        <v/>
      </c>
      <c r="Q353" s="5" t="str">
        <f aca="false">IF(J353=FALSE(),COUNTIFS($J$2:$J$563,FALSE(),$H$2:$H$563,"&lt;"&amp;H353)+(COUNTIFS($J$2:$J$563,FALSE(),$H$2:$H$563,H353)+1)/2,"")</f>
        <v/>
      </c>
      <c r="R353" s="5" t="n">
        <f aca="false">COUNTIF($L$2:$L$563,"&lt;"&amp;L353)+(COUNTIF($L$2:$L$563,L353)+1)/2</f>
        <v>101.5</v>
      </c>
      <c r="S353" s="5" t="n">
        <f aca="false">MATCH(F353,Codetabel!$G$2:$G$12,0)-1</f>
        <v>3</v>
      </c>
      <c r="T353" s="5" t="n">
        <f aca="false">H353-1</f>
        <v>2</v>
      </c>
    </row>
    <row r="354" customFormat="false" ht="15" hidden="false" customHeight="false" outlineLevel="0" collapsed="false">
      <c r="A354" s="9" t="s">
        <v>65</v>
      </c>
      <c r="B354" s="9" t="n">
        <v>497</v>
      </c>
      <c r="C354" s="9" t="s">
        <v>758</v>
      </c>
      <c r="D354" s="9" t="s">
        <v>759</v>
      </c>
      <c r="E354" s="9" t="s">
        <v>760</v>
      </c>
      <c r="F354" s="9" t="n">
        <v>10</v>
      </c>
      <c r="G354" s="9" t="s">
        <v>107</v>
      </c>
      <c r="H354" s="9" t="n">
        <v>2</v>
      </c>
      <c r="I354" s="9" t="n">
        <v>30</v>
      </c>
      <c r="J354" s="11" t="b">
        <f aca="false">FALSE()</f>
        <v>0</v>
      </c>
      <c r="K354" s="9" t="n">
        <v>30</v>
      </c>
      <c r="L354" s="9" t="n">
        <v>2</v>
      </c>
      <c r="M354" s="11" t="b">
        <f aca="false">FALSE()</f>
        <v>0</v>
      </c>
      <c r="N354" s="5" t="n">
        <f aca="false">COUNTIF($F$2:$F$563,"&lt;"&amp;F354)+(COUNTIF($F$2:$F$563,F354)+1)/2</f>
        <v>164.5</v>
      </c>
      <c r="O354" s="5" t="n">
        <f aca="false">COUNTIF($H$2:$H$563,"&lt;"&amp;H354)+(COUNTIF($H$2:$H$563,H354)+1)/2</f>
        <v>89</v>
      </c>
      <c r="P354" s="5" t="n">
        <f aca="false">IF(J354=FALSE(),COUNTIFS($J$2:$J$563,FALSE(),$F$2:$F$563,"&lt;"&amp;F354)+(COUNTIFS($J$2:$J$563,FALSE(),$F$2:$F$563,F354)+1)/2,"")</f>
        <v>162</v>
      </c>
      <c r="Q354" s="5" t="n">
        <f aca="false">IF(J354=FALSE(),COUNTIFS($J$2:$J$563,FALSE(),$H$2:$H$563,"&lt;"&amp;H354)+(COUNTIFS($J$2:$J$563,FALSE(),$H$2:$H$563,H354)+1)/2,"")</f>
        <v>71.5</v>
      </c>
      <c r="R354" s="5" t="n">
        <f aca="false">COUNTIF($L$2:$L$563,"&lt;"&amp;L354)+(COUNTIF($L$2:$L$563,L354)+1)/2</f>
        <v>101.5</v>
      </c>
      <c r="S354" s="5" t="n">
        <f aca="false">MATCH(F354,Codetabel!$G$2:$G$12,0)-1</f>
        <v>1</v>
      </c>
      <c r="T354" s="5" t="n">
        <f aca="false">H354-1</f>
        <v>1</v>
      </c>
    </row>
    <row r="355" customFormat="false" ht="15" hidden="false" customHeight="false" outlineLevel="0" collapsed="false">
      <c r="A355" s="9" t="s">
        <v>65</v>
      </c>
      <c r="B355" s="9" t="n">
        <v>498</v>
      </c>
      <c r="C355" s="9" t="s">
        <v>761</v>
      </c>
      <c r="D355" s="9" t="s">
        <v>762</v>
      </c>
      <c r="E355" s="9" t="s">
        <v>763</v>
      </c>
      <c r="F355" s="9" t="n">
        <v>0</v>
      </c>
      <c r="G355" s="9" t="s">
        <v>107</v>
      </c>
      <c r="H355" s="9" t="n">
        <v>2</v>
      </c>
      <c r="I355" s="9" t="n">
        <v>30</v>
      </c>
      <c r="J355" s="11" t="b">
        <f aca="false">FALSE()</f>
        <v>0</v>
      </c>
      <c r="K355" s="9" t="n">
        <v>30</v>
      </c>
      <c r="L355" s="9" t="n">
        <v>2</v>
      </c>
      <c r="M355" s="11" t="b">
        <f aca="false">FALSE()</f>
        <v>0</v>
      </c>
      <c r="N355" s="5" t="n">
        <f aca="false">COUNTIF($F$2:$F$563,"&lt;"&amp;F355)+(COUNTIF($F$2:$F$563,F355)+1)/2</f>
        <v>59</v>
      </c>
      <c r="O355" s="5" t="n">
        <f aca="false">COUNTIF($H$2:$H$563,"&lt;"&amp;H355)+(COUNTIF($H$2:$H$563,H355)+1)/2</f>
        <v>89</v>
      </c>
      <c r="P355" s="5" t="n">
        <f aca="false">IF(J355=FALSE(),COUNTIFS($J$2:$J$563,FALSE(),$F$2:$F$563,"&lt;"&amp;F355)+(COUNTIFS($J$2:$J$563,FALSE(),$F$2:$F$563,F355)+1)/2,"")</f>
        <v>59</v>
      </c>
      <c r="Q355" s="5" t="n">
        <f aca="false">IF(J355=FALSE(),COUNTIFS($J$2:$J$563,FALSE(),$H$2:$H$563,"&lt;"&amp;H355)+(COUNTIFS($J$2:$J$563,FALSE(),$H$2:$H$563,H355)+1)/2,"")</f>
        <v>71.5</v>
      </c>
      <c r="R355" s="5" t="n">
        <f aca="false">COUNTIF($L$2:$L$563,"&lt;"&amp;L355)+(COUNTIF($L$2:$L$563,L355)+1)/2</f>
        <v>101.5</v>
      </c>
      <c r="S355" s="5" t="n">
        <f aca="false">MATCH(F355,Codetabel!$G$2:$G$12,0)-1</f>
        <v>0</v>
      </c>
      <c r="T355" s="5" t="n">
        <f aca="false">H355-1</f>
        <v>1</v>
      </c>
    </row>
    <row r="356" customFormat="false" ht="15" hidden="false" customHeight="false" outlineLevel="0" collapsed="false">
      <c r="A356" s="9" t="s">
        <v>65</v>
      </c>
      <c r="B356" s="9" t="n">
        <v>500</v>
      </c>
      <c r="C356" s="9" t="s">
        <v>764</v>
      </c>
      <c r="D356" s="9" t="s">
        <v>765</v>
      </c>
      <c r="E356" s="9" t="s">
        <v>766</v>
      </c>
      <c r="F356" s="9" t="n">
        <v>30</v>
      </c>
      <c r="G356" s="9" t="s">
        <v>132</v>
      </c>
      <c r="H356" s="9" t="n">
        <v>5</v>
      </c>
      <c r="I356" s="9" t="n">
        <v>200</v>
      </c>
      <c r="J356" s="11" t="b">
        <f aca="false">FALSE()</f>
        <v>0</v>
      </c>
      <c r="K356" s="9" t="n">
        <v>200</v>
      </c>
      <c r="L356" s="9" t="n">
        <v>5</v>
      </c>
      <c r="M356" s="11" t="b">
        <f aca="false">FALSE()</f>
        <v>0</v>
      </c>
      <c r="N356" s="5" t="n">
        <f aca="false">COUNTIF($F$2:$F$563,"&lt;"&amp;F356)+(COUNTIF($F$2:$F$563,F356)+1)/2</f>
        <v>259.5</v>
      </c>
      <c r="O356" s="5" t="n">
        <f aca="false">COUNTIF($H$2:$H$563,"&lt;"&amp;H356)+(COUNTIF($H$2:$H$563,H356)+1)/2</f>
        <v>351.5</v>
      </c>
      <c r="P356" s="5" t="n">
        <f aca="false">IF(J356=FALSE(),COUNTIFS($J$2:$J$563,FALSE(),$F$2:$F$563,"&lt;"&amp;F356)+(COUNTIFS($J$2:$J$563,FALSE(),$F$2:$F$563,F356)+1)/2,"")</f>
        <v>242</v>
      </c>
      <c r="Q356" s="5" t="n">
        <f aca="false">IF(J356=FALSE(),COUNTIFS($J$2:$J$563,FALSE(),$H$2:$H$563,"&lt;"&amp;H356)+(COUNTIFS($J$2:$J$563,FALSE(),$H$2:$H$563,H356)+1)/2,"")</f>
        <v>247</v>
      </c>
      <c r="R356" s="5" t="n">
        <f aca="false">COUNTIF($L$2:$L$563,"&lt;"&amp;L356)+(COUNTIF($L$2:$L$563,L356)+1)/2</f>
        <v>389.5</v>
      </c>
      <c r="S356" s="5" t="n">
        <f aca="false">MATCH(F356,Codetabel!$G$2:$G$12,0)-1</f>
        <v>2</v>
      </c>
      <c r="T356" s="5" t="n">
        <f aca="false">H356-1</f>
        <v>4</v>
      </c>
    </row>
    <row r="357" customFormat="false" ht="15" hidden="false" customHeight="false" outlineLevel="0" collapsed="false">
      <c r="A357" s="9" t="s">
        <v>65</v>
      </c>
      <c r="B357" s="9" t="n">
        <v>501</v>
      </c>
      <c r="C357" s="9" t="s">
        <v>764</v>
      </c>
      <c r="D357" s="9" t="s">
        <v>765</v>
      </c>
      <c r="E357" s="9" t="s">
        <v>767</v>
      </c>
      <c r="F357" s="9" t="n">
        <v>30</v>
      </c>
      <c r="G357" s="9" t="s">
        <v>126</v>
      </c>
      <c r="H357" s="9" t="n">
        <v>3</v>
      </c>
      <c r="I357" s="9" t="n">
        <v>50</v>
      </c>
      <c r="J357" s="11" t="b">
        <f aca="false">FALSE()</f>
        <v>0</v>
      </c>
      <c r="K357" s="9" t="n">
        <v>50</v>
      </c>
      <c r="L357" s="9" t="n">
        <v>3</v>
      </c>
      <c r="M357" s="11" t="b">
        <f aca="false">FALSE()</f>
        <v>0</v>
      </c>
      <c r="N357" s="5" t="n">
        <f aca="false">COUNTIF($F$2:$F$563,"&lt;"&amp;F357)+(COUNTIF($F$2:$F$563,F357)+1)/2</f>
        <v>259.5</v>
      </c>
      <c r="O357" s="5" t="n">
        <f aca="false">COUNTIF($H$2:$H$563,"&lt;"&amp;H357)+(COUNTIF($H$2:$H$563,H357)+1)/2</f>
        <v>176.5</v>
      </c>
      <c r="P357" s="5" t="n">
        <f aca="false">IF(J357=FALSE(),COUNTIFS($J$2:$J$563,FALSE(),$F$2:$F$563,"&lt;"&amp;F357)+(COUNTIFS($J$2:$J$563,FALSE(),$F$2:$F$563,F357)+1)/2,"")</f>
        <v>242</v>
      </c>
      <c r="Q357" s="5" t="n">
        <f aca="false">IF(J357=FALSE(),COUNTIFS($J$2:$J$563,FALSE(),$H$2:$H$563,"&lt;"&amp;H357)+(COUNTIFS($J$2:$J$563,FALSE(),$H$2:$H$563,H357)+1)/2,"")</f>
        <v>133.5</v>
      </c>
      <c r="R357" s="5" t="n">
        <f aca="false">COUNTIF($L$2:$L$563,"&lt;"&amp;L357)+(COUNTIF($L$2:$L$563,L357)+1)/2</f>
        <v>205</v>
      </c>
      <c r="S357" s="5" t="n">
        <f aca="false">MATCH(F357,Codetabel!$G$2:$G$12,0)-1</f>
        <v>2</v>
      </c>
      <c r="T357" s="5" t="n">
        <f aca="false">H357-1</f>
        <v>2</v>
      </c>
    </row>
    <row r="358" customFormat="false" ht="15" hidden="false" customHeight="false" outlineLevel="0" collapsed="false">
      <c r="A358" s="9" t="s">
        <v>65</v>
      </c>
      <c r="B358" s="9" t="n">
        <v>502</v>
      </c>
      <c r="C358" s="9" t="s">
        <v>764</v>
      </c>
      <c r="D358" s="9" t="s">
        <v>765</v>
      </c>
      <c r="E358" s="9" t="s">
        <v>768</v>
      </c>
      <c r="F358" s="9" t="n">
        <v>30</v>
      </c>
      <c r="G358" s="9" t="s">
        <v>107</v>
      </c>
      <c r="H358" s="9" t="n">
        <v>2</v>
      </c>
      <c r="I358" s="9" t="n">
        <v>30</v>
      </c>
      <c r="J358" s="11" t="b">
        <f aca="false">TRUE()</f>
        <v>1</v>
      </c>
      <c r="K358" s="9" t="n">
        <v>30</v>
      </c>
      <c r="L358" s="9" t="n">
        <v>2</v>
      </c>
      <c r="M358" s="11" t="b">
        <f aca="false">FALSE()</f>
        <v>0</v>
      </c>
      <c r="N358" s="5" t="n">
        <f aca="false">COUNTIF($F$2:$F$563,"&lt;"&amp;F358)+(COUNTIF($F$2:$F$563,F358)+1)/2</f>
        <v>259.5</v>
      </c>
      <c r="O358" s="5" t="n">
        <f aca="false">COUNTIF($H$2:$H$563,"&lt;"&amp;H358)+(COUNTIF($H$2:$H$563,H358)+1)/2</f>
        <v>89</v>
      </c>
      <c r="P358" s="5" t="str">
        <f aca="false">IF(J358=FALSE(),COUNTIFS($J$2:$J$563,FALSE(),$F$2:$F$563,"&lt;"&amp;F358)+(COUNTIFS($J$2:$J$563,FALSE(),$F$2:$F$563,F358)+1)/2,"")</f>
        <v/>
      </c>
      <c r="Q358" s="5" t="str">
        <f aca="false">IF(J358=FALSE(),COUNTIFS($J$2:$J$563,FALSE(),$H$2:$H$563,"&lt;"&amp;H358)+(COUNTIFS($J$2:$J$563,FALSE(),$H$2:$H$563,H358)+1)/2,"")</f>
        <v/>
      </c>
      <c r="R358" s="5" t="n">
        <f aca="false">COUNTIF($L$2:$L$563,"&lt;"&amp;L358)+(COUNTIF($L$2:$L$563,L358)+1)/2</f>
        <v>101.5</v>
      </c>
      <c r="S358" s="5" t="n">
        <f aca="false">MATCH(F358,Codetabel!$G$2:$G$12,0)-1</f>
        <v>2</v>
      </c>
      <c r="T358" s="5" t="n">
        <f aca="false">H358-1</f>
        <v>1</v>
      </c>
    </row>
    <row r="359" customFormat="false" ht="15" hidden="false" customHeight="false" outlineLevel="0" collapsed="false">
      <c r="A359" s="9" t="s">
        <v>65</v>
      </c>
      <c r="B359" s="9" t="n">
        <v>505</v>
      </c>
      <c r="C359" s="9" t="s">
        <v>769</v>
      </c>
      <c r="D359" s="9" t="s">
        <v>770</v>
      </c>
      <c r="E359" s="9" t="s">
        <v>771</v>
      </c>
      <c r="F359" s="9" t="n">
        <v>0</v>
      </c>
      <c r="G359" s="9" t="s">
        <v>392</v>
      </c>
      <c r="H359" s="9" t="n">
        <v>1</v>
      </c>
      <c r="I359" s="9" t="n">
        <v>10</v>
      </c>
      <c r="J359" s="11" t="b">
        <f aca="false">FALSE()</f>
        <v>0</v>
      </c>
      <c r="K359" s="9" t="n">
        <v>10</v>
      </c>
      <c r="L359" s="9" t="n">
        <v>1</v>
      </c>
      <c r="M359" s="11" t="b">
        <f aca="false">FALSE()</f>
        <v>0</v>
      </c>
      <c r="N359" s="5" t="n">
        <f aca="false">COUNTIF($F$2:$F$563,"&lt;"&amp;F359)+(COUNTIF($F$2:$F$563,F359)+1)/2</f>
        <v>59</v>
      </c>
      <c r="O359" s="5" t="n">
        <f aca="false">COUNTIF($H$2:$H$563,"&lt;"&amp;H359)+(COUNTIF($H$2:$H$563,H359)+1)/2</f>
        <v>22</v>
      </c>
      <c r="P359" s="5" t="n">
        <f aca="false">IF(J359=FALSE(),COUNTIFS($J$2:$J$563,FALSE(),$F$2:$F$563,"&lt;"&amp;F359)+(COUNTIFS($J$2:$J$563,FALSE(),$F$2:$F$563,F359)+1)/2,"")</f>
        <v>59</v>
      </c>
      <c r="Q359" s="5" t="n">
        <f aca="false">IF(J359=FALSE(),COUNTIFS($J$2:$J$563,FALSE(),$H$2:$H$563,"&lt;"&amp;H359)+(COUNTIFS($J$2:$J$563,FALSE(),$H$2:$H$563,H359)+1)/2,"")</f>
        <v>19.5</v>
      </c>
      <c r="R359" s="5" t="n">
        <f aca="false">COUNTIF($L$2:$L$563,"&lt;"&amp;L359)+(COUNTIF($L$2:$L$563,L359)+1)/2</f>
        <v>24</v>
      </c>
      <c r="S359" s="5" t="n">
        <f aca="false">MATCH(F359,Codetabel!$G$2:$G$12,0)-1</f>
        <v>0</v>
      </c>
      <c r="T359" s="5" t="n">
        <f aca="false">H359-1</f>
        <v>0</v>
      </c>
    </row>
    <row r="360" customFormat="false" ht="15" hidden="false" customHeight="false" outlineLevel="0" collapsed="false">
      <c r="A360" s="9" t="s">
        <v>65</v>
      </c>
      <c r="B360" s="9" t="n">
        <v>506</v>
      </c>
      <c r="C360" s="9" t="s">
        <v>772</v>
      </c>
      <c r="D360" s="9" t="s">
        <v>773</v>
      </c>
      <c r="E360" s="9" t="s">
        <v>774</v>
      </c>
      <c r="F360" s="9" t="n">
        <v>30</v>
      </c>
      <c r="G360" s="9" t="s">
        <v>126</v>
      </c>
      <c r="H360" s="9" t="n">
        <v>3</v>
      </c>
      <c r="I360" s="9" t="n">
        <v>50</v>
      </c>
      <c r="J360" s="11" t="b">
        <f aca="false">FALSE()</f>
        <v>0</v>
      </c>
      <c r="K360" s="9" t="n">
        <v>50</v>
      </c>
      <c r="L360" s="9" t="n">
        <v>3</v>
      </c>
      <c r="M360" s="11" t="b">
        <f aca="false">TRUE()</f>
        <v>1</v>
      </c>
      <c r="N360" s="5" t="n">
        <f aca="false">COUNTIF($F$2:$F$563,"&lt;"&amp;F360)+(COUNTIF($F$2:$F$563,F360)+1)/2</f>
        <v>259.5</v>
      </c>
      <c r="O360" s="5" t="n">
        <f aca="false">COUNTIF($H$2:$H$563,"&lt;"&amp;H360)+(COUNTIF($H$2:$H$563,H360)+1)/2</f>
        <v>176.5</v>
      </c>
      <c r="P360" s="5" t="n">
        <f aca="false">IF(J360=FALSE(),COUNTIFS($J$2:$J$563,FALSE(),$F$2:$F$563,"&lt;"&amp;F360)+(COUNTIFS($J$2:$J$563,FALSE(),$F$2:$F$563,F360)+1)/2,"")</f>
        <v>242</v>
      </c>
      <c r="Q360" s="5" t="n">
        <f aca="false">IF(J360=FALSE(),COUNTIFS($J$2:$J$563,FALSE(),$H$2:$H$563,"&lt;"&amp;H360)+(COUNTIFS($J$2:$J$563,FALSE(),$H$2:$H$563,H360)+1)/2,"")</f>
        <v>133.5</v>
      </c>
      <c r="R360" s="5" t="n">
        <f aca="false">COUNTIF($L$2:$L$563,"&lt;"&amp;L360)+(COUNTIF($L$2:$L$563,L360)+1)/2</f>
        <v>205</v>
      </c>
      <c r="S360" s="5" t="n">
        <f aca="false">MATCH(F360,Codetabel!$G$2:$G$12,0)-1</f>
        <v>2</v>
      </c>
      <c r="T360" s="5" t="n">
        <f aca="false">H360-1</f>
        <v>2</v>
      </c>
    </row>
    <row r="361" customFormat="false" ht="15" hidden="false" customHeight="false" outlineLevel="0" collapsed="false">
      <c r="A361" s="9" t="s">
        <v>65</v>
      </c>
      <c r="B361" s="9" t="n">
        <v>507</v>
      </c>
      <c r="C361" s="9" t="s">
        <v>772</v>
      </c>
      <c r="D361" s="9" t="s">
        <v>773</v>
      </c>
      <c r="E361" s="9" t="s">
        <v>775</v>
      </c>
      <c r="F361" s="9" t="n">
        <v>100</v>
      </c>
      <c r="G361" s="9" t="s">
        <v>199</v>
      </c>
      <c r="H361" s="9" t="n">
        <v>6</v>
      </c>
      <c r="I361" s="9" t="n">
        <v>300</v>
      </c>
      <c r="J361" s="11" t="b">
        <f aca="false">FALSE()</f>
        <v>0</v>
      </c>
      <c r="K361" s="9" t="n">
        <v>300</v>
      </c>
      <c r="L361" s="9" t="n">
        <v>6</v>
      </c>
      <c r="M361" s="11" t="b">
        <f aca="false">TRUE()</f>
        <v>1</v>
      </c>
      <c r="N361" s="5" t="n">
        <f aca="false">COUNTIF($F$2:$F$563,"&lt;"&amp;F361)+(COUNTIF($F$2:$F$563,F361)+1)/2</f>
        <v>418.5</v>
      </c>
      <c r="O361" s="5" t="n">
        <f aca="false">COUNTIF($H$2:$H$563,"&lt;"&amp;H361)+(COUNTIF($H$2:$H$563,H361)+1)/2</f>
        <v>425.5</v>
      </c>
      <c r="P361" s="5" t="n">
        <f aca="false">IF(J361=FALSE(),COUNTIFS($J$2:$J$563,FALSE(),$F$2:$F$563,"&lt;"&amp;F361)+(COUNTIFS($J$2:$J$563,FALSE(),$F$2:$F$563,F361)+1)/2,"")</f>
        <v>345.5</v>
      </c>
      <c r="Q361" s="5" t="n">
        <f aca="false">IF(J361=FALSE(),COUNTIFS($J$2:$J$563,FALSE(),$H$2:$H$563,"&lt;"&amp;H361)+(COUNTIFS($J$2:$J$563,FALSE(),$H$2:$H$563,H361)+1)/2,"")</f>
        <v>288</v>
      </c>
      <c r="R361" s="5" t="n">
        <f aca="false">COUNTIF($L$2:$L$563,"&lt;"&amp;L361)+(COUNTIF($L$2:$L$563,L361)+1)/2</f>
        <v>450.5</v>
      </c>
      <c r="S361" s="5" t="n">
        <f aca="false">MATCH(F361,Codetabel!$G$2:$G$12,0)-1</f>
        <v>4</v>
      </c>
      <c r="T361" s="5" t="n">
        <f aca="false">H361-1</f>
        <v>5</v>
      </c>
    </row>
    <row r="362" customFormat="false" ht="15" hidden="false" customHeight="false" outlineLevel="0" collapsed="false">
      <c r="A362" s="9" t="s">
        <v>65</v>
      </c>
      <c r="B362" s="9" t="n">
        <v>508</v>
      </c>
      <c r="C362" s="9" t="s">
        <v>776</v>
      </c>
      <c r="D362" s="9" t="s">
        <v>777</v>
      </c>
      <c r="E362" s="9" t="s">
        <v>778</v>
      </c>
      <c r="F362" s="9" t="n">
        <v>10</v>
      </c>
      <c r="G362" s="9" t="s">
        <v>107</v>
      </c>
      <c r="H362" s="9" t="n">
        <v>2</v>
      </c>
      <c r="I362" s="9" t="n">
        <v>30</v>
      </c>
      <c r="J362" s="11" t="b">
        <f aca="false">FALSE()</f>
        <v>0</v>
      </c>
      <c r="K362" s="9" t="n">
        <v>30</v>
      </c>
      <c r="L362" s="9" t="n">
        <v>2</v>
      </c>
      <c r="M362" s="11" t="b">
        <f aca="false">TRUE()</f>
        <v>1</v>
      </c>
      <c r="N362" s="5" t="n">
        <f aca="false">COUNTIF($F$2:$F$563,"&lt;"&amp;F362)+(COUNTIF($F$2:$F$563,F362)+1)/2</f>
        <v>164.5</v>
      </c>
      <c r="O362" s="5" t="n">
        <f aca="false">COUNTIF($H$2:$H$563,"&lt;"&amp;H362)+(COUNTIF($H$2:$H$563,H362)+1)/2</f>
        <v>89</v>
      </c>
      <c r="P362" s="5" t="n">
        <f aca="false">IF(J362=FALSE(),COUNTIFS($J$2:$J$563,FALSE(),$F$2:$F$563,"&lt;"&amp;F362)+(COUNTIFS($J$2:$J$563,FALSE(),$F$2:$F$563,F362)+1)/2,"")</f>
        <v>162</v>
      </c>
      <c r="Q362" s="5" t="n">
        <f aca="false">IF(J362=FALSE(),COUNTIFS($J$2:$J$563,FALSE(),$H$2:$H$563,"&lt;"&amp;H362)+(COUNTIFS($J$2:$J$563,FALSE(),$H$2:$H$563,H362)+1)/2,"")</f>
        <v>71.5</v>
      </c>
      <c r="R362" s="5" t="n">
        <f aca="false">COUNTIF($L$2:$L$563,"&lt;"&amp;L362)+(COUNTIF($L$2:$L$563,L362)+1)/2</f>
        <v>101.5</v>
      </c>
      <c r="S362" s="5" t="n">
        <f aca="false">MATCH(F362,Codetabel!$G$2:$G$12,0)-1</f>
        <v>1</v>
      </c>
      <c r="T362" s="5" t="n">
        <f aca="false">H362-1</f>
        <v>1</v>
      </c>
    </row>
    <row r="363" customFormat="false" ht="15" hidden="false" customHeight="false" outlineLevel="0" collapsed="false">
      <c r="A363" s="9" t="s">
        <v>65</v>
      </c>
      <c r="B363" s="9" t="n">
        <v>509</v>
      </c>
      <c r="C363" s="9" t="s">
        <v>779</v>
      </c>
      <c r="D363" s="9" t="s">
        <v>780</v>
      </c>
      <c r="E363" s="9" t="s">
        <v>781</v>
      </c>
      <c r="F363" s="9" t="n">
        <v>50</v>
      </c>
      <c r="G363" s="9" t="s">
        <v>115</v>
      </c>
      <c r="H363" s="9" t="n">
        <v>4</v>
      </c>
      <c r="I363" s="9" t="n">
        <v>100</v>
      </c>
      <c r="J363" s="11" t="b">
        <f aca="false">FALSE()</f>
        <v>0</v>
      </c>
      <c r="K363" s="9" t="n">
        <v>100</v>
      </c>
      <c r="L363" s="9" t="n">
        <v>4</v>
      </c>
      <c r="M363" s="11" t="b">
        <f aca="false">TRUE()</f>
        <v>1</v>
      </c>
      <c r="N363" s="5" t="n">
        <f aca="false">COUNTIF($F$2:$F$563,"&lt;"&amp;F363)+(COUNTIF($F$2:$F$563,F363)+1)/2</f>
        <v>346.5</v>
      </c>
      <c r="O363" s="5" t="n">
        <f aca="false">COUNTIF($H$2:$H$563,"&lt;"&amp;H363)+(COUNTIF($H$2:$H$563,H363)+1)/2</f>
        <v>269</v>
      </c>
      <c r="P363" s="5" t="n">
        <f aca="false">IF(J363=FALSE(),COUNTIFS($J$2:$J$563,FALSE(),$F$2:$F$563,"&lt;"&amp;F363)+(COUNTIFS($J$2:$J$563,FALSE(),$F$2:$F$563,F363)+1)/2,"")</f>
        <v>303.5</v>
      </c>
      <c r="Q363" s="5" t="n">
        <f aca="false">IF(J363=FALSE(),COUNTIFS($J$2:$J$563,FALSE(),$H$2:$H$563,"&lt;"&amp;H363)+(COUNTIFS($J$2:$J$563,FALSE(),$H$2:$H$563,H363)+1)/2,"")</f>
        <v>196</v>
      </c>
      <c r="R363" s="5" t="n">
        <f aca="false">COUNTIF($L$2:$L$563,"&lt;"&amp;L363)+(COUNTIF($L$2:$L$563,L363)+1)/2</f>
        <v>307.5</v>
      </c>
      <c r="S363" s="5" t="n">
        <f aca="false">MATCH(F363,Codetabel!$G$2:$G$12,0)-1</f>
        <v>3</v>
      </c>
      <c r="T363" s="5" t="n">
        <f aca="false">H363-1</f>
        <v>3</v>
      </c>
    </row>
    <row r="364" customFormat="false" ht="15" hidden="false" customHeight="false" outlineLevel="0" collapsed="false">
      <c r="A364" s="9" t="s">
        <v>65</v>
      </c>
      <c r="B364" s="9" t="n">
        <v>510</v>
      </c>
      <c r="C364" s="9" t="s">
        <v>782</v>
      </c>
      <c r="D364" s="9" t="s">
        <v>783</v>
      </c>
      <c r="E364" s="9" t="s">
        <v>784</v>
      </c>
      <c r="F364" s="9" t="n">
        <v>50</v>
      </c>
      <c r="G364" s="9" t="s">
        <v>126</v>
      </c>
      <c r="H364" s="9" t="n">
        <v>3</v>
      </c>
      <c r="I364" s="9" t="n">
        <v>50</v>
      </c>
      <c r="J364" s="11" t="b">
        <f aca="false">TRUE()</f>
        <v>1</v>
      </c>
      <c r="K364" s="9" t="n">
        <v>30</v>
      </c>
      <c r="L364" s="9" t="n">
        <v>2</v>
      </c>
      <c r="M364" s="11" t="b">
        <f aca="false">TRUE()</f>
        <v>1</v>
      </c>
      <c r="N364" s="5" t="n">
        <f aca="false">COUNTIF($F$2:$F$563,"&lt;"&amp;F364)+(COUNTIF($F$2:$F$563,F364)+1)/2</f>
        <v>346.5</v>
      </c>
      <c r="O364" s="5" t="n">
        <f aca="false">COUNTIF($H$2:$H$563,"&lt;"&amp;H364)+(COUNTIF($H$2:$H$563,H364)+1)/2</f>
        <v>176.5</v>
      </c>
      <c r="P364" s="5" t="str">
        <f aca="false">IF(J364=FALSE(),COUNTIFS($J$2:$J$563,FALSE(),$F$2:$F$563,"&lt;"&amp;F364)+(COUNTIFS($J$2:$J$563,FALSE(),$F$2:$F$563,F364)+1)/2,"")</f>
        <v/>
      </c>
      <c r="Q364" s="5" t="str">
        <f aca="false">IF(J364=FALSE(),COUNTIFS($J$2:$J$563,FALSE(),$H$2:$H$563,"&lt;"&amp;H364)+(COUNTIFS($J$2:$J$563,FALSE(),$H$2:$H$563,H364)+1)/2,"")</f>
        <v/>
      </c>
      <c r="R364" s="5" t="n">
        <f aca="false">COUNTIF($L$2:$L$563,"&lt;"&amp;L364)+(COUNTIF($L$2:$L$563,L364)+1)/2</f>
        <v>101.5</v>
      </c>
      <c r="S364" s="5" t="n">
        <f aca="false">MATCH(F364,Codetabel!$G$2:$G$12,0)-1</f>
        <v>3</v>
      </c>
      <c r="T364" s="5" t="n">
        <f aca="false">H364-1</f>
        <v>2</v>
      </c>
    </row>
    <row r="365" customFormat="false" ht="15" hidden="false" customHeight="false" outlineLevel="0" collapsed="false">
      <c r="A365" s="9" t="s">
        <v>65</v>
      </c>
      <c r="B365" s="9" t="n">
        <v>511</v>
      </c>
      <c r="C365" s="9" t="s">
        <v>785</v>
      </c>
      <c r="D365" s="9" t="s">
        <v>786</v>
      </c>
      <c r="E365" s="9" t="s">
        <v>787</v>
      </c>
      <c r="F365" s="9" t="n">
        <v>30</v>
      </c>
      <c r="G365" s="9" t="s">
        <v>126</v>
      </c>
      <c r="H365" s="9" t="n">
        <v>3</v>
      </c>
      <c r="I365" s="9" t="n">
        <v>50</v>
      </c>
      <c r="J365" s="11" t="b">
        <f aca="false">FALSE()</f>
        <v>0</v>
      </c>
      <c r="K365" s="9" t="n">
        <v>50</v>
      </c>
      <c r="L365" s="9" t="n">
        <v>3</v>
      </c>
      <c r="M365" s="11" t="b">
        <f aca="false">TRUE()</f>
        <v>1</v>
      </c>
      <c r="N365" s="5" t="n">
        <f aca="false">COUNTIF($F$2:$F$563,"&lt;"&amp;F365)+(COUNTIF($F$2:$F$563,F365)+1)/2</f>
        <v>259.5</v>
      </c>
      <c r="O365" s="5" t="n">
        <f aca="false">COUNTIF($H$2:$H$563,"&lt;"&amp;H365)+(COUNTIF($H$2:$H$563,H365)+1)/2</f>
        <v>176.5</v>
      </c>
      <c r="P365" s="5" t="n">
        <f aca="false">IF(J365=FALSE(),COUNTIFS($J$2:$J$563,FALSE(),$F$2:$F$563,"&lt;"&amp;F365)+(COUNTIFS($J$2:$J$563,FALSE(),$F$2:$F$563,F365)+1)/2,"")</f>
        <v>242</v>
      </c>
      <c r="Q365" s="5" t="n">
        <f aca="false">IF(J365=FALSE(),COUNTIFS($J$2:$J$563,FALSE(),$H$2:$H$563,"&lt;"&amp;H365)+(COUNTIFS($J$2:$J$563,FALSE(),$H$2:$H$563,H365)+1)/2,"")</f>
        <v>133.5</v>
      </c>
      <c r="R365" s="5" t="n">
        <f aca="false">COUNTIF($L$2:$L$563,"&lt;"&amp;L365)+(COUNTIF($L$2:$L$563,L365)+1)/2</f>
        <v>205</v>
      </c>
      <c r="S365" s="5" t="n">
        <f aca="false">MATCH(F365,Codetabel!$G$2:$G$12,0)-1</f>
        <v>2</v>
      </c>
      <c r="T365" s="5" t="n">
        <f aca="false">H365-1</f>
        <v>2</v>
      </c>
    </row>
    <row r="366" customFormat="false" ht="15" hidden="false" customHeight="false" outlineLevel="0" collapsed="false">
      <c r="A366" s="9" t="s">
        <v>65</v>
      </c>
      <c r="B366" s="9" t="n">
        <v>512</v>
      </c>
      <c r="C366" s="9" t="s">
        <v>788</v>
      </c>
      <c r="D366" s="9" t="s">
        <v>789</v>
      </c>
      <c r="E366" s="9" t="s">
        <v>790</v>
      </c>
      <c r="F366" s="9" t="n">
        <v>10</v>
      </c>
      <c r="G366" s="9" t="s">
        <v>126</v>
      </c>
      <c r="H366" s="9" t="n">
        <v>3</v>
      </c>
      <c r="I366" s="9" t="n">
        <v>50</v>
      </c>
      <c r="J366" s="11" t="b">
        <f aca="false">FALSE()</f>
        <v>0</v>
      </c>
      <c r="K366" s="9" t="n">
        <v>50</v>
      </c>
      <c r="L366" s="9" t="n">
        <v>3</v>
      </c>
      <c r="M366" s="11" t="b">
        <f aca="false">TRUE()</f>
        <v>1</v>
      </c>
      <c r="N366" s="5" t="n">
        <f aca="false">COUNTIF($F$2:$F$563,"&lt;"&amp;F366)+(COUNTIF($F$2:$F$563,F366)+1)/2</f>
        <v>164.5</v>
      </c>
      <c r="O366" s="5" t="n">
        <f aca="false">COUNTIF($H$2:$H$563,"&lt;"&amp;H366)+(COUNTIF($H$2:$H$563,H366)+1)/2</f>
        <v>176.5</v>
      </c>
      <c r="P366" s="5" t="n">
        <f aca="false">IF(J366=FALSE(),COUNTIFS($J$2:$J$563,FALSE(),$F$2:$F$563,"&lt;"&amp;F366)+(COUNTIFS($J$2:$J$563,FALSE(),$F$2:$F$563,F366)+1)/2,"")</f>
        <v>162</v>
      </c>
      <c r="Q366" s="5" t="n">
        <f aca="false">IF(J366=FALSE(),COUNTIFS($J$2:$J$563,FALSE(),$H$2:$H$563,"&lt;"&amp;H366)+(COUNTIFS($J$2:$J$563,FALSE(),$H$2:$H$563,H366)+1)/2,"")</f>
        <v>133.5</v>
      </c>
      <c r="R366" s="5" t="n">
        <f aca="false">COUNTIF($L$2:$L$563,"&lt;"&amp;L366)+(COUNTIF($L$2:$L$563,L366)+1)/2</f>
        <v>205</v>
      </c>
      <c r="S366" s="5" t="n">
        <f aca="false">MATCH(F366,Codetabel!$G$2:$G$12,0)-1</f>
        <v>1</v>
      </c>
      <c r="T366" s="5" t="n">
        <f aca="false">H366-1</f>
        <v>2</v>
      </c>
    </row>
    <row r="367" customFormat="false" ht="15" hidden="false" customHeight="false" outlineLevel="0" collapsed="false">
      <c r="A367" s="9" t="s">
        <v>65</v>
      </c>
      <c r="B367" s="9" t="n">
        <v>513</v>
      </c>
      <c r="C367" s="9" t="s">
        <v>791</v>
      </c>
      <c r="D367" s="9" t="s">
        <v>792</v>
      </c>
      <c r="E367" s="9" t="s">
        <v>793</v>
      </c>
      <c r="F367" s="9" t="n">
        <v>0</v>
      </c>
      <c r="G367" s="9" t="s">
        <v>107</v>
      </c>
      <c r="H367" s="9" t="n">
        <v>2</v>
      </c>
      <c r="I367" s="9" t="n">
        <v>30</v>
      </c>
      <c r="J367" s="11" t="b">
        <f aca="false">FALSE()</f>
        <v>0</v>
      </c>
      <c r="K367" s="9" t="n">
        <v>30</v>
      </c>
      <c r="L367" s="9" t="n">
        <v>2</v>
      </c>
      <c r="M367" s="11" t="b">
        <f aca="false">TRUE()</f>
        <v>1</v>
      </c>
      <c r="N367" s="5" t="n">
        <f aca="false">COUNTIF($F$2:$F$563,"&lt;"&amp;F367)+(COUNTIF($F$2:$F$563,F367)+1)/2</f>
        <v>59</v>
      </c>
      <c r="O367" s="5" t="n">
        <f aca="false">COUNTIF($H$2:$H$563,"&lt;"&amp;H367)+(COUNTIF($H$2:$H$563,H367)+1)/2</f>
        <v>89</v>
      </c>
      <c r="P367" s="5" t="n">
        <f aca="false">IF(J367=FALSE(),COUNTIFS($J$2:$J$563,FALSE(),$F$2:$F$563,"&lt;"&amp;F367)+(COUNTIFS($J$2:$J$563,FALSE(),$F$2:$F$563,F367)+1)/2,"")</f>
        <v>59</v>
      </c>
      <c r="Q367" s="5" t="n">
        <f aca="false">IF(J367=FALSE(),COUNTIFS($J$2:$J$563,FALSE(),$H$2:$H$563,"&lt;"&amp;H367)+(COUNTIFS($J$2:$J$563,FALSE(),$H$2:$H$563,H367)+1)/2,"")</f>
        <v>71.5</v>
      </c>
      <c r="R367" s="5" t="n">
        <f aca="false">COUNTIF($L$2:$L$563,"&lt;"&amp;L367)+(COUNTIF($L$2:$L$563,L367)+1)/2</f>
        <v>101.5</v>
      </c>
      <c r="S367" s="5" t="n">
        <f aca="false">MATCH(F367,Codetabel!$G$2:$G$12,0)-1</f>
        <v>0</v>
      </c>
      <c r="T367" s="5" t="n">
        <f aca="false">H367-1</f>
        <v>1</v>
      </c>
    </row>
    <row r="368" customFormat="false" ht="15" hidden="false" customHeight="false" outlineLevel="0" collapsed="false">
      <c r="A368" s="9" t="s">
        <v>65</v>
      </c>
      <c r="B368" s="9" t="n">
        <v>514</v>
      </c>
      <c r="C368" s="9" t="s">
        <v>794</v>
      </c>
      <c r="D368" s="9" t="s">
        <v>795</v>
      </c>
      <c r="E368" s="9" t="s">
        <v>796</v>
      </c>
      <c r="F368" s="9" t="n">
        <v>10</v>
      </c>
      <c r="G368" s="9" t="s">
        <v>107</v>
      </c>
      <c r="H368" s="9" t="n">
        <v>2</v>
      </c>
      <c r="I368" s="9" t="n">
        <v>30</v>
      </c>
      <c r="J368" s="11" t="b">
        <f aca="false">FALSE()</f>
        <v>0</v>
      </c>
      <c r="K368" s="9" t="n">
        <v>30</v>
      </c>
      <c r="L368" s="9" t="n">
        <v>2</v>
      </c>
      <c r="M368" s="11" t="b">
        <f aca="false">TRUE()</f>
        <v>1</v>
      </c>
      <c r="N368" s="5" t="n">
        <f aca="false">COUNTIF($F$2:$F$563,"&lt;"&amp;F368)+(COUNTIF($F$2:$F$563,F368)+1)/2</f>
        <v>164.5</v>
      </c>
      <c r="O368" s="5" t="n">
        <f aca="false">COUNTIF($H$2:$H$563,"&lt;"&amp;H368)+(COUNTIF($H$2:$H$563,H368)+1)/2</f>
        <v>89</v>
      </c>
      <c r="P368" s="5" t="n">
        <f aca="false">IF(J368=FALSE(),COUNTIFS($J$2:$J$563,FALSE(),$F$2:$F$563,"&lt;"&amp;F368)+(COUNTIFS($J$2:$J$563,FALSE(),$F$2:$F$563,F368)+1)/2,"")</f>
        <v>162</v>
      </c>
      <c r="Q368" s="5" t="n">
        <f aca="false">IF(J368=FALSE(),COUNTIFS($J$2:$J$563,FALSE(),$H$2:$H$563,"&lt;"&amp;H368)+(COUNTIFS($J$2:$J$563,FALSE(),$H$2:$H$563,H368)+1)/2,"")</f>
        <v>71.5</v>
      </c>
      <c r="R368" s="5" t="n">
        <f aca="false">COUNTIF($L$2:$L$563,"&lt;"&amp;L368)+(COUNTIF($L$2:$L$563,L368)+1)/2</f>
        <v>101.5</v>
      </c>
      <c r="S368" s="5" t="n">
        <f aca="false">MATCH(F368,Codetabel!$G$2:$G$12,0)-1</f>
        <v>1</v>
      </c>
      <c r="T368" s="5" t="n">
        <f aca="false">H368-1</f>
        <v>1</v>
      </c>
    </row>
    <row r="369" customFormat="false" ht="15" hidden="false" customHeight="false" outlineLevel="0" collapsed="false">
      <c r="A369" s="9" t="s">
        <v>65</v>
      </c>
      <c r="B369" s="9" t="n">
        <v>515</v>
      </c>
      <c r="C369" s="9" t="s">
        <v>797</v>
      </c>
      <c r="D369" s="9" t="s">
        <v>798</v>
      </c>
      <c r="E369" s="9" t="s">
        <v>799</v>
      </c>
      <c r="F369" s="9" t="n">
        <v>10</v>
      </c>
      <c r="G369" s="9" t="s">
        <v>107</v>
      </c>
      <c r="H369" s="9" t="n">
        <v>2</v>
      </c>
      <c r="I369" s="9" t="n">
        <v>30</v>
      </c>
      <c r="J369" s="11" t="b">
        <f aca="false">FALSE()</f>
        <v>0</v>
      </c>
      <c r="K369" s="9" t="n">
        <v>30</v>
      </c>
      <c r="L369" s="9" t="n">
        <v>2</v>
      </c>
      <c r="M369" s="11" t="b">
        <f aca="false">TRUE()</f>
        <v>1</v>
      </c>
      <c r="N369" s="5" t="n">
        <f aca="false">COUNTIF($F$2:$F$563,"&lt;"&amp;F369)+(COUNTIF($F$2:$F$563,F369)+1)/2</f>
        <v>164.5</v>
      </c>
      <c r="O369" s="5" t="n">
        <f aca="false">COUNTIF($H$2:$H$563,"&lt;"&amp;H369)+(COUNTIF($H$2:$H$563,H369)+1)/2</f>
        <v>89</v>
      </c>
      <c r="P369" s="5" t="n">
        <f aca="false">IF(J369=FALSE(),COUNTIFS($J$2:$J$563,FALSE(),$F$2:$F$563,"&lt;"&amp;F369)+(COUNTIFS($J$2:$J$563,FALSE(),$F$2:$F$563,F369)+1)/2,"")</f>
        <v>162</v>
      </c>
      <c r="Q369" s="5" t="n">
        <f aca="false">IF(J369=FALSE(),COUNTIFS($J$2:$J$563,FALSE(),$H$2:$H$563,"&lt;"&amp;H369)+(COUNTIFS($J$2:$J$563,FALSE(),$H$2:$H$563,H369)+1)/2,"")</f>
        <v>71.5</v>
      </c>
      <c r="R369" s="5" t="n">
        <f aca="false">COUNTIF($L$2:$L$563,"&lt;"&amp;L369)+(COUNTIF($L$2:$L$563,L369)+1)/2</f>
        <v>101.5</v>
      </c>
      <c r="S369" s="5" t="n">
        <f aca="false">MATCH(F369,Codetabel!$G$2:$G$12,0)-1</f>
        <v>1</v>
      </c>
      <c r="T369" s="5" t="n">
        <f aca="false">H369-1</f>
        <v>1</v>
      </c>
    </row>
    <row r="370" customFormat="false" ht="15" hidden="false" customHeight="false" outlineLevel="0" collapsed="false">
      <c r="A370" s="9" t="s">
        <v>65</v>
      </c>
      <c r="B370" s="9" t="n">
        <v>516</v>
      </c>
      <c r="C370" s="9" t="s">
        <v>800</v>
      </c>
      <c r="D370" s="9" t="s">
        <v>801</v>
      </c>
      <c r="E370" s="9" t="s">
        <v>802</v>
      </c>
      <c r="F370" s="9" t="n">
        <v>30</v>
      </c>
      <c r="G370" s="9" t="s">
        <v>107</v>
      </c>
      <c r="H370" s="9" t="n">
        <v>2</v>
      </c>
      <c r="I370" s="9" t="n">
        <v>30</v>
      </c>
      <c r="J370" s="11" t="b">
        <f aca="false">TRUE()</f>
        <v>1</v>
      </c>
      <c r="K370" s="9" t="n">
        <v>30</v>
      </c>
      <c r="L370" s="9" t="n">
        <v>2</v>
      </c>
      <c r="M370" s="11" t="b">
        <f aca="false">TRUE()</f>
        <v>1</v>
      </c>
      <c r="N370" s="5" t="n">
        <f aca="false">COUNTIF($F$2:$F$563,"&lt;"&amp;F370)+(COUNTIF($F$2:$F$563,F370)+1)/2</f>
        <v>259.5</v>
      </c>
      <c r="O370" s="5" t="n">
        <f aca="false">COUNTIF($H$2:$H$563,"&lt;"&amp;H370)+(COUNTIF($H$2:$H$563,H370)+1)/2</f>
        <v>89</v>
      </c>
      <c r="P370" s="5" t="str">
        <f aca="false">IF(J370=FALSE(),COUNTIFS($J$2:$J$563,FALSE(),$F$2:$F$563,"&lt;"&amp;F370)+(COUNTIFS($J$2:$J$563,FALSE(),$F$2:$F$563,F370)+1)/2,"")</f>
        <v/>
      </c>
      <c r="Q370" s="5" t="str">
        <f aca="false">IF(J370=FALSE(),COUNTIFS($J$2:$J$563,FALSE(),$H$2:$H$563,"&lt;"&amp;H370)+(COUNTIFS($J$2:$J$563,FALSE(),$H$2:$H$563,H370)+1)/2,"")</f>
        <v/>
      </c>
      <c r="R370" s="5" t="n">
        <f aca="false">COUNTIF($L$2:$L$563,"&lt;"&amp;L370)+(COUNTIF($L$2:$L$563,L370)+1)/2</f>
        <v>101.5</v>
      </c>
      <c r="S370" s="5" t="n">
        <f aca="false">MATCH(F370,Codetabel!$G$2:$G$12,0)-1</f>
        <v>2</v>
      </c>
      <c r="T370" s="5" t="n">
        <f aca="false">H370-1</f>
        <v>1</v>
      </c>
    </row>
    <row r="371" customFormat="false" ht="15" hidden="false" customHeight="false" outlineLevel="0" collapsed="false">
      <c r="A371" s="9" t="s">
        <v>65</v>
      </c>
      <c r="B371" s="9" t="n">
        <v>517</v>
      </c>
      <c r="C371" s="9" t="s">
        <v>803</v>
      </c>
      <c r="D371" s="9" t="s">
        <v>804</v>
      </c>
      <c r="E371" s="9" t="s">
        <v>805</v>
      </c>
      <c r="F371" s="9" t="n">
        <v>10</v>
      </c>
      <c r="G371" s="9" t="s">
        <v>107</v>
      </c>
      <c r="H371" s="9" t="n">
        <v>2</v>
      </c>
      <c r="I371" s="9" t="n">
        <v>30</v>
      </c>
      <c r="J371" s="11" t="b">
        <f aca="false">FALSE()</f>
        <v>0</v>
      </c>
      <c r="K371" s="9" t="n">
        <v>30</v>
      </c>
      <c r="L371" s="9" t="n">
        <v>2</v>
      </c>
      <c r="M371" s="11" t="b">
        <f aca="false">TRUE()</f>
        <v>1</v>
      </c>
      <c r="N371" s="5" t="n">
        <f aca="false">COUNTIF($F$2:$F$563,"&lt;"&amp;F371)+(COUNTIF($F$2:$F$563,F371)+1)/2</f>
        <v>164.5</v>
      </c>
      <c r="O371" s="5" t="n">
        <f aca="false">COUNTIF($H$2:$H$563,"&lt;"&amp;H371)+(COUNTIF($H$2:$H$563,H371)+1)/2</f>
        <v>89</v>
      </c>
      <c r="P371" s="5" t="n">
        <f aca="false">IF(J371=FALSE(),COUNTIFS($J$2:$J$563,FALSE(),$F$2:$F$563,"&lt;"&amp;F371)+(COUNTIFS($J$2:$J$563,FALSE(),$F$2:$F$563,F371)+1)/2,"")</f>
        <v>162</v>
      </c>
      <c r="Q371" s="5" t="n">
        <f aca="false">IF(J371=FALSE(),COUNTIFS($J$2:$J$563,FALSE(),$H$2:$H$563,"&lt;"&amp;H371)+(COUNTIFS($J$2:$J$563,FALSE(),$H$2:$H$563,H371)+1)/2,"")</f>
        <v>71.5</v>
      </c>
      <c r="R371" s="5" t="n">
        <f aca="false">COUNTIF($L$2:$L$563,"&lt;"&amp;L371)+(COUNTIF($L$2:$L$563,L371)+1)/2</f>
        <v>101.5</v>
      </c>
      <c r="S371" s="5" t="n">
        <f aca="false">MATCH(F371,Codetabel!$G$2:$G$12,0)-1</f>
        <v>1</v>
      </c>
      <c r="T371" s="5" t="n">
        <f aca="false">H371-1</f>
        <v>1</v>
      </c>
    </row>
    <row r="372" customFormat="false" ht="15" hidden="false" customHeight="false" outlineLevel="0" collapsed="false">
      <c r="A372" s="9" t="s">
        <v>65</v>
      </c>
      <c r="B372" s="9" t="n">
        <v>518</v>
      </c>
      <c r="C372" s="9" t="s">
        <v>806</v>
      </c>
      <c r="D372" s="9" t="s">
        <v>807</v>
      </c>
      <c r="E372" s="9" t="s">
        <v>808</v>
      </c>
      <c r="F372" s="9" t="n">
        <v>10</v>
      </c>
      <c r="G372" s="9" t="s">
        <v>107</v>
      </c>
      <c r="H372" s="9" t="n">
        <v>2</v>
      </c>
      <c r="I372" s="9" t="n">
        <v>30</v>
      </c>
      <c r="J372" s="11" t="b">
        <f aca="false">FALSE()</f>
        <v>0</v>
      </c>
      <c r="K372" s="9" t="n">
        <v>30</v>
      </c>
      <c r="L372" s="9" t="n">
        <v>2</v>
      </c>
      <c r="M372" s="11" t="b">
        <f aca="false">TRUE()</f>
        <v>1</v>
      </c>
      <c r="N372" s="5" t="n">
        <f aca="false">COUNTIF($F$2:$F$563,"&lt;"&amp;F372)+(COUNTIF($F$2:$F$563,F372)+1)/2</f>
        <v>164.5</v>
      </c>
      <c r="O372" s="5" t="n">
        <f aca="false">COUNTIF($H$2:$H$563,"&lt;"&amp;H372)+(COUNTIF($H$2:$H$563,H372)+1)/2</f>
        <v>89</v>
      </c>
      <c r="P372" s="5" t="n">
        <f aca="false">IF(J372=FALSE(),COUNTIFS($J$2:$J$563,FALSE(),$F$2:$F$563,"&lt;"&amp;F372)+(COUNTIFS($J$2:$J$563,FALSE(),$F$2:$F$563,F372)+1)/2,"")</f>
        <v>162</v>
      </c>
      <c r="Q372" s="5" t="n">
        <f aca="false">IF(J372=FALSE(),COUNTIFS($J$2:$J$563,FALSE(),$H$2:$H$563,"&lt;"&amp;H372)+(COUNTIFS($J$2:$J$563,FALSE(),$H$2:$H$563,H372)+1)/2,"")</f>
        <v>71.5</v>
      </c>
      <c r="R372" s="5" t="n">
        <f aca="false">COUNTIF($L$2:$L$563,"&lt;"&amp;L372)+(COUNTIF($L$2:$L$563,L372)+1)/2</f>
        <v>101.5</v>
      </c>
      <c r="S372" s="5" t="n">
        <f aca="false">MATCH(F372,Codetabel!$G$2:$G$12,0)-1</f>
        <v>1</v>
      </c>
      <c r="T372" s="5" t="n">
        <f aca="false">H372-1</f>
        <v>1</v>
      </c>
    </row>
    <row r="373" customFormat="false" ht="15" hidden="false" customHeight="false" outlineLevel="0" collapsed="false">
      <c r="A373" s="9" t="s">
        <v>65</v>
      </c>
      <c r="B373" s="9" t="n">
        <v>520</v>
      </c>
      <c r="C373" s="9" t="s">
        <v>809</v>
      </c>
      <c r="D373" s="9" t="s">
        <v>810</v>
      </c>
      <c r="E373" s="9" t="s">
        <v>811</v>
      </c>
      <c r="F373" s="9" t="n">
        <v>10</v>
      </c>
      <c r="G373" s="9" t="s">
        <v>107</v>
      </c>
      <c r="H373" s="9" t="n">
        <v>2</v>
      </c>
      <c r="I373" s="9" t="n">
        <v>30</v>
      </c>
      <c r="J373" s="11" t="b">
        <f aca="false">FALSE()</f>
        <v>0</v>
      </c>
      <c r="K373" s="9" t="n">
        <v>30</v>
      </c>
      <c r="L373" s="9" t="n">
        <v>2</v>
      </c>
      <c r="M373" s="11" t="b">
        <f aca="false">TRUE()</f>
        <v>1</v>
      </c>
      <c r="N373" s="5" t="n">
        <f aca="false">COUNTIF($F$2:$F$563,"&lt;"&amp;F373)+(COUNTIF($F$2:$F$563,F373)+1)/2</f>
        <v>164.5</v>
      </c>
      <c r="O373" s="5" t="n">
        <f aca="false">COUNTIF($H$2:$H$563,"&lt;"&amp;H373)+(COUNTIF($H$2:$H$563,H373)+1)/2</f>
        <v>89</v>
      </c>
      <c r="P373" s="5" t="n">
        <f aca="false">IF(J373=FALSE(),COUNTIFS($J$2:$J$563,FALSE(),$F$2:$F$563,"&lt;"&amp;F373)+(COUNTIFS($J$2:$J$563,FALSE(),$F$2:$F$563,F373)+1)/2,"")</f>
        <v>162</v>
      </c>
      <c r="Q373" s="5" t="n">
        <f aca="false">IF(J373=FALSE(),COUNTIFS($J$2:$J$563,FALSE(),$H$2:$H$563,"&lt;"&amp;H373)+(COUNTIFS($J$2:$J$563,FALSE(),$H$2:$H$563,H373)+1)/2,"")</f>
        <v>71.5</v>
      </c>
      <c r="R373" s="5" t="n">
        <f aca="false">COUNTIF($L$2:$L$563,"&lt;"&amp;L373)+(COUNTIF($L$2:$L$563,L373)+1)/2</f>
        <v>101.5</v>
      </c>
      <c r="S373" s="5" t="n">
        <f aca="false">MATCH(F373,Codetabel!$G$2:$G$12,0)-1</f>
        <v>1</v>
      </c>
      <c r="T373" s="5" t="n">
        <f aca="false">H373-1</f>
        <v>1</v>
      </c>
    </row>
    <row r="374" customFormat="false" ht="15" hidden="false" customHeight="false" outlineLevel="0" collapsed="false">
      <c r="A374" s="9" t="s">
        <v>65</v>
      </c>
      <c r="B374" s="9" t="n">
        <v>521</v>
      </c>
      <c r="C374" s="9" t="s">
        <v>809</v>
      </c>
      <c r="D374" s="9" t="s">
        <v>810</v>
      </c>
      <c r="E374" s="9" t="s">
        <v>812</v>
      </c>
      <c r="F374" s="9" t="n">
        <v>10</v>
      </c>
      <c r="G374" s="9" t="s">
        <v>126</v>
      </c>
      <c r="H374" s="9" t="n">
        <v>3</v>
      </c>
      <c r="I374" s="9" t="n">
        <v>50</v>
      </c>
      <c r="J374" s="11" t="b">
        <f aca="false">FALSE()</f>
        <v>0</v>
      </c>
      <c r="K374" s="9" t="n">
        <v>50</v>
      </c>
      <c r="L374" s="9" t="n">
        <v>3</v>
      </c>
      <c r="M374" s="11" t="b">
        <f aca="false">TRUE()</f>
        <v>1</v>
      </c>
      <c r="N374" s="5" t="n">
        <f aca="false">COUNTIF($F$2:$F$563,"&lt;"&amp;F374)+(COUNTIF($F$2:$F$563,F374)+1)/2</f>
        <v>164.5</v>
      </c>
      <c r="O374" s="5" t="n">
        <f aca="false">COUNTIF($H$2:$H$563,"&lt;"&amp;H374)+(COUNTIF($H$2:$H$563,H374)+1)/2</f>
        <v>176.5</v>
      </c>
      <c r="P374" s="5" t="n">
        <f aca="false">IF(J374=FALSE(),COUNTIFS($J$2:$J$563,FALSE(),$F$2:$F$563,"&lt;"&amp;F374)+(COUNTIFS($J$2:$J$563,FALSE(),$F$2:$F$563,F374)+1)/2,"")</f>
        <v>162</v>
      </c>
      <c r="Q374" s="5" t="n">
        <f aca="false">IF(J374=FALSE(),COUNTIFS($J$2:$J$563,FALSE(),$H$2:$H$563,"&lt;"&amp;H374)+(COUNTIFS($J$2:$J$563,FALSE(),$H$2:$H$563,H374)+1)/2,"")</f>
        <v>133.5</v>
      </c>
      <c r="R374" s="5" t="n">
        <f aca="false">COUNTIF($L$2:$L$563,"&lt;"&amp;L374)+(COUNTIF($L$2:$L$563,L374)+1)/2</f>
        <v>205</v>
      </c>
      <c r="S374" s="5" t="n">
        <f aca="false">MATCH(F374,Codetabel!$G$2:$G$12,0)-1</f>
        <v>1</v>
      </c>
      <c r="T374" s="5" t="n">
        <f aca="false">H374-1</f>
        <v>2</v>
      </c>
    </row>
    <row r="375" customFormat="false" ht="15" hidden="false" customHeight="false" outlineLevel="0" collapsed="false">
      <c r="A375" s="9" t="s">
        <v>65</v>
      </c>
      <c r="B375" s="9" t="n">
        <v>522</v>
      </c>
      <c r="C375" s="9" t="s">
        <v>809</v>
      </c>
      <c r="D375" s="9" t="s">
        <v>810</v>
      </c>
      <c r="E375" s="9" t="s">
        <v>813</v>
      </c>
      <c r="F375" s="9" t="n">
        <v>10</v>
      </c>
      <c r="G375" s="9" t="s">
        <v>180</v>
      </c>
      <c r="H375" s="9" t="n">
        <v>7</v>
      </c>
      <c r="I375" s="9" t="n">
        <v>500</v>
      </c>
      <c r="J375" s="11" t="b">
        <f aca="false">FALSE()</f>
        <v>0</v>
      </c>
      <c r="K375" s="9" t="n">
        <v>500</v>
      </c>
      <c r="L375" s="9" t="n">
        <v>7</v>
      </c>
      <c r="M375" s="11" t="b">
        <f aca="false">FALSE()</f>
        <v>0</v>
      </c>
      <c r="N375" s="5" t="n">
        <f aca="false">COUNTIF($F$2:$F$563,"&lt;"&amp;F375)+(COUNTIF($F$2:$F$563,F375)+1)/2</f>
        <v>164.5</v>
      </c>
      <c r="O375" s="5" t="n">
        <f aca="false">COUNTIF($H$2:$H$563,"&lt;"&amp;H375)+(COUNTIF($H$2:$H$563,H375)+1)/2</f>
        <v>489.5</v>
      </c>
      <c r="P375" s="5" t="n">
        <f aca="false">IF(J375=FALSE(),COUNTIFS($J$2:$J$563,FALSE(),$F$2:$F$563,"&lt;"&amp;F375)+(COUNTIFS($J$2:$J$563,FALSE(),$F$2:$F$563,F375)+1)/2,"")</f>
        <v>162</v>
      </c>
      <c r="Q375" s="5" t="n">
        <f aca="false">IF(J375=FALSE(),COUNTIFS($J$2:$J$563,FALSE(),$H$2:$H$563,"&lt;"&amp;H375)+(COUNTIFS($J$2:$J$563,FALSE(),$H$2:$H$563,H375)+1)/2,"")</f>
        <v>328.5</v>
      </c>
      <c r="R375" s="5" t="n">
        <f aca="false">COUNTIF($L$2:$L$563,"&lt;"&amp;L375)+(COUNTIF($L$2:$L$563,L375)+1)/2</f>
        <v>500.5</v>
      </c>
      <c r="S375" s="5" t="n">
        <f aca="false">MATCH(F375,Codetabel!$G$2:$G$12,0)-1</f>
        <v>1</v>
      </c>
      <c r="T375" s="5" t="n">
        <f aca="false">H375-1</f>
        <v>6</v>
      </c>
    </row>
    <row r="376" customFormat="false" ht="15" hidden="false" customHeight="false" outlineLevel="0" collapsed="false">
      <c r="A376" s="9" t="s">
        <v>65</v>
      </c>
      <c r="B376" s="9" t="n">
        <v>523</v>
      </c>
      <c r="C376" s="9" t="s">
        <v>809</v>
      </c>
      <c r="D376" s="9" t="s">
        <v>810</v>
      </c>
      <c r="E376" s="9" t="s">
        <v>814</v>
      </c>
      <c r="F376" s="9" t="n">
        <v>10</v>
      </c>
      <c r="G376" s="9" t="s">
        <v>275</v>
      </c>
      <c r="H376" s="9" t="n">
        <v>9</v>
      </c>
      <c r="I376" s="9" t="n">
        <v>1000</v>
      </c>
      <c r="J376" s="11" t="b">
        <f aca="false">FALSE()</f>
        <v>0</v>
      </c>
      <c r="K376" s="9" t="n">
        <v>1000</v>
      </c>
      <c r="L376" s="9" t="n">
        <v>9</v>
      </c>
      <c r="M376" s="11" t="b">
        <f aca="false">FALSE()</f>
        <v>0</v>
      </c>
      <c r="N376" s="5" t="n">
        <f aca="false">COUNTIF($F$2:$F$563,"&lt;"&amp;F376)+(COUNTIF($F$2:$F$563,F376)+1)/2</f>
        <v>164.5</v>
      </c>
      <c r="O376" s="5" t="n">
        <f aca="false">COUNTIF($H$2:$H$563,"&lt;"&amp;H376)+(COUNTIF($H$2:$H$563,H376)+1)/2</f>
        <v>543</v>
      </c>
      <c r="P376" s="5" t="n">
        <f aca="false">IF(J376=FALSE(),COUNTIFS($J$2:$J$563,FALSE(),$F$2:$F$563,"&lt;"&amp;F376)+(COUNTIFS($J$2:$J$563,FALSE(),$F$2:$F$563,F376)+1)/2,"")</f>
        <v>162</v>
      </c>
      <c r="Q376" s="5" t="n">
        <f aca="false">IF(J376=FALSE(),COUNTIFS($J$2:$J$563,FALSE(),$H$2:$H$563,"&lt;"&amp;H376)+(COUNTIFS($J$2:$J$563,FALSE(),$H$2:$H$563,H376)+1)/2,"")</f>
        <v>367.5</v>
      </c>
      <c r="R376" s="5" t="n">
        <f aca="false">COUNTIF($L$2:$L$563,"&lt;"&amp;L376)+(COUNTIF($L$2:$L$563,L376)+1)/2</f>
        <v>544.5</v>
      </c>
      <c r="S376" s="5" t="n">
        <f aca="false">MATCH(F376,Codetabel!$G$2:$G$12,0)-1</f>
        <v>1</v>
      </c>
      <c r="T376" s="5" t="n">
        <f aca="false">H376-1</f>
        <v>8</v>
      </c>
    </row>
    <row r="377" customFormat="false" ht="15" hidden="false" customHeight="false" outlineLevel="0" collapsed="false">
      <c r="A377" s="9" t="s">
        <v>65</v>
      </c>
      <c r="B377" s="9" t="n">
        <v>524</v>
      </c>
      <c r="C377" s="9" t="s">
        <v>809</v>
      </c>
      <c r="D377" s="9" t="s">
        <v>810</v>
      </c>
      <c r="E377" s="9" t="s">
        <v>815</v>
      </c>
      <c r="F377" s="9" t="n">
        <v>0</v>
      </c>
      <c r="G377" s="9" t="s">
        <v>107</v>
      </c>
      <c r="H377" s="9" t="n">
        <v>2</v>
      </c>
      <c r="I377" s="9" t="n">
        <v>30</v>
      </c>
      <c r="J377" s="11" t="b">
        <f aca="false">FALSE()</f>
        <v>0</v>
      </c>
      <c r="K377" s="9" t="n">
        <v>30</v>
      </c>
      <c r="L377" s="9" t="n">
        <v>2</v>
      </c>
      <c r="M377" s="11" t="b">
        <f aca="false">TRUE()</f>
        <v>1</v>
      </c>
      <c r="N377" s="5" t="n">
        <f aca="false">COUNTIF($F$2:$F$563,"&lt;"&amp;F377)+(COUNTIF($F$2:$F$563,F377)+1)/2</f>
        <v>59</v>
      </c>
      <c r="O377" s="5" t="n">
        <f aca="false">COUNTIF($H$2:$H$563,"&lt;"&amp;H377)+(COUNTIF($H$2:$H$563,H377)+1)/2</f>
        <v>89</v>
      </c>
      <c r="P377" s="5" t="n">
        <f aca="false">IF(J377=FALSE(),COUNTIFS($J$2:$J$563,FALSE(),$F$2:$F$563,"&lt;"&amp;F377)+(COUNTIFS($J$2:$J$563,FALSE(),$F$2:$F$563,F377)+1)/2,"")</f>
        <v>59</v>
      </c>
      <c r="Q377" s="5" t="n">
        <f aca="false">IF(J377=FALSE(),COUNTIFS($J$2:$J$563,FALSE(),$H$2:$H$563,"&lt;"&amp;H377)+(COUNTIFS($J$2:$J$563,FALSE(),$H$2:$H$563,H377)+1)/2,"")</f>
        <v>71.5</v>
      </c>
      <c r="R377" s="5" t="n">
        <f aca="false">COUNTIF($L$2:$L$563,"&lt;"&amp;L377)+(COUNTIF($L$2:$L$563,L377)+1)/2</f>
        <v>101.5</v>
      </c>
      <c r="S377" s="5" t="n">
        <f aca="false">MATCH(F377,Codetabel!$G$2:$G$12,0)-1</f>
        <v>0</v>
      </c>
      <c r="T377" s="5" t="n">
        <f aca="false">H377-1</f>
        <v>1</v>
      </c>
    </row>
    <row r="378" customFormat="false" ht="15" hidden="false" customHeight="false" outlineLevel="0" collapsed="false">
      <c r="A378" s="9" t="s">
        <v>65</v>
      </c>
      <c r="B378" s="9" t="n">
        <v>526</v>
      </c>
      <c r="C378" s="9" t="s">
        <v>816</v>
      </c>
      <c r="D378" s="9" t="s">
        <v>817</v>
      </c>
      <c r="E378" s="9" t="s">
        <v>818</v>
      </c>
      <c r="F378" s="9" t="n">
        <v>10</v>
      </c>
      <c r="G378" s="9" t="s">
        <v>126</v>
      </c>
      <c r="H378" s="9" t="n">
        <v>3</v>
      </c>
      <c r="I378" s="9" t="n">
        <v>50</v>
      </c>
      <c r="J378" s="11" t="b">
        <f aca="false">FALSE()</f>
        <v>0</v>
      </c>
      <c r="K378" s="9" t="n">
        <v>50</v>
      </c>
      <c r="L378" s="9" t="n">
        <v>3</v>
      </c>
      <c r="M378" s="11" t="b">
        <f aca="false">TRUE()</f>
        <v>1</v>
      </c>
      <c r="N378" s="5" t="n">
        <f aca="false">COUNTIF($F$2:$F$563,"&lt;"&amp;F378)+(COUNTIF($F$2:$F$563,F378)+1)/2</f>
        <v>164.5</v>
      </c>
      <c r="O378" s="5" t="n">
        <f aca="false">COUNTIF($H$2:$H$563,"&lt;"&amp;H378)+(COUNTIF($H$2:$H$563,H378)+1)/2</f>
        <v>176.5</v>
      </c>
      <c r="P378" s="5" t="n">
        <f aca="false">IF(J378=FALSE(),COUNTIFS($J$2:$J$563,FALSE(),$F$2:$F$563,"&lt;"&amp;F378)+(COUNTIFS($J$2:$J$563,FALSE(),$F$2:$F$563,F378)+1)/2,"")</f>
        <v>162</v>
      </c>
      <c r="Q378" s="5" t="n">
        <f aca="false">IF(J378=FALSE(),COUNTIFS($J$2:$J$563,FALSE(),$H$2:$H$563,"&lt;"&amp;H378)+(COUNTIFS($J$2:$J$563,FALSE(),$H$2:$H$563,H378)+1)/2,"")</f>
        <v>133.5</v>
      </c>
      <c r="R378" s="5" t="n">
        <f aca="false">COUNTIF($L$2:$L$563,"&lt;"&amp;L378)+(COUNTIF($L$2:$L$563,L378)+1)/2</f>
        <v>205</v>
      </c>
      <c r="S378" s="5" t="n">
        <f aca="false">MATCH(F378,Codetabel!$G$2:$G$12,0)-1</f>
        <v>1</v>
      </c>
      <c r="T378" s="5" t="n">
        <f aca="false">H378-1</f>
        <v>2</v>
      </c>
    </row>
    <row r="379" customFormat="false" ht="15" hidden="false" customHeight="false" outlineLevel="0" collapsed="false">
      <c r="A379" s="9" t="s">
        <v>65</v>
      </c>
      <c r="B379" s="9" t="n">
        <v>527</v>
      </c>
      <c r="C379" s="9" t="s">
        <v>816</v>
      </c>
      <c r="D379" s="9" t="s">
        <v>817</v>
      </c>
      <c r="E379" s="9" t="s">
        <v>819</v>
      </c>
      <c r="F379" s="9" t="n">
        <v>50</v>
      </c>
      <c r="G379" s="9" t="s">
        <v>180</v>
      </c>
      <c r="H379" s="9" t="n">
        <v>7</v>
      </c>
      <c r="I379" s="9" t="n">
        <v>500</v>
      </c>
      <c r="J379" s="11" t="b">
        <f aca="false">FALSE()</f>
        <v>0</v>
      </c>
      <c r="K379" s="9" t="n">
        <v>500</v>
      </c>
      <c r="L379" s="9" t="n">
        <v>7</v>
      </c>
      <c r="M379" s="11" t="b">
        <f aca="false">FALSE()</f>
        <v>0</v>
      </c>
      <c r="N379" s="5" t="n">
        <f aca="false">COUNTIF($F$2:$F$563,"&lt;"&amp;F379)+(COUNTIF($F$2:$F$563,F379)+1)/2</f>
        <v>346.5</v>
      </c>
      <c r="O379" s="5" t="n">
        <f aca="false">COUNTIF($H$2:$H$563,"&lt;"&amp;H379)+(COUNTIF($H$2:$H$563,H379)+1)/2</f>
        <v>489.5</v>
      </c>
      <c r="P379" s="5" t="n">
        <f aca="false">IF(J379=FALSE(),COUNTIFS($J$2:$J$563,FALSE(),$F$2:$F$563,"&lt;"&amp;F379)+(COUNTIFS($J$2:$J$563,FALSE(),$F$2:$F$563,F379)+1)/2,"")</f>
        <v>303.5</v>
      </c>
      <c r="Q379" s="5" t="n">
        <f aca="false">IF(J379=FALSE(),COUNTIFS($J$2:$J$563,FALSE(),$H$2:$H$563,"&lt;"&amp;H379)+(COUNTIFS($J$2:$J$563,FALSE(),$H$2:$H$563,H379)+1)/2,"")</f>
        <v>328.5</v>
      </c>
      <c r="R379" s="5" t="n">
        <f aca="false">COUNTIF($L$2:$L$563,"&lt;"&amp;L379)+(COUNTIF($L$2:$L$563,L379)+1)/2</f>
        <v>500.5</v>
      </c>
      <c r="S379" s="5" t="n">
        <f aca="false">MATCH(F379,Codetabel!$G$2:$G$12,0)-1</f>
        <v>3</v>
      </c>
      <c r="T379" s="5" t="n">
        <f aca="false">H379-1</f>
        <v>6</v>
      </c>
    </row>
    <row r="380" customFormat="false" ht="15" hidden="false" customHeight="false" outlineLevel="0" collapsed="false">
      <c r="A380" s="9" t="s">
        <v>65</v>
      </c>
      <c r="B380" s="9" t="n">
        <v>529</v>
      </c>
      <c r="C380" s="9" t="s">
        <v>820</v>
      </c>
      <c r="D380" s="9" t="s">
        <v>821</v>
      </c>
      <c r="E380" s="9" t="s">
        <v>822</v>
      </c>
      <c r="F380" s="9" t="n">
        <v>50</v>
      </c>
      <c r="G380" s="9" t="s">
        <v>132</v>
      </c>
      <c r="H380" s="9" t="n">
        <v>5</v>
      </c>
      <c r="I380" s="9" t="n">
        <v>200</v>
      </c>
      <c r="J380" s="11" t="b">
        <f aca="false">FALSE()</f>
        <v>0</v>
      </c>
      <c r="K380" s="9" t="n">
        <v>200</v>
      </c>
      <c r="L380" s="9" t="n">
        <v>5</v>
      </c>
      <c r="M380" s="11" t="b">
        <f aca="false">TRUE()</f>
        <v>1</v>
      </c>
      <c r="N380" s="5" t="n">
        <f aca="false">COUNTIF($F$2:$F$563,"&lt;"&amp;F380)+(COUNTIF($F$2:$F$563,F380)+1)/2</f>
        <v>346.5</v>
      </c>
      <c r="O380" s="5" t="n">
        <f aca="false">COUNTIF($H$2:$H$563,"&lt;"&amp;H380)+(COUNTIF($H$2:$H$563,H380)+1)/2</f>
        <v>351.5</v>
      </c>
      <c r="P380" s="5" t="n">
        <f aca="false">IF(J380=FALSE(),COUNTIFS($J$2:$J$563,FALSE(),$F$2:$F$563,"&lt;"&amp;F380)+(COUNTIFS($J$2:$J$563,FALSE(),$F$2:$F$563,F380)+1)/2,"")</f>
        <v>303.5</v>
      </c>
      <c r="Q380" s="5" t="n">
        <f aca="false">IF(J380=FALSE(),COUNTIFS($J$2:$J$563,FALSE(),$H$2:$H$563,"&lt;"&amp;H380)+(COUNTIFS($J$2:$J$563,FALSE(),$H$2:$H$563,H380)+1)/2,"")</f>
        <v>247</v>
      </c>
      <c r="R380" s="5" t="n">
        <f aca="false">COUNTIF($L$2:$L$563,"&lt;"&amp;L380)+(COUNTIF($L$2:$L$563,L380)+1)/2</f>
        <v>389.5</v>
      </c>
      <c r="S380" s="5" t="n">
        <f aca="false">MATCH(F380,Codetabel!$G$2:$G$12,0)-1</f>
        <v>3</v>
      </c>
      <c r="T380" s="5" t="n">
        <f aca="false">H380-1</f>
        <v>4</v>
      </c>
    </row>
    <row r="381" customFormat="false" ht="15" hidden="false" customHeight="false" outlineLevel="0" collapsed="false">
      <c r="A381" s="9" t="s">
        <v>65</v>
      </c>
      <c r="B381" s="9" t="n">
        <v>530</v>
      </c>
      <c r="C381" s="9" t="s">
        <v>820</v>
      </c>
      <c r="D381" s="9" t="s">
        <v>821</v>
      </c>
      <c r="E381" s="9" t="s">
        <v>823</v>
      </c>
      <c r="F381" s="9" t="n">
        <v>100</v>
      </c>
      <c r="G381" s="9" t="s">
        <v>180</v>
      </c>
      <c r="H381" s="9" t="n">
        <v>7</v>
      </c>
      <c r="I381" s="9" t="n">
        <v>500</v>
      </c>
      <c r="J381" s="11" t="b">
        <f aca="false">FALSE()</f>
        <v>0</v>
      </c>
      <c r="K381" s="9" t="n">
        <v>500</v>
      </c>
      <c r="L381" s="9" t="n">
        <v>7</v>
      </c>
      <c r="M381" s="11" t="b">
        <f aca="false">FALSE()</f>
        <v>0</v>
      </c>
      <c r="N381" s="5" t="n">
        <f aca="false">COUNTIF($F$2:$F$563,"&lt;"&amp;F381)+(COUNTIF($F$2:$F$563,F381)+1)/2</f>
        <v>418.5</v>
      </c>
      <c r="O381" s="5" t="n">
        <f aca="false">COUNTIF($H$2:$H$563,"&lt;"&amp;H381)+(COUNTIF($H$2:$H$563,H381)+1)/2</f>
        <v>489.5</v>
      </c>
      <c r="P381" s="5" t="n">
        <f aca="false">IF(J381=FALSE(),COUNTIFS($J$2:$J$563,FALSE(),$F$2:$F$563,"&lt;"&amp;F381)+(COUNTIFS($J$2:$J$563,FALSE(),$F$2:$F$563,F381)+1)/2,"")</f>
        <v>345.5</v>
      </c>
      <c r="Q381" s="5" t="n">
        <f aca="false">IF(J381=FALSE(),COUNTIFS($J$2:$J$563,FALSE(),$H$2:$H$563,"&lt;"&amp;H381)+(COUNTIFS($J$2:$J$563,FALSE(),$H$2:$H$563,H381)+1)/2,"")</f>
        <v>328.5</v>
      </c>
      <c r="R381" s="5" t="n">
        <f aca="false">COUNTIF($L$2:$L$563,"&lt;"&amp;L381)+(COUNTIF($L$2:$L$563,L381)+1)/2</f>
        <v>500.5</v>
      </c>
      <c r="S381" s="5" t="n">
        <f aca="false">MATCH(F381,Codetabel!$G$2:$G$12,0)-1</f>
        <v>4</v>
      </c>
      <c r="T381" s="5" t="n">
        <f aca="false">H381-1</f>
        <v>6</v>
      </c>
    </row>
    <row r="382" customFormat="false" ht="15" hidden="false" customHeight="false" outlineLevel="0" collapsed="false">
      <c r="A382" s="9" t="s">
        <v>65</v>
      </c>
      <c r="B382" s="9" t="n">
        <v>531</v>
      </c>
      <c r="C382" s="9" t="s">
        <v>820</v>
      </c>
      <c r="D382" s="9" t="s">
        <v>821</v>
      </c>
      <c r="E382" s="9" t="s">
        <v>824</v>
      </c>
      <c r="F382" s="9" t="n">
        <v>50</v>
      </c>
      <c r="G382" s="9" t="s">
        <v>199</v>
      </c>
      <c r="H382" s="9" t="n">
        <v>6</v>
      </c>
      <c r="I382" s="9" t="n">
        <v>300</v>
      </c>
      <c r="J382" s="11" t="b">
        <f aca="false">FALSE()</f>
        <v>0</v>
      </c>
      <c r="K382" s="9" t="n">
        <v>300</v>
      </c>
      <c r="L382" s="9" t="n">
        <v>6</v>
      </c>
      <c r="M382" s="11" t="b">
        <f aca="false">TRUE()</f>
        <v>1</v>
      </c>
      <c r="N382" s="5" t="n">
        <f aca="false">COUNTIF($F$2:$F$563,"&lt;"&amp;F382)+(COUNTIF($F$2:$F$563,F382)+1)/2</f>
        <v>346.5</v>
      </c>
      <c r="O382" s="5" t="n">
        <f aca="false">COUNTIF($H$2:$H$563,"&lt;"&amp;H382)+(COUNTIF($H$2:$H$563,H382)+1)/2</f>
        <v>425.5</v>
      </c>
      <c r="P382" s="5" t="n">
        <f aca="false">IF(J382=FALSE(),COUNTIFS($J$2:$J$563,FALSE(),$F$2:$F$563,"&lt;"&amp;F382)+(COUNTIFS($J$2:$J$563,FALSE(),$F$2:$F$563,F382)+1)/2,"")</f>
        <v>303.5</v>
      </c>
      <c r="Q382" s="5" t="n">
        <f aca="false">IF(J382=FALSE(),COUNTIFS($J$2:$J$563,FALSE(),$H$2:$H$563,"&lt;"&amp;H382)+(COUNTIFS($J$2:$J$563,FALSE(),$H$2:$H$563,H382)+1)/2,"")</f>
        <v>288</v>
      </c>
      <c r="R382" s="5" t="n">
        <f aca="false">COUNTIF($L$2:$L$563,"&lt;"&amp;L382)+(COUNTIF($L$2:$L$563,L382)+1)/2</f>
        <v>450.5</v>
      </c>
      <c r="S382" s="5" t="n">
        <f aca="false">MATCH(F382,Codetabel!$G$2:$G$12,0)-1</f>
        <v>3</v>
      </c>
      <c r="T382" s="5" t="n">
        <f aca="false">H382-1</f>
        <v>5</v>
      </c>
    </row>
    <row r="383" customFormat="false" ht="15" hidden="false" customHeight="false" outlineLevel="0" collapsed="false">
      <c r="A383" s="9" t="s">
        <v>65</v>
      </c>
      <c r="B383" s="9" t="n">
        <v>532</v>
      </c>
      <c r="C383" s="9" t="s">
        <v>825</v>
      </c>
      <c r="D383" s="9" t="s">
        <v>826</v>
      </c>
      <c r="E383" s="9" t="s">
        <v>827</v>
      </c>
      <c r="F383" s="9" t="n">
        <v>100</v>
      </c>
      <c r="G383" s="9" t="s">
        <v>115</v>
      </c>
      <c r="H383" s="9" t="n">
        <v>4</v>
      </c>
      <c r="I383" s="9" t="n">
        <v>100</v>
      </c>
      <c r="J383" s="11" t="b">
        <f aca="false">TRUE()</f>
        <v>1</v>
      </c>
      <c r="K383" s="9" t="n">
        <v>50</v>
      </c>
      <c r="L383" s="9" t="n">
        <v>3</v>
      </c>
      <c r="M383" s="11" t="b">
        <f aca="false">TRUE()</f>
        <v>1</v>
      </c>
      <c r="N383" s="5" t="n">
        <f aca="false">COUNTIF($F$2:$F$563,"&lt;"&amp;F383)+(COUNTIF($F$2:$F$563,F383)+1)/2</f>
        <v>418.5</v>
      </c>
      <c r="O383" s="5" t="n">
        <f aca="false">COUNTIF($H$2:$H$563,"&lt;"&amp;H383)+(COUNTIF($H$2:$H$563,H383)+1)/2</f>
        <v>269</v>
      </c>
      <c r="P383" s="5" t="str">
        <f aca="false">IF(J383=FALSE(),COUNTIFS($J$2:$J$563,FALSE(),$F$2:$F$563,"&lt;"&amp;F383)+(COUNTIFS($J$2:$J$563,FALSE(),$F$2:$F$563,F383)+1)/2,"")</f>
        <v/>
      </c>
      <c r="Q383" s="5" t="str">
        <f aca="false">IF(J383=FALSE(),COUNTIFS($J$2:$J$563,FALSE(),$H$2:$H$563,"&lt;"&amp;H383)+(COUNTIFS($J$2:$J$563,FALSE(),$H$2:$H$563,H383)+1)/2,"")</f>
        <v/>
      </c>
      <c r="R383" s="5" t="n">
        <f aca="false">COUNTIF($L$2:$L$563,"&lt;"&amp;L383)+(COUNTIF($L$2:$L$563,L383)+1)/2</f>
        <v>205</v>
      </c>
      <c r="S383" s="5" t="n">
        <f aca="false">MATCH(F383,Codetabel!$G$2:$G$12,0)-1</f>
        <v>4</v>
      </c>
      <c r="T383" s="5" t="n">
        <f aca="false">H383-1</f>
        <v>3</v>
      </c>
    </row>
    <row r="384" customFormat="false" ht="15" hidden="false" customHeight="false" outlineLevel="0" collapsed="false">
      <c r="A384" s="9" t="s">
        <v>65</v>
      </c>
      <c r="B384" s="9" t="n">
        <v>534</v>
      </c>
      <c r="C384" s="9" t="s">
        <v>828</v>
      </c>
      <c r="D384" s="9" t="s">
        <v>829</v>
      </c>
      <c r="E384" s="9" t="s">
        <v>830</v>
      </c>
      <c r="F384" s="9" t="n">
        <v>30</v>
      </c>
      <c r="G384" s="9" t="s">
        <v>199</v>
      </c>
      <c r="H384" s="9" t="n">
        <v>6</v>
      </c>
      <c r="I384" s="9" t="n">
        <v>300</v>
      </c>
      <c r="J384" s="11" t="b">
        <f aca="false">FALSE()</f>
        <v>0</v>
      </c>
      <c r="K384" s="9" t="n">
        <v>300</v>
      </c>
      <c r="L384" s="9" t="n">
        <v>6</v>
      </c>
      <c r="M384" s="11" t="b">
        <f aca="false">TRUE()</f>
        <v>1</v>
      </c>
      <c r="N384" s="5" t="n">
        <f aca="false">COUNTIF($F$2:$F$563,"&lt;"&amp;F384)+(COUNTIF($F$2:$F$563,F384)+1)/2</f>
        <v>259.5</v>
      </c>
      <c r="O384" s="5" t="n">
        <f aca="false">COUNTIF($H$2:$H$563,"&lt;"&amp;H384)+(COUNTIF($H$2:$H$563,H384)+1)/2</f>
        <v>425.5</v>
      </c>
      <c r="P384" s="5" t="n">
        <f aca="false">IF(J384=FALSE(),COUNTIFS($J$2:$J$563,FALSE(),$F$2:$F$563,"&lt;"&amp;F384)+(COUNTIFS($J$2:$J$563,FALSE(),$F$2:$F$563,F384)+1)/2,"")</f>
        <v>242</v>
      </c>
      <c r="Q384" s="5" t="n">
        <f aca="false">IF(J384=FALSE(),COUNTIFS($J$2:$J$563,FALSE(),$H$2:$H$563,"&lt;"&amp;H384)+(COUNTIFS($J$2:$J$563,FALSE(),$H$2:$H$563,H384)+1)/2,"")</f>
        <v>288</v>
      </c>
      <c r="R384" s="5" t="n">
        <f aca="false">COUNTIF($L$2:$L$563,"&lt;"&amp;L384)+(COUNTIF($L$2:$L$563,L384)+1)/2</f>
        <v>450.5</v>
      </c>
      <c r="S384" s="5" t="n">
        <f aca="false">MATCH(F384,Codetabel!$G$2:$G$12,0)-1</f>
        <v>2</v>
      </c>
      <c r="T384" s="5" t="n">
        <f aca="false">H384-1</f>
        <v>5</v>
      </c>
    </row>
    <row r="385" customFormat="false" ht="15" hidden="false" customHeight="false" outlineLevel="0" collapsed="false">
      <c r="A385" s="9" t="s">
        <v>65</v>
      </c>
      <c r="B385" s="9" t="n">
        <v>535</v>
      </c>
      <c r="C385" s="9" t="s">
        <v>828</v>
      </c>
      <c r="D385" s="9" t="s">
        <v>829</v>
      </c>
      <c r="E385" s="9" t="s">
        <v>831</v>
      </c>
      <c r="F385" s="9" t="n">
        <v>50</v>
      </c>
      <c r="G385" s="9" t="s">
        <v>182</v>
      </c>
      <c r="H385" s="9" t="n">
        <v>8</v>
      </c>
      <c r="I385" s="9" t="n">
        <v>700</v>
      </c>
      <c r="J385" s="11" t="b">
        <f aca="false">FALSE()</f>
        <v>0</v>
      </c>
      <c r="K385" s="9" t="n">
        <v>700</v>
      </c>
      <c r="L385" s="9" t="n">
        <v>8</v>
      </c>
      <c r="M385" s="11" t="b">
        <f aca="false">FALSE()</f>
        <v>0</v>
      </c>
      <c r="N385" s="5" t="n">
        <f aca="false">COUNTIF($F$2:$F$563,"&lt;"&amp;F385)+(COUNTIF($F$2:$F$563,F385)+1)/2</f>
        <v>346.5</v>
      </c>
      <c r="O385" s="5" t="n">
        <f aca="false">COUNTIF($H$2:$H$563,"&lt;"&amp;H385)+(COUNTIF($H$2:$H$563,H385)+1)/2</f>
        <v>523.5</v>
      </c>
      <c r="P385" s="5" t="n">
        <f aca="false">IF(J385=FALSE(),COUNTIFS($J$2:$J$563,FALSE(),$F$2:$F$563,"&lt;"&amp;F385)+(COUNTIFS($J$2:$J$563,FALSE(),$F$2:$F$563,F385)+1)/2,"")</f>
        <v>303.5</v>
      </c>
      <c r="Q385" s="5" t="n">
        <f aca="false">IF(J385=FALSE(),COUNTIFS($J$2:$J$563,FALSE(),$H$2:$H$563,"&lt;"&amp;H385)+(COUNTIFS($J$2:$J$563,FALSE(),$H$2:$H$563,H385)+1)/2,"")</f>
        <v>353.5</v>
      </c>
      <c r="R385" s="5" t="n">
        <f aca="false">COUNTIF($L$2:$L$563,"&lt;"&amp;L385)+(COUNTIF($L$2:$L$563,L385)+1)/2</f>
        <v>528</v>
      </c>
      <c r="S385" s="5" t="n">
        <f aca="false">MATCH(F385,Codetabel!$G$2:$G$12,0)-1</f>
        <v>3</v>
      </c>
      <c r="T385" s="5" t="n">
        <f aca="false">H385-1</f>
        <v>7</v>
      </c>
    </row>
    <row r="386" customFormat="false" ht="15" hidden="false" customHeight="false" outlineLevel="0" collapsed="false">
      <c r="A386" s="9" t="s">
        <v>65</v>
      </c>
      <c r="B386" s="9" t="n">
        <v>536</v>
      </c>
      <c r="C386" s="9" t="s">
        <v>832</v>
      </c>
      <c r="D386" s="9" t="s">
        <v>833</v>
      </c>
      <c r="E386" s="9" t="s">
        <v>834</v>
      </c>
      <c r="F386" s="9" t="n">
        <v>0</v>
      </c>
      <c r="G386" s="9" t="s">
        <v>115</v>
      </c>
      <c r="H386" s="9" t="n">
        <v>4</v>
      </c>
      <c r="I386" s="9" t="n">
        <v>100</v>
      </c>
      <c r="J386" s="11" t="b">
        <f aca="false">FALSE()</f>
        <v>0</v>
      </c>
      <c r="K386" s="9" t="n">
        <v>100</v>
      </c>
      <c r="L386" s="9" t="n">
        <v>4</v>
      </c>
      <c r="M386" s="11" t="b">
        <f aca="false">TRUE()</f>
        <v>1</v>
      </c>
      <c r="N386" s="5" t="n">
        <f aca="false">COUNTIF($F$2:$F$563,"&lt;"&amp;F386)+(COUNTIF($F$2:$F$563,F386)+1)/2</f>
        <v>59</v>
      </c>
      <c r="O386" s="5" t="n">
        <f aca="false">COUNTIF($H$2:$H$563,"&lt;"&amp;H386)+(COUNTIF($H$2:$H$563,H386)+1)/2</f>
        <v>269</v>
      </c>
      <c r="P386" s="5" t="n">
        <f aca="false">IF(J386=FALSE(),COUNTIFS($J$2:$J$563,FALSE(),$F$2:$F$563,"&lt;"&amp;F386)+(COUNTIFS($J$2:$J$563,FALSE(),$F$2:$F$563,F386)+1)/2,"")</f>
        <v>59</v>
      </c>
      <c r="Q386" s="5" t="n">
        <f aca="false">IF(J386=FALSE(),COUNTIFS($J$2:$J$563,FALSE(),$H$2:$H$563,"&lt;"&amp;H386)+(COUNTIFS($J$2:$J$563,FALSE(),$H$2:$H$563,H386)+1)/2,"")</f>
        <v>196</v>
      </c>
      <c r="R386" s="5" t="n">
        <f aca="false">COUNTIF($L$2:$L$563,"&lt;"&amp;L386)+(COUNTIF($L$2:$L$563,L386)+1)/2</f>
        <v>307.5</v>
      </c>
      <c r="S386" s="5" t="n">
        <f aca="false">MATCH(F386,Codetabel!$G$2:$G$12,0)-1</f>
        <v>0</v>
      </c>
      <c r="T386" s="5" t="n">
        <f aca="false">H386-1</f>
        <v>3</v>
      </c>
    </row>
    <row r="387" customFormat="false" ht="15" hidden="false" customHeight="false" outlineLevel="0" collapsed="false">
      <c r="A387" s="9" t="s">
        <v>65</v>
      </c>
      <c r="B387" s="9" t="n">
        <v>538</v>
      </c>
      <c r="C387" s="9" t="s">
        <v>835</v>
      </c>
      <c r="D387" s="9" t="s">
        <v>836</v>
      </c>
      <c r="E387" s="9" t="s">
        <v>837</v>
      </c>
      <c r="F387" s="9" t="n">
        <v>0</v>
      </c>
      <c r="G387" s="9" t="s">
        <v>126</v>
      </c>
      <c r="H387" s="9" t="n">
        <v>3</v>
      </c>
      <c r="I387" s="9" t="n">
        <v>50</v>
      </c>
      <c r="J387" s="11" t="b">
        <f aca="false">FALSE()</f>
        <v>0</v>
      </c>
      <c r="K387" s="9" t="n">
        <v>50</v>
      </c>
      <c r="L387" s="9" t="n">
        <v>3</v>
      </c>
      <c r="M387" s="11" t="b">
        <f aca="false">TRUE()</f>
        <v>1</v>
      </c>
      <c r="N387" s="5" t="n">
        <f aca="false">COUNTIF($F$2:$F$563,"&lt;"&amp;F387)+(COUNTIF($F$2:$F$563,F387)+1)/2</f>
        <v>59</v>
      </c>
      <c r="O387" s="5" t="n">
        <f aca="false">COUNTIF($H$2:$H$563,"&lt;"&amp;H387)+(COUNTIF($H$2:$H$563,H387)+1)/2</f>
        <v>176.5</v>
      </c>
      <c r="P387" s="5" t="n">
        <f aca="false">IF(J387=FALSE(),COUNTIFS($J$2:$J$563,FALSE(),$F$2:$F$563,"&lt;"&amp;F387)+(COUNTIFS($J$2:$J$563,FALSE(),$F$2:$F$563,F387)+1)/2,"")</f>
        <v>59</v>
      </c>
      <c r="Q387" s="5" t="n">
        <f aca="false">IF(J387=FALSE(),COUNTIFS($J$2:$J$563,FALSE(),$H$2:$H$563,"&lt;"&amp;H387)+(COUNTIFS($J$2:$J$563,FALSE(),$H$2:$H$563,H387)+1)/2,"")</f>
        <v>133.5</v>
      </c>
      <c r="R387" s="5" t="n">
        <f aca="false">COUNTIF($L$2:$L$563,"&lt;"&amp;L387)+(COUNTIF($L$2:$L$563,L387)+1)/2</f>
        <v>205</v>
      </c>
      <c r="S387" s="5" t="n">
        <f aca="false">MATCH(F387,Codetabel!$G$2:$G$12,0)-1</f>
        <v>0</v>
      </c>
      <c r="T387" s="5" t="n">
        <f aca="false">H387-1</f>
        <v>2</v>
      </c>
    </row>
    <row r="388" customFormat="false" ht="15" hidden="false" customHeight="false" outlineLevel="0" collapsed="false">
      <c r="A388" s="9" t="s">
        <v>65</v>
      </c>
      <c r="B388" s="9" t="n">
        <v>539</v>
      </c>
      <c r="C388" s="9" t="s">
        <v>835</v>
      </c>
      <c r="D388" s="9" t="s">
        <v>836</v>
      </c>
      <c r="E388" s="9" t="s">
        <v>838</v>
      </c>
      <c r="F388" s="9" t="n">
        <v>0</v>
      </c>
      <c r="G388" s="9" t="s">
        <v>107</v>
      </c>
      <c r="H388" s="9" t="n">
        <v>2</v>
      </c>
      <c r="I388" s="9" t="n">
        <v>30</v>
      </c>
      <c r="J388" s="11" t="b">
        <f aca="false">FALSE()</f>
        <v>0</v>
      </c>
      <c r="K388" s="9" t="n">
        <v>30</v>
      </c>
      <c r="L388" s="9" t="n">
        <v>2</v>
      </c>
      <c r="M388" s="11" t="b">
        <f aca="false">TRUE()</f>
        <v>1</v>
      </c>
      <c r="N388" s="5" t="n">
        <f aca="false">COUNTIF($F$2:$F$563,"&lt;"&amp;F388)+(COUNTIF($F$2:$F$563,F388)+1)/2</f>
        <v>59</v>
      </c>
      <c r="O388" s="5" t="n">
        <f aca="false">COUNTIF($H$2:$H$563,"&lt;"&amp;H388)+(COUNTIF($H$2:$H$563,H388)+1)/2</f>
        <v>89</v>
      </c>
      <c r="P388" s="5" t="n">
        <f aca="false">IF(J388=FALSE(),COUNTIFS($J$2:$J$563,FALSE(),$F$2:$F$563,"&lt;"&amp;F388)+(COUNTIFS($J$2:$J$563,FALSE(),$F$2:$F$563,F388)+1)/2,"")</f>
        <v>59</v>
      </c>
      <c r="Q388" s="5" t="n">
        <f aca="false">IF(J388=FALSE(),COUNTIFS($J$2:$J$563,FALSE(),$H$2:$H$563,"&lt;"&amp;H388)+(COUNTIFS($J$2:$J$563,FALSE(),$H$2:$H$563,H388)+1)/2,"")</f>
        <v>71.5</v>
      </c>
      <c r="R388" s="5" t="n">
        <f aca="false">COUNTIF($L$2:$L$563,"&lt;"&amp;L388)+(COUNTIF($L$2:$L$563,L388)+1)/2</f>
        <v>101.5</v>
      </c>
      <c r="S388" s="5" t="n">
        <f aca="false">MATCH(F388,Codetabel!$G$2:$G$12,0)-1</f>
        <v>0</v>
      </c>
      <c r="T388" s="5" t="n">
        <f aca="false">H388-1</f>
        <v>1</v>
      </c>
    </row>
    <row r="389" customFormat="false" ht="15" hidden="false" customHeight="false" outlineLevel="0" collapsed="false">
      <c r="A389" s="9" t="s">
        <v>65</v>
      </c>
      <c r="B389" s="9" t="n">
        <v>541</v>
      </c>
      <c r="C389" s="9" t="s">
        <v>839</v>
      </c>
      <c r="D389" s="9" t="s">
        <v>840</v>
      </c>
      <c r="E389" s="9" t="s">
        <v>841</v>
      </c>
      <c r="F389" s="9" t="n">
        <v>0</v>
      </c>
      <c r="G389" s="9" t="s">
        <v>115</v>
      </c>
      <c r="H389" s="9" t="n">
        <v>4</v>
      </c>
      <c r="I389" s="9" t="n">
        <v>100</v>
      </c>
      <c r="J389" s="11" t="b">
        <f aca="false">FALSE()</f>
        <v>0</v>
      </c>
      <c r="K389" s="9" t="n">
        <v>100</v>
      </c>
      <c r="L389" s="9" t="n">
        <v>4</v>
      </c>
      <c r="M389" s="11" t="b">
        <f aca="false">TRUE()</f>
        <v>1</v>
      </c>
      <c r="N389" s="5" t="n">
        <f aca="false">COUNTIF($F$2:$F$563,"&lt;"&amp;F389)+(COUNTIF($F$2:$F$563,F389)+1)/2</f>
        <v>59</v>
      </c>
      <c r="O389" s="5" t="n">
        <f aca="false">COUNTIF($H$2:$H$563,"&lt;"&amp;H389)+(COUNTIF($H$2:$H$563,H389)+1)/2</f>
        <v>269</v>
      </c>
      <c r="P389" s="5" t="n">
        <f aca="false">IF(J389=FALSE(),COUNTIFS($J$2:$J$563,FALSE(),$F$2:$F$563,"&lt;"&amp;F389)+(COUNTIFS($J$2:$J$563,FALSE(),$F$2:$F$563,F389)+1)/2,"")</f>
        <v>59</v>
      </c>
      <c r="Q389" s="5" t="n">
        <f aca="false">IF(J389=FALSE(),COUNTIFS($J$2:$J$563,FALSE(),$H$2:$H$563,"&lt;"&amp;H389)+(COUNTIFS($J$2:$J$563,FALSE(),$H$2:$H$563,H389)+1)/2,"")</f>
        <v>196</v>
      </c>
      <c r="R389" s="5" t="n">
        <f aca="false">COUNTIF($L$2:$L$563,"&lt;"&amp;L389)+(COUNTIF($L$2:$L$563,L389)+1)/2</f>
        <v>307.5</v>
      </c>
      <c r="S389" s="5" t="n">
        <f aca="false">MATCH(F389,Codetabel!$G$2:$G$12,0)-1</f>
        <v>0</v>
      </c>
      <c r="T389" s="5" t="n">
        <f aca="false">H389-1</f>
        <v>3</v>
      </c>
    </row>
    <row r="390" customFormat="false" ht="15" hidden="false" customHeight="false" outlineLevel="0" collapsed="false">
      <c r="A390" s="9" t="s">
        <v>65</v>
      </c>
      <c r="B390" s="9" t="n">
        <v>542</v>
      </c>
      <c r="C390" s="9" t="s">
        <v>839</v>
      </c>
      <c r="D390" s="9" t="s">
        <v>840</v>
      </c>
      <c r="E390" s="9" t="s">
        <v>842</v>
      </c>
      <c r="F390" s="9" t="n">
        <v>0</v>
      </c>
      <c r="G390" s="9" t="s">
        <v>107</v>
      </c>
      <c r="H390" s="9" t="n">
        <v>2</v>
      </c>
      <c r="I390" s="9" t="n">
        <v>30</v>
      </c>
      <c r="J390" s="11" t="b">
        <f aca="false">FALSE()</f>
        <v>0</v>
      </c>
      <c r="K390" s="9" t="n">
        <v>30</v>
      </c>
      <c r="L390" s="9" t="n">
        <v>2</v>
      </c>
      <c r="M390" s="11" t="b">
        <f aca="false">TRUE()</f>
        <v>1</v>
      </c>
      <c r="N390" s="5" t="n">
        <f aca="false">COUNTIF($F$2:$F$563,"&lt;"&amp;F390)+(COUNTIF($F$2:$F$563,F390)+1)/2</f>
        <v>59</v>
      </c>
      <c r="O390" s="5" t="n">
        <f aca="false">COUNTIF($H$2:$H$563,"&lt;"&amp;H390)+(COUNTIF($H$2:$H$563,H390)+1)/2</f>
        <v>89</v>
      </c>
      <c r="P390" s="5" t="n">
        <f aca="false">IF(J390=FALSE(),COUNTIFS($J$2:$J$563,FALSE(),$F$2:$F$563,"&lt;"&amp;F390)+(COUNTIFS($J$2:$J$563,FALSE(),$F$2:$F$563,F390)+1)/2,"")</f>
        <v>59</v>
      </c>
      <c r="Q390" s="5" t="n">
        <f aca="false">IF(J390=FALSE(),COUNTIFS($J$2:$J$563,FALSE(),$H$2:$H$563,"&lt;"&amp;H390)+(COUNTIFS($J$2:$J$563,FALSE(),$H$2:$H$563,H390)+1)/2,"")</f>
        <v>71.5</v>
      </c>
      <c r="R390" s="5" t="n">
        <f aca="false">COUNTIF($L$2:$L$563,"&lt;"&amp;L390)+(COUNTIF($L$2:$L$563,L390)+1)/2</f>
        <v>101.5</v>
      </c>
      <c r="S390" s="5" t="n">
        <f aca="false">MATCH(F390,Codetabel!$G$2:$G$12,0)-1</f>
        <v>0</v>
      </c>
      <c r="T390" s="5" t="n">
        <f aca="false">H390-1</f>
        <v>1</v>
      </c>
    </row>
    <row r="391" customFormat="false" ht="15" hidden="false" customHeight="false" outlineLevel="0" collapsed="false">
      <c r="A391" s="9" t="s">
        <v>65</v>
      </c>
      <c r="B391" s="9" t="n">
        <v>544</v>
      </c>
      <c r="C391" s="9" t="s">
        <v>843</v>
      </c>
      <c r="D391" s="9" t="s">
        <v>844</v>
      </c>
      <c r="E391" s="9" t="s">
        <v>845</v>
      </c>
      <c r="F391" s="9" t="n">
        <v>0</v>
      </c>
      <c r="G391" s="9" t="s">
        <v>126</v>
      </c>
      <c r="H391" s="9" t="n">
        <v>3</v>
      </c>
      <c r="I391" s="9" t="n">
        <v>50</v>
      </c>
      <c r="J391" s="11" t="b">
        <f aca="false">FALSE()</f>
        <v>0</v>
      </c>
      <c r="K391" s="9" t="n">
        <v>50</v>
      </c>
      <c r="L391" s="9" t="n">
        <v>3</v>
      </c>
      <c r="M391" s="11" t="b">
        <f aca="false">TRUE()</f>
        <v>1</v>
      </c>
      <c r="N391" s="5" t="n">
        <f aca="false">COUNTIF($F$2:$F$563,"&lt;"&amp;F391)+(COUNTIF($F$2:$F$563,F391)+1)/2</f>
        <v>59</v>
      </c>
      <c r="O391" s="5" t="n">
        <f aca="false">COUNTIF($H$2:$H$563,"&lt;"&amp;H391)+(COUNTIF($H$2:$H$563,H391)+1)/2</f>
        <v>176.5</v>
      </c>
      <c r="P391" s="5" t="n">
        <f aca="false">IF(J391=FALSE(),COUNTIFS($J$2:$J$563,FALSE(),$F$2:$F$563,"&lt;"&amp;F391)+(COUNTIFS($J$2:$J$563,FALSE(),$F$2:$F$563,F391)+1)/2,"")</f>
        <v>59</v>
      </c>
      <c r="Q391" s="5" t="n">
        <f aca="false">IF(J391=FALSE(),COUNTIFS($J$2:$J$563,FALSE(),$H$2:$H$563,"&lt;"&amp;H391)+(COUNTIFS($J$2:$J$563,FALSE(),$H$2:$H$563,H391)+1)/2,"")</f>
        <v>133.5</v>
      </c>
      <c r="R391" s="5" t="n">
        <f aca="false">COUNTIF($L$2:$L$563,"&lt;"&amp;L391)+(COUNTIF($L$2:$L$563,L391)+1)/2</f>
        <v>205</v>
      </c>
      <c r="S391" s="5" t="n">
        <f aca="false">MATCH(F391,Codetabel!$G$2:$G$12,0)-1</f>
        <v>0</v>
      </c>
      <c r="T391" s="5" t="n">
        <f aca="false">H391-1</f>
        <v>2</v>
      </c>
    </row>
    <row r="392" customFormat="false" ht="15" hidden="false" customHeight="false" outlineLevel="0" collapsed="false">
      <c r="A392" s="9" t="s">
        <v>65</v>
      </c>
      <c r="B392" s="9" t="n">
        <v>545</v>
      </c>
      <c r="C392" s="9" t="s">
        <v>843</v>
      </c>
      <c r="D392" s="9" t="s">
        <v>844</v>
      </c>
      <c r="E392" s="9" t="s">
        <v>846</v>
      </c>
      <c r="F392" s="9" t="n">
        <v>0</v>
      </c>
      <c r="G392" s="9" t="s">
        <v>107</v>
      </c>
      <c r="H392" s="9" t="n">
        <v>2</v>
      </c>
      <c r="I392" s="9" t="n">
        <v>30</v>
      </c>
      <c r="J392" s="11" t="b">
        <f aca="false">FALSE()</f>
        <v>0</v>
      </c>
      <c r="K392" s="9" t="n">
        <v>30</v>
      </c>
      <c r="L392" s="9" t="n">
        <v>2</v>
      </c>
      <c r="M392" s="11" t="b">
        <f aca="false">TRUE()</f>
        <v>1</v>
      </c>
      <c r="N392" s="5" t="n">
        <f aca="false">COUNTIF($F$2:$F$563,"&lt;"&amp;F392)+(COUNTIF($F$2:$F$563,F392)+1)/2</f>
        <v>59</v>
      </c>
      <c r="O392" s="5" t="n">
        <f aca="false">COUNTIF($H$2:$H$563,"&lt;"&amp;H392)+(COUNTIF($H$2:$H$563,H392)+1)/2</f>
        <v>89</v>
      </c>
      <c r="P392" s="5" t="n">
        <f aca="false">IF(J392=FALSE(),COUNTIFS($J$2:$J$563,FALSE(),$F$2:$F$563,"&lt;"&amp;F392)+(COUNTIFS($J$2:$J$563,FALSE(),$F$2:$F$563,F392)+1)/2,"")</f>
        <v>59</v>
      </c>
      <c r="Q392" s="5" t="n">
        <f aca="false">IF(J392=FALSE(),COUNTIFS($J$2:$J$563,FALSE(),$H$2:$H$563,"&lt;"&amp;H392)+(COUNTIFS($J$2:$J$563,FALSE(),$H$2:$H$563,H392)+1)/2,"")</f>
        <v>71.5</v>
      </c>
      <c r="R392" s="5" t="n">
        <f aca="false">COUNTIF($L$2:$L$563,"&lt;"&amp;L392)+(COUNTIF($L$2:$L$563,L392)+1)/2</f>
        <v>101.5</v>
      </c>
      <c r="S392" s="5" t="n">
        <f aca="false">MATCH(F392,Codetabel!$G$2:$G$12,0)-1</f>
        <v>0</v>
      </c>
      <c r="T392" s="5" t="n">
        <f aca="false">H392-1</f>
        <v>1</v>
      </c>
    </row>
    <row r="393" customFormat="false" ht="15" hidden="false" customHeight="false" outlineLevel="0" collapsed="false">
      <c r="A393" s="9" t="s">
        <v>65</v>
      </c>
      <c r="B393" s="9" t="n">
        <v>546</v>
      </c>
      <c r="C393" s="9" t="s">
        <v>847</v>
      </c>
      <c r="D393" s="9" t="s">
        <v>848</v>
      </c>
      <c r="E393" s="9" t="s">
        <v>849</v>
      </c>
      <c r="F393" s="9" t="n">
        <v>50</v>
      </c>
      <c r="G393" s="9" t="s">
        <v>115</v>
      </c>
      <c r="H393" s="9" t="n">
        <v>4</v>
      </c>
      <c r="I393" s="9" t="n">
        <v>100</v>
      </c>
      <c r="J393" s="11" t="b">
        <f aca="false">FALSE()</f>
        <v>0</v>
      </c>
      <c r="K393" s="9" t="n">
        <v>100</v>
      </c>
      <c r="L393" s="9" t="n">
        <v>4</v>
      </c>
      <c r="M393" s="11" t="b">
        <f aca="false">TRUE()</f>
        <v>1</v>
      </c>
      <c r="N393" s="5" t="n">
        <f aca="false">COUNTIF($F$2:$F$563,"&lt;"&amp;F393)+(COUNTIF($F$2:$F$563,F393)+1)/2</f>
        <v>346.5</v>
      </c>
      <c r="O393" s="5" t="n">
        <f aca="false">COUNTIF($H$2:$H$563,"&lt;"&amp;H393)+(COUNTIF($H$2:$H$563,H393)+1)/2</f>
        <v>269</v>
      </c>
      <c r="P393" s="5" t="n">
        <f aca="false">IF(J393=FALSE(),COUNTIFS($J$2:$J$563,FALSE(),$F$2:$F$563,"&lt;"&amp;F393)+(COUNTIFS($J$2:$J$563,FALSE(),$F$2:$F$563,F393)+1)/2,"")</f>
        <v>303.5</v>
      </c>
      <c r="Q393" s="5" t="n">
        <f aca="false">IF(J393=FALSE(),COUNTIFS($J$2:$J$563,FALSE(),$H$2:$H$563,"&lt;"&amp;H393)+(COUNTIFS($J$2:$J$563,FALSE(),$H$2:$H$563,H393)+1)/2,"")</f>
        <v>196</v>
      </c>
      <c r="R393" s="5" t="n">
        <f aca="false">COUNTIF($L$2:$L$563,"&lt;"&amp;L393)+(COUNTIF($L$2:$L$563,L393)+1)/2</f>
        <v>307.5</v>
      </c>
      <c r="S393" s="5" t="n">
        <f aca="false">MATCH(F393,Codetabel!$G$2:$G$12,0)-1</f>
        <v>3</v>
      </c>
      <c r="T393" s="5" t="n">
        <f aca="false">H393-1</f>
        <v>3</v>
      </c>
    </row>
    <row r="394" customFormat="false" ht="15" hidden="false" customHeight="false" outlineLevel="0" collapsed="false">
      <c r="A394" s="9" t="s">
        <v>65</v>
      </c>
      <c r="B394" s="9" t="n">
        <v>547</v>
      </c>
      <c r="C394" s="9" t="s">
        <v>850</v>
      </c>
      <c r="D394" s="9" t="s">
        <v>851</v>
      </c>
      <c r="E394" s="9" t="s">
        <v>852</v>
      </c>
      <c r="F394" s="9" t="n">
        <v>30</v>
      </c>
      <c r="G394" s="9" t="s">
        <v>107</v>
      </c>
      <c r="H394" s="9" t="n">
        <v>2</v>
      </c>
      <c r="I394" s="9" t="n">
        <v>30</v>
      </c>
      <c r="J394" s="11" t="b">
        <f aca="false">TRUE()</f>
        <v>1</v>
      </c>
      <c r="K394" s="9" t="n">
        <v>30</v>
      </c>
      <c r="L394" s="9" t="n">
        <v>2</v>
      </c>
      <c r="M394" s="11" t="b">
        <f aca="false">TRUE()</f>
        <v>1</v>
      </c>
      <c r="N394" s="5" t="n">
        <f aca="false">COUNTIF($F$2:$F$563,"&lt;"&amp;F394)+(COUNTIF($F$2:$F$563,F394)+1)/2</f>
        <v>259.5</v>
      </c>
      <c r="O394" s="5" t="n">
        <f aca="false">COUNTIF($H$2:$H$563,"&lt;"&amp;H394)+(COUNTIF($H$2:$H$563,H394)+1)/2</f>
        <v>89</v>
      </c>
      <c r="P394" s="5" t="str">
        <f aca="false">IF(J394=FALSE(),COUNTIFS($J$2:$J$563,FALSE(),$F$2:$F$563,"&lt;"&amp;F394)+(COUNTIFS($J$2:$J$563,FALSE(),$F$2:$F$563,F394)+1)/2,"")</f>
        <v/>
      </c>
      <c r="Q394" s="5" t="str">
        <f aca="false">IF(J394=FALSE(),COUNTIFS($J$2:$J$563,FALSE(),$H$2:$H$563,"&lt;"&amp;H394)+(COUNTIFS($J$2:$J$563,FALSE(),$H$2:$H$563,H394)+1)/2,"")</f>
        <v/>
      </c>
      <c r="R394" s="5" t="n">
        <f aca="false">COUNTIF($L$2:$L$563,"&lt;"&amp;L394)+(COUNTIF($L$2:$L$563,L394)+1)/2</f>
        <v>101.5</v>
      </c>
      <c r="S394" s="5" t="n">
        <f aca="false">MATCH(F394,Codetabel!$G$2:$G$12,0)-1</f>
        <v>2</v>
      </c>
      <c r="T394" s="5" t="n">
        <f aca="false">H394-1</f>
        <v>1</v>
      </c>
    </row>
    <row r="395" customFormat="false" ht="15" hidden="false" customHeight="false" outlineLevel="0" collapsed="false">
      <c r="A395" s="9" t="s">
        <v>65</v>
      </c>
      <c r="B395" s="9" t="n">
        <v>548</v>
      </c>
      <c r="C395" s="9" t="s">
        <v>853</v>
      </c>
      <c r="D395" s="9" t="s">
        <v>854</v>
      </c>
      <c r="E395" s="9" t="s">
        <v>855</v>
      </c>
      <c r="F395" s="9" t="n">
        <v>10</v>
      </c>
      <c r="G395" s="9" t="s">
        <v>107</v>
      </c>
      <c r="H395" s="9" t="n">
        <v>2</v>
      </c>
      <c r="I395" s="9" t="n">
        <v>30</v>
      </c>
      <c r="J395" s="11" t="b">
        <f aca="false">FALSE()</f>
        <v>0</v>
      </c>
      <c r="K395" s="9" t="n">
        <v>30</v>
      </c>
      <c r="L395" s="9" t="n">
        <v>2</v>
      </c>
      <c r="M395" s="11" t="b">
        <f aca="false">TRUE()</f>
        <v>1</v>
      </c>
      <c r="N395" s="5" t="n">
        <f aca="false">COUNTIF($F$2:$F$563,"&lt;"&amp;F395)+(COUNTIF($F$2:$F$563,F395)+1)/2</f>
        <v>164.5</v>
      </c>
      <c r="O395" s="5" t="n">
        <f aca="false">COUNTIF($H$2:$H$563,"&lt;"&amp;H395)+(COUNTIF($H$2:$H$563,H395)+1)/2</f>
        <v>89</v>
      </c>
      <c r="P395" s="5" t="n">
        <f aca="false">IF(J395=FALSE(),COUNTIFS($J$2:$J$563,FALSE(),$F$2:$F$563,"&lt;"&amp;F395)+(COUNTIFS($J$2:$J$563,FALSE(),$F$2:$F$563,F395)+1)/2,"")</f>
        <v>162</v>
      </c>
      <c r="Q395" s="5" t="n">
        <f aca="false">IF(J395=FALSE(),COUNTIFS($J$2:$J$563,FALSE(),$H$2:$H$563,"&lt;"&amp;H395)+(COUNTIFS($J$2:$J$563,FALSE(),$H$2:$H$563,H395)+1)/2,"")</f>
        <v>71.5</v>
      </c>
      <c r="R395" s="5" t="n">
        <f aca="false">COUNTIF($L$2:$L$563,"&lt;"&amp;L395)+(COUNTIF($L$2:$L$563,L395)+1)/2</f>
        <v>101.5</v>
      </c>
      <c r="S395" s="5" t="n">
        <f aca="false">MATCH(F395,Codetabel!$G$2:$G$12,0)-1</f>
        <v>1</v>
      </c>
      <c r="T395" s="5" t="n">
        <f aca="false">H395-1</f>
        <v>1</v>
      </c>
    </row>
    <row r="396" customFormat="false" ht="15" hidden="false" customHeight="false" outlineLevel="0" collapsed="false">
      <c r="A396" s="9" t="s">
        <v>65</v>
      </c>
      <c r="B396" s="9" t="n">
        <v>549</v>
      </c>
      <c r="C396" s="9" t="s">
        <v>856</v>
      </c>
      <c r="D396" s="9" t="s">
        <v>857</v>
      </c>
      <c r="E396" s="9" t="s">
        <v>858</v>
      </c>
      <c r="F396" s="9" t="n">
        <v>10</v>
      </c>
      <c r="G396" s="9" t="s">
        <v>115</v>
      </c>
      <c r="H396" s="9" t="n">
        <v>4</v>
      </c>
      <c r="I396" s="9" t="n">
        <v>100</v>
      </c>
      <c r="J396" s="11" t="b">
        <f aca="false">FALSE()</f>
        <v>0</v>
      </c>
      <c r="K396" s="9" t="n">
        <v>100</v>
      </c>
      <c r="L396" s="9" t="n">
        <v>4</v>
      </c>
      <c r="M396" s="11" t="b">
        <f aca="false">TRUE()</f>
        <v>1</v>
      </c>
      <c r="N396" s="5" t="n">
        <f aca="false">COUNTIF($F$2:$F$563,"&lt;"&amp;F396)+(COUNTIF($F$2:$F$563,F396)+1)/2</f>
        <v>164.5</v>
      </c>
      <c r="O396" s="5" t="n">
        <f aca="false">COUNTIF($H$2:$H$563,"&lt;"&amp;H396)+(COUNTIF($H$2:$H$563,H396)+1)/2</f>
        <v>269</v>
      </c>
      <c r="P396" s="5" t="n">
        <f aca="false">IF(J396=FALSE(),COUNTIFS($J$2:$J$563,FALSE(),$F$2:$F$563,"&lt;"&amp;F396)+(COUNTIFS($J$2:$J$563,FALSE(),$F$2:$F$563,F396)+1)/2,"")</f>
        <v>162</v>
      </c>
      <c r="Q396" s="5" t="n">
        <f aca="false">IF(J396=FALSE(),COUNTIFS($J$2:$J$563,FALSE(),$H$2:$H$563,"&lt;"&amp;H396)+(COUNTIFS($J$2:$J$563,FALSE(),$H$2:$H$563,H396)+1)/2,"")</f>
        <v>196</v>
      </c>
      <c r="R396" s="5" t="n">
        <f aca="false">COUNTIF($L$2:$L$563,"&lt;"&amp;L396)+(COUNTIF($L$2:$L$563,L396)+1)/2</f>
        <v>307.5</v>
      </c>
      <c r="S396" s="5" t="n">
        <f aca="false">MATCH(F396,Codetabel!$G$2:$G$12,0)-1</f>
        <v>1</v>
      </c>
      <c r="T396" s="5" t="n">
        <f aca="false">H396-1</f>
        <v>3</v>
      </c>
    </row>
    <row r="397" customFormat="false" ht="15" hidden="false" customHeight="false" outlineLevel="0" collapsed="false">
      <c r="A397" s="9" t="s">
        <v>65</v>
      </c>
      <c r="B397" s="9" t="n">
        <v>550</v>
      </c>
      <c r="C397" s="9" t="s">
        <v>856</v>
      </c>
      <c r="D397" s="9" t="s">
        <v>857</v>
      </c>
      <c r="E397" s="9" t="s">
        <v>859</v>
      </c>
      <c r="F397" s="9" t="n">
        <v>10</v>
      </c>
      <c r="G397" s="9" t="s">
        <v>126</v>
      </c>
      <c r="H397" s="9" t="n">
        <v>3</v>
      </c>
      <c r="I397" s="9" t="n">
        <v>50</v>
      </c>
      <c r="J397" s="11" t="b">
        <f aca="false">FALSE()</f>
        <v>0</v>
      </c>
      <c r="K397" s="9" t="n">
        <v>50</v>
      </c>
      <c r="L397" s="9" t="n">
        <v>3</v>
      </c>
      <c r="M397" s="11" t="b">
        <f aca="false">TRUE()</f>
        <v>1</v>
      </c>
      <c r="N397" s="5" t="n">
        <f aca="false">COUNTIF($F$2:$F$563,"&lt;"&amp;F397)+(COUNTIF($F$2:$F$563,F397)+1)/2</f>
        <v>164.5</v>
      </c>
      <c r="O397" s="5" t="n">
        <f aca="false">COUNTIF($H$2:$H$563,"&lt;"&amp;H397)+(COUNTIF($H$2:$H$563,H397)+1)/2</f>
        <v>176.5</v>
      </c>
      <c r="P397" s="5" t="n">
        <f aca="false">IF(J397=FALSE(),COUNTIFS($J$2:$J$563,FALSE(),$F$2:$F$563,"&lt;"&amp;F397)+(COUNTIFS($J$2:$J$563,FALSE(),$F$2:$F$563,F397)+1)/2,"")</f>
        <v>162</v>
      </c>
      <c r="Q397" s="5" t="n">
        <f aca="false">IF(J397=FALSE(),COUNTIFS($J$2:$J$563,FALSE(),$H$2:$H$563,"&lt;"&amp;H397)+(COUNTIFS($J$2:$J$563,FALSE(),$H$2:$H$563,H397)+1)/2,"")</f>
        <v>133.5</v>
      </c>
      <c r="R397" s="5" t="n">
        <f aca="false">COUNTIF($L$2:$L$563,"&lt;"&amp;L397)+(COUNTIF($L$2:$L$563,L397)+1)/2</f>
        <v>205</v>
      </c>
      <c r="S397" s="5" t="n">
        <f aca="false">MATCH(F397,Codetabel!$G$2:$G$12,0)-1</f>
        <v>1</v>
      </c>
      <c r="T397" s="5" t="n">
        <f aca="false">H397-1</f>
        <v>2</v>
      </c>
    </row>
    <row r="398" customFormat="false" ht="15" hidden="false" customHeight="false" outlineLevel="0" collapsed="false">
      <c r="A398" s="9" t="s">
        <v>65</v>
      </c>
      <c r="B398" s="9" t="n">
        <v>551</v>
      </c>
      <c r="C398" s="9" t="s">
        <v>860</v>
      </c>
      <c r="D398" s="9" t="s">
        <v>857</v>
      </c>
      <c r="E398" s="9" t="s">
        <v>861</v>
      </c>
      <c r="F398" s="9" t="n">
        <v>10</v>
      </c>
      <c r="G398" s="9" t="s">
        <v>115</v>
      </c>
      <c r="H398" s="9" t="n">
        <v>4</v>
      </c>
      <c r="I398" s="9" t="n">
        <v>100</v>
      </c>
      <c r="J398" s="11" t="b">
        <f aca="false">FALSE()</f>
        <v>0</v>
      </c>
      <c r="K398" s="9" t="n">
        <v>100</v>
      </c>
      <c r="L398" s="9" t="n">
        <v>4</v>
      </c>
      <c r="M398" s="11" t="b">
        <f aca="false">TRUE()</f>
        <v>1</v>
      </c>
      <c r="N398" s="5" t="n">
        <f aca="false">COUNTIF($F$2:$F$563,"&lt;"&amp;F398)+(COUNTIF($F$2:$F$563,F398)+1)/2</f>
        <v>164.5</v>
      </c>
      <c r="O398" s="5" t="n">
        <f aca="false">COUNTIF($H$2:$H$563,"&lt;"&amp;H398)+(COUNTIF($H$2:$H$563,H398)+1)/2</f>
        <v>269</v>
      </c>
      <c r="P398" s="5" t="n">
        <f aca="false">IF(J398=FALSE(),COUNTIFS($J$2:$J$563,FALSE(),$F$2:$F$563,"&lt;"&amp;F398)+(COUNTIFS($J$2:$J$563,FALSE(),$F$2:$F$563,F398)+1)/2,"")</f>
        <v>162</v>
      </c>
      <c r="Q398" s="5" t="n">
        <f aca="false">IF(J398=FALSE(),COUNTIFS($J$2:$J$563,FALSE(),$H$2:$H$563,"&lt;"&amp;H398)+(COUNTIFS($J$2:$J$563,FALSE(),$H$2:$H$563,H398)+1)/2,"")</f>
        <v>196</v>
      </c>
      <c r="R398" s="5" t="n">
        <f aca="false">COUNTIF($L$2:$L$563,"&lt;"&amp;L398)+(COUNTIF($L$2:$L$563,L398)+1)/2</f>
        <v>307.5</v>
      </c>
      <c r="S398" s="5" t="n">
        <f aca="false">MATCH(F398,Codetabel!$G$2:$G$12,0)-1</f>
        <v>1</v>
      </c>
      <c r="T398" s="5" t="n">
        <f aca="false">H398-1</f>
        <v>3</v>
      </c>
    </row>
    <row r="399" customFormat="false" ht="15" hidden="false" customHeight="false" outlineLevel="0" collapsed="false">
      <c r="A399" s="9" t="s">
        <v>65</v>
      </c>
      <c r="B399" s="9" t="n">
        <v>552</v>
      </c>
      <c r="C399" s="9" t="s">
        <v>860</v>
      </c>
      <c r="D399" s="9" t="s">
        <v>857</v>
      </c>
      <c r="E399" s="9" t="s">
        <v>862</v>
      </c>
      <c r="F399" s="9" t="n">
        <v>10</v>
      </c>
      <c r="G399" s="9" t="s">
        <v>126</v>
      </c>
      <c r="H399" s="9" t="n">
        <v>3</v>
      </c>
      <c r="I399" s="9" t="n">
        <v>50</v>
      </c>
      <c r="J399" s="11" t="b">
        <f aca="false">FALSE()</f>
        <v>0</v>
      </c>
      <c r="K399" s="9" t="n">
        <v>50</v>
      </c>
      <c r="L399" s="9" t="n">
        <v>3</v>
      </c>
      <c r="M399" s="11" t="b">
        <f aca="false">TRUE()</f>
        <v>1</v>
      </c>
      <c r="N399" s="5" t="n">
        <f aca="false">COUNTIF($F$2:$F$563,"&lt;"&amp;F399)+(COUNTIF($F$2:$F$563,F399)+1)/2</f>
        <v>164.5</v>
      </c>
      <c r="O399" s="5" t="n">
        <f aca="false">COUNTIF($H$2:$H$563,"&lt;"&amp;H399)+(COUNTIF($H$2:$H$563,H399)+1)/2</f>
        <v>176.5</v>
      </c>
      <c r="P399" s="5" t="n">
        <f aca="false">IF(J399=FALSE(),COUNTIFS($J$2:$J$563,FALSE(),$F$2:$F$563,"&lt;"&amp;F399)+(COUNTIFS($J$2:$J$563,FALSE(),$F$2:$F$563,F399)+1)/2,"")</f>
        <v>162</v>
      </c>
      <c r="Q399" s="5" t="n">
        <f aca="false">IF(J399=FALSE(),COUNTIFS($J$2:$J$563,FALSE(),$H$2:$H$563,"&lt;"&amp;H399)+(COUNTIFS($J$2:$J$563,FALSE(),$H$2:$H$563,H399)+1)/2,"")</f>
        <v>133.5</v>
      </c>
      <c r="R399" s="5" t="n">
        <f aca="false">COUNTIF($L$2:$L$563,"&lt;"&amp;L399)+(COUNTIF($L$2:$L$563,L399)+1)/2</f>
        <v>205</v>
      </c>
      <c r="S399" s="5" t="n">
        <f aca="false">MATCH(F399,Codetabel!$G$2:$G$12,0)-1</f>
        <v>1</v>
      </c>
      <c r="T399" s="5" t="n">
        <f aca="false">H399-1</f>
        <v>2</v>
      </c>
    </row>
    <row r="400" customFormat="false" ht="15" hidden="false" customHeight="false" outlineLevel="0" collapsed="false">
      <c r="A400" s="9" t="s">
        <v>65</v>
      </c>
      <c r="B400" s="9" t="n">
        <v>554</v>
      </c>
      <c r="C400" s="9" t="s">
        <v>863</v>
      </c>
      <c r="D400" s="9" t="s">
        <v>864</v>
      </c>
      <c r="E400" s="9" t="s">
        <v>865</v>
      </c>
      <c r="F400" s="9" t="n">
        <v>0</v>
      </c>
      <c r="G400" s="9" t="s">
        <v>115</v>
      </c>
      <c r="H400" s="9" t="n">
        <v>4</v>
      </c>
      <c r="I400" s="9" t="n">
        <v>100</v>
      </c>
      <c r="J400" s="11" t="b">
        <f aca="false">FALSE()</f>
        <v>0</v>
      </c>
      <c r="K400" s="9" t="n">
        <v>100</v>
      </c>
      <c r="L400" s="9" t="n">
        <v>4</v>
      </c>
      <c r="M400" s="11" t="b">
        <f aca="false">TRUE()</f>
        <v>1</v>
      </c>
      <c r="N400" s="5" t="n">
        <f aca="false">COUNTIF($F$2:$F$563,"&lt;"&amp;F400)+(COUNTIF($F$2:$F$563,F400)+1)/2</f>
        <v>59</v>
      </c>
      <c r="O400" s="5" t="n">
        <f aca="false">COUNTIF($H$2:$H$563,"&lt;"&amp;H400)+(COUNTIF($H$2:$H$563,H400)+1)/2</f>
        <v>269</v>
      </c>
      <c r="P400" s="5" t="n">
        <f aca="false">IF(J400=FALSE(),COUNTIFS($J$2:$J$563,FALSE(),$F$2:$F$563,"&lt;"&amp;F400)+(COUNTIFS($J$2:$J$563,FALSE(),$F$2:$F$563,F400)+1)/2,"")</f>
        <v>59</v>
      </c>
      <c r="Q400" s="5" t="n">
        <f aca="false">IF(J400=FALSE(),COUNTIFS($J$2:$J$563,FALSE(),$H$2:$H$563,"&lt;"&amp;H400)+(COUNTIFS($J$2:$J$563,FALSE(),$H$2:$H$563,H400)+1)/2,"")</f>
        <v>196</v>
      </c>
      <c r="R400" s="5" t="n">
        <f aca="false">COUNTIF($L$2:$L$563,"&lt;"&amp;L400)+(COUNTIF($L$2:$L$563,L400)+1)/2</f>
        <v>307.5</v>
      </c>
      <c r="S400" s="5" t="n">
        <f aca="false">MATCH(F400,Codetabel!$G$2:$G$12,0)-1</f>
        <v>0</v>
      </c>
      <c r="T400" s="5" t="n">
        <f aca="false">H400-1</f>
        <v>3</v>
      </c>
    </row>
    <row r="401" customFormat="false" ht="15" hidden="false" customHeight="false" outlineLevel="0" collapsed="false">
      <c r="A401" s="9" t="s">
        <v>65</v>
      </c>
      <c r="B401" s="9" t="n">
        <v>555</v>
      </c>
      <c r="C401" s="9" t="s">
        <v>863</v>
      </c>
      <c r="D401" s="9" t="s">
        <v>864</v>
      </c>
      <c r="E401" s="9" t="s">
        <v>866</v>
      </c>
      <c r="F401" s="9" t="n">
        <v>0</v>
      </c>
      <c r="G401" s="9" t="s">
        <v>126</v>
      </c>
      <c r="H401" s="9" t="n">
        <v>3</v>
      </c>
      <c r="I401" s="9" t="n">
        <v>50</v>
      </c>
      <c r="J401" s="11" t="b">
        <f aca="false">FALSE()</f>
        <v>0</v>
      </c>
      <c r="K401" s="9" t="n">
        <v>50</v>
      </c>
      <c r="L401" s="9" t="n">
        <v>3</v>
      </c>
      <c r="M401" s="11" t="b">
        <f aca="false">TRUE()</f>
        <v>1</v>
      </c>
      <c r="N401" s="5" t="n">
        <f aca="false">COUNTIF($F$2:$F$563,"&lt;"&amp;F401)+(COUNTIF($F$2:$F$563,F401)+1)/2</f>
        <v>59</v>
      </c>
      <c r="O401" s="5" t="n">
        <f aca="false">COUNTIF($H$2:$H$563,"&lt;"&amp;H401)+(COUNTIF($H$2:$H$563,H401)+1)/2</f>
        <v>176.5</v>
      </c>
      <c r="P401" s="5" t="n">
        <f aca="false">IF(J401=FALSE(),COUNTIFS($J$2:$J$563,FALSE(),$F$2:$F$563,"&lt;"&amp;F401)+(COUNTIFS($J$2:$J$563,FALSE(),$F$2:$F$563,F401)+1)/2,"")</f>
        <v>59</v>
      </c>
      <c r="Q401" s="5" t="n">
        <f aca="false">IF(J401=FALSE(),COUNTIFS($J$2:$J$563,FALSE(),$H$2:$H$563,"&lt;"&amp;H401)+(COUNTIFS($J$2:$J$563,FALSE(),$H$2:$H$563,H401)+1)/2,"")</f>
        <v>133.5</v>
      </c>
      <c r="R401" s="5" t="n">
        <f aca="false">COUNTIF($L$2:$L$563,"&lt;"&amp;L401)+(COUNTIF($L$2:$L$563,L401)+1)/2</f>
        <v>205</v>
      </c>
      <c r="S401" s="5" t="n">
        <f aca="false">MATCH(F401,Codetabel!$G$2:$G$12,0)-1</f>
        <v>0</v>
      </c>
      <c r="T401" s="5" t="n">
        <f aca="false">H401-1</f>
        <v>2</v>
      </c>
    </row>
    <row r="402" customFormat="false" ht="15" hidden="false" customHeight="false" outlineLevel="0" collapsed="false">
      <c r="A402" s="9" t="s">
        <v>65</v>
      </c>
      <c r="B402" s="9" t="n">
        <v>556</v>
      </c>
      <c r="C402" s="9" t="s">
        <v>867</v>
      </c>
      <c r="D402" s="9" t="s">
        <v>868</v>
      </c>
      <c r="E402" s="9" t="s">
        <v>869</v>
      </c>
      <c r="F402" s="9" t="n">
        <v>0</v>
      </c>
      <c r="G402" s="9" t="s">
        <v>107</v>
      </c>
      <c r="H402" s="9" t="n">
        <v>2</v>
      </c>
      <c r="I402" s="9" t="n">
        <v>30</v>
      </c>
      <c r="J402" s="11" t="b">
        <f aca="false">FALSE()</f>
        <v>0</v>
      </c>
      <c r="K402" s="9" t="n">
        <v>30</v>
      </c>
      <c r="L402" s="9" t="n">
        <v>2</v>
      </c>
      <c r="M402" s="11" t="b">
        <f aca="false">TRUE()</f>
        <v>1</v>
      </c>
      <c r="N402" s="5" t="n">
        <f aca="false">COUNTIF($F$2:$F$563,"&lt;"&amp;F402)+(COUNTIF($F$2:$F$563,F402)+1)/2</f>
        <v>59</v>
      </c>
      <c r="O402" s="5" t="n">
        <f aca="false">COUNTIF($H$2:$H$563,"&lt;"&amp;H402)+(COUNTIF($H$2:$H$563,H402)+1)/2</f>
        <v>89</v>
      </c>
      <c r="P402" s="5" t="n">
        <f aca="false">IF(J402=FALSE(),COUNTIFS($J$2:$J$563,FALSE(),$F$2:$F$563,"&lt;"&amp;F402)+(COUNTIFS($J$2:$J$563,FALSE(),$F$2:$F$563,F402)+1)/2,"")</f>
        <v>59</v>
      </c>
      <c r="Q402" s="5" t="n">
        <f aca="false">IF(J402=FALSE(),COUNTIFS($J$2:$J$563,FALSE(),$H$2:$H$563,"&lt;"&amp;H402)+(COUNTIFS($J$2:$J$563,FALSE(),$H$2:$H$563,H402)+1)/2,"")</f>
        <v>71.5</v>
      </c>
      <c r="R402" s="5" t="n">
        <f aca="false">COUNTIF($L$2:$L$563,"&lt;"&amp;L402)+(COUNTIF($L$2:$L$563,L402)+1)/2</f>
        <v>101.5</v>
      </c>
      <c r="S402" s="5" t="n">
        <f aca="false">MATCH(F402,Codetabel!$G$2:$G$12,0)-1</f>
        <v>0</v>
      </c>
      <c r="T402" s="5" t="n">
        <f aca="false">H402-1</f>
        <v>1</v>
      </c>
    </row>
    <row r="403" customFormat="false" ht="15" hidden="false" customHeight="false" outlineLevel="0" collapsed="false">
      <c r="A403" s="9" t="s">
        <v>65</v>
      </c>
      <c r="B403" s="9" t="n">
        <v>559</v>
      </c>
      <c r="C403" s="9" t="s">
        <v>870</v>
      </c>
      <c r="D403" s="9" t="s">
        <v>871</v>
      </c>
      <c r="E403" s="9" t="s">
        <v>872</v>
      </c>
      <c r="F403" s="9" t="n">
        <v>0</v>
      </c>
      <c r="G403" s="9" t="s">
        <v>392</v>
      </c>
      <c r="H403" s="9" t="n">
        <v>1</v>
      </c>
      <c r="I403" s="9" t="n">
        <v>10</v>
      </c>
      <c r="J403" s="11" t="b">
        <f aca="false">FALSE()</f>
        <v>0</v>
      </c>
      <c r="K403" s="9" t="n">
        <v>10</v>
      </c>
      <c r="L403" s="9" t="n">
        <v>1</v>
      </c>
      <c r="M403" s="11" t="b">
        <f aca="false">FALSE()</f>
        <v>0</v>
      </c>
      <c r="N403" s="5" t="n">
        <f aca="false">COUNTIF($F$2:$F$563,"&lt;"&amp;F403)+(COUNTIF($F$2:$F$563,F403)+1)/2</f>
        <v>59</v>
      </c>
      <c r="O403" s="5" t="n">
        <f aca="false">COUNTIF($H$2:$H$563,"&lt;"&amp;H403)+(COUNTIF($H$2:$H$563,H403)+1)/2</f>
        <v>22</v>
      </c>
      <c r="P403" s="5" t="n">
        <f aca="false">IF(J403=FALSE(),COUNTIFS($J$2:$J$563,FALSE(),$F$2:$F$563,"&lt;"&amp;F403)+(COUNTIFS($J$2:$J$563,FALSE(),$F$2:$F$563,F403)+1)/2,"")</f>
        <v>59</v>
      </c>
      <c r="Q403" s="5" t="n">
        <f aca="false">IF(J403=FALSE(),COUNTIFS($J$2:$J$563,FALSE(),$H$2:$H$563,"&lt;"&amp;H403)+(COUNTIFS($J$2:$J$563,FALSE(),$H$2:$H$563,H403)+1)/2,"")</f>
        <v>19.5</v>
      </c>
      <c r="R403" s="5" t="n">
        <f aca="false">COUNTIF($L$2:$L$563,"&lt;"&amp;L403)+(COUNTIF($L$2:$L$563,L403)+1)/2</f>
        <v>24</v>
      </c>
      <c r="S403" s="5" t="n">
        <f aca="false">MATCH(F403,Codetabel!$G$2:$G$12,0)-1</f>
        <v>0</v>
      </c>
      <c r="T403" s="5" t="n">
        <f aca="false">H403-1</f>
        <v>0</v>
      </c>
    </row>
    <row r="404" customFormat="false" ht="15" hidden="false" customHeight="false" outlineLevel="0" collapsed="false">
      <c r="A404" s="9" t="s">
        <v>65</v>
      </c>
      <c r="B404" s="9" t="n">
        <v>560</v>
      </c>
      <c r="C404" s="9" t="s">
        <v>873</v>
      </c>
      <c r="D404" s="9" t="s">
        <v>874</v>
      </c>
      <c r="E404" s="9" t="s">
        <v>875</v>
      </c>
      <c r="F404" s="9" t="n">
        <v>0</v>
      </c>
      <c r="G404" s="9" t="s">
        <v>392</v>
      </c>
      <c r="H404" s="9" t="n">
        <v>1</v>
      </c>
      <c r="I404" s="9" t="n">
        <v>10</v>
      </c>
      <c r="J404" s="11" t="b">
        <f aca="false">FALSE()</f>
        <v>0</v>
      </c>
      <c r="K404" s="9" t="n">
        <v>10</v>
      </c>
      <c r="L404" s="9" t="n">
        <v>1</v>
      </c>
      <c r="M404" s="11" t="b">
        <f aca="false">FALSE()</f>
        <v>0</v>
      </c>
      <c r="N404" s="5" t="n">
        <f aca="false">COUNTIF($F$2:$F$563,"&lt;"&amp;F404)+(COUNTIF($F$2:$F$563,F404)+1)/2</f>
        <v>59</v>
      </c>
      <c r="O404" s="5" t="n">
        <f aca="false">COUNTIF($H$2:$H$563,"&lt;"&amp;H404)+(COUNTIF($H$2:$H$563,H404)+1)/2</f>
        <v>22</v>
      </c>
      <c r="P404" s="5" t="n">
        <f aca="false">IF(J404=FALSE(),COUNTIFS($J$2:$J$563,FALSE(),$F$2:$F$563,"&lt;"&amp;F404)+(COUNTIFS($J$2:$J$563,FALSE(),$F$2:$F$563,F404)+1)/2,"")</f>
        <v>59</v>
      </c>
      <c r="Q404" s="5" t="n">
        <f aca="false">IF(J404=FALSE(),COUNTIFS($J$2:$J$563,FALSE(),$H$2:$H$563,"&lt;"&amp;H404)+(COUNTIFS($J$2:$J$563,FALSE(),$H$2:$H$563,H404)+1)/2,"")</f>
        <v>19.5</v>
      </c>
      <c r="R404" s="5" t="n">
        <f aca="false">COUNTIF($L$2:$L$563,"&lt;"&amp;L404)+(COUNTIF($L$2:$L$563,L404)+1)/2</f>
        <v>24</v>
      </c>
      <c r="S404" s="5" t="n">
        <f aca="false">MATCH(F404,Codetabel!$G$2:$G$12,0)-1</f>
        <v>0</v>
      </c>
      <c r="T404" s="5" t="n">
        <f aca="false">H404-1</f>
        <v>0</v>
      </c>
    </row>
    <row r="405" customFormat="false" ht="15" hidden="false" customHeight="false" outlineLevel="0" collapsed="false">
      <c r="A405" s="9" t="s">
        <v>65</v>
      </c>
      <c r="B405" s="9" t="n">
        <v>561</v>
      </c>
      <c r="C405" s="9" t="s">
        <v>876</v>
      </c>
      <c r="D405" s="9" t="s">
        <v>877</v>
      </c>
      <c r="E405" s="9" t="s">
        <v>878</v>
      </c>
      <c r="F405" s="9" t="n">
        <v>10</v>
      </c>
      <c r="G405" s="9" t="s">
        <v>392</v>
      </c>
      <c r="H405" s="9" t="n">
        <v>1</v>
      </c>
      <c r="I405" s="9" t="n">
        <v>10</v>
      </c>
      <c r="J405" s="11" t="b">
        <f aca="false">TRUE()</f>
        <v>1</v>
      </c>
      <c r="K405" s="9" t="n">
        <v>10</v>
      </c>
      <c r="L405" s="9" t="n">
        <v>1</v>
      </c>
      <c r="M405" s="11" t="b">
        <f aca="false">FALSE()</f>
        <v>0</v>
      </c>
      <c r="N405" s="5" t="n">
        <f aca="false">COUNTIF($F$2:$F$563,"&lt;"&amp;F405)+(COUNTIF($F$2:$F$563,F405)+1)/2</f>
        <v>164.5</v>
      </c>
      <c r="O405" s="5" t="n">
        <f aca="false">COUNTIF($H$2:$H$563,"&lt;"&amp;H405)+(COUNTIF($H$2:$H$563,H405)+1)/2</f>
        <v>22</v>
      </c>
      <c r="P405" s="5" t="str">
        <f aca="false">IF(J405=FALSE(),COUNTIFS($J$2:$J$563,FALSE(),$F$2:$F$563,"&lt;"&amp;F405)+(COUNTIFS($J$2:$J$563,FALSE(),$F$2:$F$563,F405)+1)/2,"")</f>
        <v/>
      </c>
      <c r="Q405" s="5" t="str">
        <f aca="false">IF(J405=FALSE(),COUNTIFS($J$2:$J$563,FALSE(),$H$2:$H$563,"&lt;"&amp;H405)+(COUNTIFS($J$2:$J$563,FALSE(),$H$2:$H$563,H405)+1)/2,"")</f>
        <v/>
      </c>
      <c r="R405" s="5" t="n">
        <f aca="false">COUNTIF($L$2:$L$563,"&lt;"&amp;L405)+(COUNTIF($L$2:$L$563,L405)+1)/2</f>
        <v>24</v>
      </c>
      <c r="S405" s="5" t="n">
        <f aca="false">MATCH(F405,Codetabel!$G$2:$G$12,0)-1</f>
        <v>1</v>
      </c>
      <c r="T405" s="5" t="n">
        <f aca="false">H405-1</f>
        <v>0</v>
      </c>
    </row>
    <row r="406" customFormat="false" ht="15" hidden="false" customHeight="false" outlineLevel="0" collapsed="false">
      <c r="A406" s="9" t="s">
        <v>65</v>
      </c>
      <c r="B406" s="9" t="n">
        <v>562</v>
      </c>
      <c r="C406" s="9" t="s">
        <v>879</v>
      </c>
      <c r="D406" s="9" t="s">
        <v>880</v>
      </c>
      <c r="E406" s="9" t="s">
        <v>881</v>
      </c>
      <c r="F406" s="9" t="n">
        <v>10</v>
      </c>
      <c r="G406" s="9" t="s">
        <v>392</v>
      </c>
      <c r="H406" s="9" t="n">
        <v>1</v>
      </c>
      <c r="I406" s="9" t="n">
        <v>10</v>
      </c>
      <c r="J406" s="11" t="b">
        <f aca="false">TRUE()</f>
        <v>1</v>
      </c>
      <c r="K406" s="9" t="n">
        <v>10</v>
      </c>
      <c r="L406" s="9" t="n">
        <v>1</v>
      </c>
      <c r="M406" s="11" t="b">
        <f aca="false">FALSE()</f>
        <v>0</v>
      </c>
      <c r="N406" s="5" t="n">
        <f aca="false">COUNTIF($F$2:$F$563,"&lt;"&amp;F406)+(COUNTIF($F$2:$F$563,F406)+1)/2</f>
        <v>164.5</v>
      </c>
      <c r="O406" s="5" t="n">
        <f aca="false">COUNTIF($H$2:$H$563,"&lt;"&amp;H406)+(COUNTIF($H$2:$H$563,H406)+1)/2</f>
        <v>22</v>
      </c>
      <c r="P406" s="5" t="str">
        <f aca="false">IF(J406=FALSE(),COUNTIFS($J$2:$J$563,FALSE(),$F$2:$F$563,"&lt;"&amp;F406)+(COUNTIFS($J$2:$J$563,FALSE(),$F$2:$F$563,F406)+1)/2,"")</f>
        <v/>
      </c>
      <c r="Q406" s="5" t="str">
        <f aca="false">IF(J406=FALSE(),COUNTIFS($J$2:$J$563,FALSE(),$H$2:$H$563,"&lt;"&amp;H406)+(COUNTIFS($J$2:$J$563,FALSE(),$H$2:$H$563,H406)+1)/2,"")</f>
        <v/>
      </c>
      <c r="R406" s="5" t="n">
        <f aca="false">COUNTIF($L$2:$L$563,"&lt;"&amp;L406)+(COUNTIF($L$2:$L$563,L406)+1)/2</f>
        <v>24</v>
      </c>
      <c r="S406" s="5" t="n">
        <f aca="false">MATCH(F406,Codetabel!$G$2:$G$12,0)-1</f>
        <v>1</v>
      </c>
      <c r="T406" s="5" t="n">
        <f aca="false">H406-1</f>
        <v>0</v>
      </c>
    </row>
    <row r="407" customFormat="false" ht="15" hidden="false" customHeight="false" outlineLevel="0" collapsed="false">
      <c r="A407" s="9" t="s">
        <v>65</v>
      </c>
      <c r="B407" s="9" t="n">
        <v>563</v>
      </c>
      <c r="C407" s="9" t="s">
        <v>882</v>
      </c>
      <c r="D407" s="9" t="s">
        <v>883</v>
      </c>
      <c r="E407" s="9" t="s">
        <v>884</v>
      </c>
      <c r="F407" s="9" t="n">
        <v>0</v>
      </c>
      <c r="G407" s="9" t="s">
        <v>392</v>
      </c>
      <c r="H407" s="9" t="n">
        <v>1</v>
      </c>
      <c r="I407" s="9" t="n">
        <v>10</v>
      </c>
      <c r="J407" s="11" t="b">
        <f aca="false">FALSE()</f>
        <v>0</v>
      </c>
      <c r="K407" s="9" t="n">
        <v>10</v>
      </c>
      <c r="L407" s="9" t="n">
        <v>1</v>
      </c>
      <c r="M407" s="11" t="b">
        <f aca="false">FALSE()</f>
        <v>0</v>
      </c>
      <c r="N407" s="5" t="n">
        <f aca="false">COUNTIF($F$2:$F$563,"&lt;"&amp;F407)+(COUNTIF($F$2:$F$563,F407)+1)/2</f>
        <v>59</v>
      </c>
      <c r="O407" s="5" t="n">
        <f aca="false">COUNTIF($H$2:$H$563,"&lt;"&amp;H407)+(COUNTIF($H$2:$H$563,H407)+1)/2</f>
        <v>22</v>
      </c>
      <c r="P407" s="5" t="n">
        <f aca="false">IF(J407=FALSE(),COUNTIFS($J$2:$J$563,FALSE(),$F$2:$F$563,"&lt;"&amp;F407)+(COUNTIFS($J$2:$J$563,FALSE(),$F$2:$F$563,F407)+1)/2,"")</f>
        <v>59</v>
      </c>
      <c r="Q407" s="5" t="n">
        <f aca="false">IF(J407=FALSE(),COUNTIFS($J$2:$J$563,FALSE(),$H$2:$H$563,"&lt;"&amp;H407)+(COUNTIFS($J$2:$J$563,FALSE(),$H$2:$H$563,H407)+1)/2,"")</f>
        <v>19.5</v>
      </c>
      <c r="R407" s="5" t="n">
        <f aca="false">COUNTIF($L$2:$L$563,"&lt;"&amp;L407)+(COUNTIF($L$2:$L$563,L407)+1)/2</f>
        <v>24</v>
      </c>
      <c r="S407" s="5" t="n">
        <f aca="false">MATCH(F407,Codetabel!$G$2:$G$12,0)-1</f>
        <v>0</v>
      </c>
      <c r="T407" s="5" t="n">
        <f aca="false">H407-1</f>
        <v>0</v>
      </c>
    </row>
    <row r="408" customFormat="false" ht="15" hidden="false" customHeight="false" outlineLevel="0" collapsed="false">
      <c r="A408" s="9" t="s">
        <v>65</v>
      </c>
      <c r="B408" s="9" t="n">
        <v>564</v>
      </c>
      <c r="C408" s="9" t="s">
        <v>885</v>
      </c>
      <c r="D408" s="9" t="s">
        <v>886</v>
      </c>
      <c r="E408" s="9" t="s">
        <v>887</v>
      </c>
      <c r="F408" s="9" t="n">
        <v>0</v>
      </c>
      <c r="G408" s="9" t="s">
        <v>107</v>
      </c>
      <c r="H408" s="9" t="n">
        <v>2</v>
      </c>
      <c r="I408" s="9" t="n">
        <v>30</v>
      </c>
      <c r="J408" s="11" t="b">
        <f aca="false">FALSE()</f>
        <v>0</v>
      </c>
      <c r="K408" s="9" t="n">
        <v>30</v>
      </c>
      <c r="L408" s="9" t="n">
        <v>2</v>
      </c>
      <c r="M408" s="11" t="b">
        <f aca="false">FALSE()</f>
        <v>0</v>
      </c>
      <c r="N408" s="5" t="n">
        <f aca="false">COUNTIF($F$2:$F$563,"&lt;"&amp;F408)+(COUNTIF($F$2:$F$563,F408)+1)/2</f>
        <v>59</v>
      </c>
      <c r="O408" s="5" t="n">
        <f aca="false">COUNTIF($H$2:$H$563,"&lt;"&amp;H408)+(COUNTIF($H$2:$H$563,H408)+1)/2</f>
        <v>89</v>
      </c>
      <c r="P408" s="5" t="n">
        <f aca="false">IF(J408=FALSE(),COUNTIFS($J$2:$J$563,FALSE(),$F$2:$F$563,"&lt;"&amp;F408)+(COUNTIFS($J$2:$J$563,FALSE(),$F$2:$F$563,F408)+1)/2,"")</f>
        <v>59</v>
      </c>
      <c r="Q408" s="5" t="n">
        <f aca="false">IF(J408=FALSE(),COUNTIFS($J$2:$J$563,FALSE(),$H$2:$H$563,"&lt;"&amp;H408)+(COUNTIFS($J$2:$J$563,FALSE(),$H$2:$H$563,H408)+1)/2,"")</f>
        <v>71.5</v>
      </c>
      <c r="R408" s="5" t="n">
        <f aca="false">COUNTIF($L$2:$L$563,"&lt;"&amp;L408)+(COUNTIF($L$2:$L$563,L408)+1)/2</f>
        <v>101.5</v>
      </c>
      <c r="S408" s="5" t="n">
        <f aca="false">MATCH(F408,Codetabel!$G$2:$G$12,0)-1</f>
        <v>0</v>
      </c>
      <c r="T408" s="5" t="n">
        <f aca="false">H408-1</f>
        <v>1</v>
      </c>
    </row>
    <row r="409" customFormat="false" ht="15" hidden="false" customHeight="false" outlineLevel="0" collapsed="false">
      <c r="A409" s="9" t="s">
        <v>65</v>
      </c>
      <c r="B409" s="9" t="n">
        <v>565</v>
      </c>
      <c r="C409" s="9" t="s">
        <v>888</v>
      </c>
      <c r="D409" s="9" t="s">
        <v>889</v>
      </c>
      <c r="E409" s="9" t="s">
        <v>890</v>
      </c>
      <c r="F409" s="9" t="n">
        <v>0</v>
      </c>
      <c r="G409" s="9" t="s">
        <v>392</v>
      </c>
      <c r="H409" s="9" t="n">
        <v>1</v>
      </c>
      <c r="I409" s="9" t="n">
        <v>10</v>
      </c>
      <c r="J409" s="11" t="b">
        <f aca="false">FALSE()</f>
        <v>0</v>
      </c>
      <c r="K409" s="9" t="n">
        <v>10</v>
      </c>
      <c r="L409" s="9" t="n">
        <v>1</v>
      </c>
      <c r="M409" s="11" t="b">
        <f aca="false">FALSE()</f>
        <v>0</v>
      </c>
      <c r="N409" s="5" t="n">
        <f aca="false">COUNTIF($F$2:$F$563,"&lt;"&amp;F409)+(COUNTIF($F$2:$F$563,F409)+1)/2</f>
        <v>59</v>
      </c>
      <c r="O409" s="5" t="n">
        <f aca="false">COUNTIF($H$2:$H$563,"&lt;"&amp;H409)+(COUNTIF($H$2:$H$563,H409)+1)/2</f>
        <v>22</v>
      </c>
      <c r="P409" s="5" t="n">
        <f aca="false">IF(J409=FALSE(),COUNTIFS($J$2:$J$563,FALSE(),$F$2:$F$563,"&lt;"&amp;F409)+(COUNTIFS($J$2:$J$563,FALSE(),$F$2:$F$563,F409)+1)/2,"")</f>
        <v>59</v>
      </c>
      <c r="Q409" s="5" t="n">
        <f aca="false">IF(J409=FALSE(),COUNTIFS($J$2:$J$563,FALSE(),$H$2:$H$563,"&lt;"&amp;H409)+(COUNTIFS($J$2:$J$563,FALSE(),$H$2:$H$563,H409)+1)/2,"")</f>
        <v>19.5</v>
      </c>
      <c r="R409" s="5" t="n">
        <f aca="false">COUNTIF($L$2:$L$563,"&lt;"&amp;L409)+(COUNTIF($L$2:$L$563,L409)+1)/2</f>
        <v>24</v>
      </c>
      <c r="S409" s="5" t="n">
        <f aca="false">MATCH(F409,Codetabel!$G$2:$G$12,0)-1</f>
        <v>0</v>
      </c>
      <c r="T409" s="5" t="n">
        <f aca="false">H409-1</f>
        <v>0</v>
      </c>
    </row>
    <row r="410" customFormat="false" ht="15" hidden="false" customHeight="false" outlineLevel="0" collapsed="false">
      <c r="A410" s="9" t="s">
        <v>65</v>
      </c>
      <c r="B410" s="9" t="n">
        <v>566</v>
      </c>
      <c r="C410" s="9" t="s">
        <v>891</v>
      </c>
      <c r="D410" s="9" t="s">
        <v>892</v>
      </c>
      <c r="E410" s="9" t="s">
        <v>893</v>
      </c>
      <c r="F410" s="9" t="n">
        <v>0</v>
      </c>
      <c r="G410" s="9" t="s">
        <v>126</v>
      </c>
      <c r="H410" s="9" t="n">
        <v>3</v>
      </c>
      <c r="I410" s="9" t="n">
        <v>50</v>
      </c>
      <c r="J410" s="11" t="b">
        <f aca="false">FALSE()</f>
        <v>0</v>
      </c>
      <c r="K410" s="9" t="n">
        <v>50</v>
      </c>
      <c r="L410" s="9" t="n">
        <v>3</v>
      </c>
      <c r="M410" s="11" t="b">
        <f aca="false">FALSE()</f>
        <v>0</v>
      </c>
      <c r="N410" s="5" t="n">
        <f aca="false">COUNTIF($F$2:$F$563,"&lt;"&amp;F410)+(COUNTIF($F$2:$F$563,F410)+1)/2</f>
        <v>59</v>
      </c>
      <c r="O410" s="5" t="n">
        <f aca="false">COUNTIF($H$2:$H$563,"&lt;"&amp;H410)+(COUNTIF($H$2:$H$563,H410)+1)/2</f>
        <v>176.5</v>
      </c>
      <c r="P410" s="5" t="n">
        <f aca="false">IF(J410=FALSE(),COUNTIFS($J$2:$J$563,FALSE(),$F$2:$F$563,"&lt;"&amp;F410)+(COUNTIFS($J$2:$J$563,FALSE(),$F$2:$F$563,F410)+1)/2,"")</f>
        <v>59</v>
      </c>
      <c r="Q410" s="5" t="n">
        <f aca="false">IF(J410=FALSE(),COUNTIFS($J$2:$J$563,FALSE(),$H$2:$H$563,"&lt;"&amp;H410)+(COUNTIFS($J$2:$J$563,FALSE(),$H$2:$H$563,H410)+1)/2,"")</f>
        <v>133.5</v>
      </c>
      <c r="R410" s="5" t="n">
        <f aca="false">COUNTIF($L$2:$L$563,"&lt;"&amp;L410)+(COUNTIF($L$2:$L$563,L410)+1)/2</f>
        <v>205</v>
      </c>
      <c r="S410" s="5" t="n">
        <f aca="false">MATCH(F410,Codetabel!$G$2:$G$12,0)-1</f>
        <v>0</v>
      </c>
      <c r="T410" s="5" t="n">
        <f aca="false">H410-1</f>
        <v>2</v>
      </c>
    </row>
    <row r="411" customFormat="false" ht="15" hidden="false" customHeight="false" outlineLevel="0" collapsed="false">
      <c r="A411" s="9" t="s">
        <v>65</v>
      </c>
      <c r="B411" s="9" t="n">
        <v>567</v>
      </c>
      <c r="C411" s="9" t="s">
        <v>894</v>
      </c>
      <c r="D411" s="9" t="s">
        <v>895</v>
      </c>
      <c r="E411" s="9" t="s">
        <v>896</v>
      </c>
      <c r="F411" s="9" t="n">
        <v>0</v>
      </c>
      <c r="G411" s="9" t="s">
        <v>392</v>
      </c>
      <c r="H411" s="9" t="n">
        <v>1</v>
      </c>
      <c r="I411" s="9" t="n">
        <v>10</v>
      </c>
      <c r="J411" s="11" t="b">
        <f aca="false">FALSE()</f>
        <v>0</v>
      </c>
      <c r="K411" s="9" t="n">
        <v>10</v>
      </c>
      <c r="L411" s="9" t="n">
        <v>1</v>
      </c>
      <c r="M411" s="11" t="b">
        <f aca="false">FALSE()</f>
        <v>0</v>
      </c>
      <c r="N411" s="5" t="n">
        <f aca="false">COUNTIF($F$2:$F$563,"&lt;"&amp;F411)+(COUNTIF($F$2:$F$563,F411)+1)/2</f>
        <v>59</v>
      </c>
      <c r="O411" s="5" t="n">
        <f aca="false">COUNTIF($H$2:$H$563,"&lt;"&amp;H411)+(COUNTIF($H$2:$H$563,H411)+1)/2</f>
        <v>22</v>
      </c>
      <c r="P411" s="5" t="n">
        <f aca="false">IF(J411=FALSE(),COUNTIFS($J$2:$J$563,FALSE(),$F$2:$F$563,"&lt;"&amp;F411)+(COUNTIFS($J$2:$J$563,FALSE(),$F$2:$F$563,F411)+1)/2,"")</f>
        <v>59</v>
      </c>
      <c r="Q411" s="5" t="n">
        <f aca="false">IF(J411=FALSE(),COUNTIFS($J$2:$J$563,FALSE(),$H$2:$H$563,"&lt;"&amp;H411)+(COUNTIFS($J$2:$J$563,FALSE(),$H$2:$H$563,H411)+1)/2,"")</f>
        <v>19.5</v>
      </c>
      <c r="R411" s="5" t="n">
        <f aca="false">COUNTIF($L$2:$L$563,"&lt;"&amp;L411)+(COUNTIF($L$2:$L$563,L411)+1)/2</f>
        <v>24</v>
      </c>
      <c r="S411" s="5" t="n">
        <f aca="false">MATCH(F411,Codetabel!$G$2:$G$12,0)-1</f>
        <v>0</v>
      </c>
      <c r="T411" s="5" t="n">
        <f aca="false">H411-1</f>
        <v>0</v>
      </c>
    </row>
    <row r="412" customFormat="false" ht="15" hidden="false" customHeight="false" outlineLevel="0" collapsed="false">
      <c r="A412" s="9" t="s">
        <v>65</v>
      </c>
      <c r="B412" s="9" t="n">
        <v>570</v>
      </c>
      <c r="C412" s="9" t="s">
        <v>897</v>
      </c>
      <c r="D412" s="9" t="s">
        <v>898</v>
      </c>
      <c r="E412" s="9" t="s">
        <v>899</v>
      </c>
      <c r="F412" s="9" t="n">
        <v>10</v>
      </c>
      <c r="G412" s="9" t="s">
        <v>392</v>
      </c>
      <c r="H412" s="9" t="n">
        <v>1</v>
      </c>
      <c r="I412" s="9" t="n">
        <v>10</v>
      </c>
      <c r="J412" s="11" t="b">
        <f aca="false">TRUE()</f>
        <v>1</v>
      </c>
      <c r="K412" s="9" t="n">
        <v>10</v>
      </c>
      <c r="L412" s="9" t="n">
        <v>1</v>
      </c>
      <c r="M412" s="11" t="b">
        <f aca="false">FALSE()</f>
        <v>0</v>
      </c>
      <c r="N412" s="5" t="n">
        <f aca="false">COUNTIF($F$2:$F$563,"&lt;"&amp;F412)+(COUNTIF($F$2:$F$563,F412)+1)/2</f>
        <v>164.5</v>
      </c>
      <c r="O412" s="5" t="n">
        <f aca="false">COUNTIF($H$2:$H$563,"&lt;"&amp;H412)+(COUNTIF($H$2:$H$563,H412)+1)/2</f>
        <v>22</v>
      </c>
      <c r="P412" s="5" t="str">
        <f aca="false">IF(J412=FALSE(),COUNTIFS($J$2:$J$563,FALSE(),$F$2:$F$563,"&lt;"&amp;F412)+(COUNTIFS($J$2:$J$563,FALSE(),$F$2:$F$563,F412)+1)/2,"")</f>
        <v/>
      </c>
      <c r="Q412" s="5" t="str">
        <f aca="false">IF(J412=FALSE(),COUNTIFS($J$2:$J$563,FALSE(),$H$2:$H$563,"&lt;"&amp;H412)+(COUNTIFS($J$2:$J$563,FALSE(),$H$2:$H$563,H412)+1)/2,"")</f>
        <v/>
      </c>
      <c r="R412" s="5" t="n">
        <f aca="false">COUNTIF($L$2:$L$563,"&lt;"&amp;L412)+(COUNTIF($L$2:$L$563,L412)+1)/2</f>
        <v>24</v>
      </c>
      <c r="S412" s="5" t="n">
        <f aca="false">MATCH(F412,Codetabel!$G$2:$G$12,0)-1</f>
        <v>1</v>
      </c>
      <c r="T412" s="5" t="n">
        <f aca="false">H412-1</f>
        <v>0</v>
      </c>
    </row>
    <row r="413" customFormat="false" ht="15" hidden="false" customHeight="false" outlineLevel="0" collapsed="false">
      <c r="A413" s="9" t="s">
        <v>65</v>
      </c>
      <c r="B413" s="9" t="n">
        <v>571</v>
      </c>
      <c r="C413" s="9" t="s">
        <v>900</v>
      </c>
      <c r="D413" s="9" t="s">
        <v>901</v>
      </c>
      <c r="E413" s="9" t="s">
        <v>902</v>
      </c>
      <c r="F413" s="9" t="n">
        <v>30</v>
      </c>
      <c r="G413" s="9" t="s">
        <v>126</v>
      </c>
      <c r="H413" s="9" t="n">
        <v>3</v>
      </c>
      <c r="I413" s="9" t="n">
        <v>50</v>
      </c>
      <c r="J413" s="11" t="b">
        <f aca="false">FALSE()</f>
        <v>0</v>
      </c>
      <c r="K413" s="9" t="n">
        <v>50</v>
      </c>
      <c r="L413" s="9" t="n">
        <v>3</v>
      </c>
      <c r="M413" s="11" t="b">
        <f aca="false">FALSE()</f>
        <v>0</v>
      </c>
      <c r="N413" s="5" t="n">
        <f aca="false">COUNTIF($F$2:$F$563,"&lt;"&amp;F413)+(COUNTIF($F$2:$F$563,F413)+1)/2</f>
        <v>259.5</v>
      </c>
      <c r="O413" s="5" t="n">
        <f aca="false">COUNTIF($H$2:$H$563,"&lt;"&amp;H413)+(COUNTIF($H$2:$H$563,H413)+1)/2</f>
        <v>176.5</v>
      </c>
      <c r="P413" s="5" t="n">
        <f aca="false">IF(J413=FALSE(),COUNTIFS($J$2:$J$563,FALSE(),$F$2:$F$563,"&lt;"&amp;F413)+(COUNTIFS($J$2:$J$563,FALSE(),$F$2:$F$563,F413)+1)/2,"")</f>
        <v>242</v>
      </c>
      <c r="Q413" s="5" t="n">
        <f aca="false">IF(J413=FALSE(),COUNTIFS($J$2:$J$563,FALSE(),$H$2:$H$563,"&lt;"&amp;H413)+(COUNTIFS($J$2:$J$563,FALSE(),$H$2:$H$563,H413)+1)/2,"")</f>
        <v>133.5</v>
      </c>
      <c r="R413" s="5" t="n">
        <f aca="false">COUNTIF($L$2:$L$563,"&lt;"&amp;L413)+(COUNTIF($L$2:$L$563,L413)+1)/2</f>
        <v>205</v>
      </c>
      <c r="S413" s="5" t="n">
        <f aca="false">MATCH(F413,Codetabel!$G$2:$G$12,0)-1</f>
        <v>2</v>
      </c>
      <c r="T413" s="5" t="n">
        <f aca="false">H413-1</f>
        <v>2</v>
      </c>
    </row>
    <row r="414" customFormat="false" ht="15" hidden="false" customHeight="false" outlineLevel="0" collapsed="false">
      <c r="A414" s="9" t="s">
        <v>65</v>
      </c>
      <c r="B414" s="9" t="n">
        <v>572</v>
      </c>
      <c r="C414" s="9" t="s">
        <v>903</v>
      </c>
      <c r="D414" s="9" t="s">
        <v>904</v>
      </c>
      <c r="E414" s="9" t="s">
        <v>905</v>
      </c>
      <c r="F414" s="9" t="n">
        <v>10</v>
      </c>
      <c r="G414" s="9" t="s">
        <v>392</v>
      </c>
      <c r="H414" s="9" t="n">
        <v>1</v>
      </c>
      <c r="I414" s="9" t="n">
        <v>10</v>
      </c>
      <c r="J414" s="11" t="b">
        <f aca="false">TRUE()</f>
        <v>1</v>
      </c>
      <c r="K414" s="9" t="n">
        <v>10</v>
      </c>
      <c r="L414" s="9" t="n">
        <v>1</v>
      </c>
      <c r="M414" s="11" t="b">
        <f aca="false">FALSE()</f>
        <v>0</v>
      </c>
      <c r="N414" s="5" t="n">
        <f aca="false">COUNTIF($F$2:$F$563,"&lt;"&amp;F414)+(COUNTIF($F$2:$F$563,F414)+1)/2</f>
        <v>164.5</v>
      </c>
      <c r="O414" s="5" t="n">
        <f aca="false">COUNTIF($H$2:$H$563,"&lt;"&amp;H414)+(COUNTIF($H$2:$H$563,H414)+1)/2</f>
        <v>22</v>
      </c>
      <c r="P414" s="5" t="str">
        <f aca="false">IF(J414=FALSE(),COUNTIFS($J$2:$J$563,FALSE(),$F$2:$F$563,"&lt;"&amp;F414)+(COUNTIFS($J$2:$J$563,FALSE(),$F$2:$F$563,F414)+1)/2,"")</f>
        <v/>
      </c>
      <c r="Q414" s="5" t="str">
        <f aca="false">IF(J414=FALSE(),COUNTIFS($J$2:$J$563,FALSE(),$H$2:$H$563,"&lt;"&amp;H414)+(COUNTIFS($J$2:$J$563,FALSE(),$H$2:$H$563,H414)+1)/2,"")</f>
        <v/>
      </c>
      <c r="R414" s="5" t="n">
        <f aca="false">COUNTIF($L$2:$L$563,"&lt;"&amp;L414)+(COUNTIF($L$2:$L$563,L414)+1)/2</f>
        <v>24</v>
      </c>
      <c r="S414" s="5" t="n">
        <f aca="false">MATCH(F414,Codetabel!$G$2:$G$12,0)-1</f>
        <v>1</v>
      </c>
      <c r="T414" s="5" t="n">
        <f aca="false">H414-1</f>
        <v>0</v>
      </c>
    </row>
    <row r="415" customFormat="false" ht="15" hidden="false" customHeight="false" outlineLevel="0" collapsed="false">
      <c r="A415" s="9" t="s">
        <v>65</v>
      </c>
      <c r="B415" s="9" t="n">
        <v>573</v>
      </c>
      <c r="C415" s="9" t="s">
        <v>906</v>
      </c>
      <c r="D415" s="9" t="s">
        <v>907</v>
      </c>
      <c r="E415" s="9" t="s">
        <v>908</v>
      </c>
      <c r="F415" s="9" t="n">
        <v>0</v>
      </c>
      <c r="G415" s="9" t="s">
        <v>392</v>
      </c>
      <c r="H415" s="9" t="n">
        <v>1</v>
      </c>
      <c r="I415" s="9" t="n">
        <v>10</v>
      </c>
      <c r="J415" s="11" t="b">
        <f aca="false">FALSE()</f>
        <v>0</v>
      </c>
      <c r="K415" s="9" t="n">
        <v>10</v>
      </c>
      <c r="L415" s="9" t="n">
        <v>1</v>
      </c>
      <c r="M415" s="11" t="b">
        <f aca="false">FALSE()</f>
        <v>0</v>
      </c>
      <c r="N415" s="5" t="n">
        <f aca="false">COUNTIF($F$2:$F$563,"&lt;"&amp;F415)+(COUNTIF($F$2:$F$563,F415)+1)/2</f>
        <v>59</v>
      </c>
      <c r="O415" s="5" t="n">
        <f aca="false">COUNTIF($H$2:$H$563,"&lt;"&amp;H415)+(COUNTIF($H$2:$H$563,H415)+1)/2</f>
        <v>22</v>
      </c>
      <c r="P415" s="5" t="n">
        <f aca="false">IF(J415=FALSE(),COUNTIFS($J$2:$J$563,FALSE(),$F$2:$F$563,"&lt;"&amp;F415)+(COUNTIFS($J$2:$J$563,FALSE(),$F$2:$F$563,F415)+1)/2,"")</f>
        <v>59</v>
      </c>
      <c r="Q415" s="5" t="n">
        <f aca="false">IF(J415=FALSE(),COUNTIFS($J$2:$J$563,FALSE(),$H$2:$H$563,"&lt;"&amp;H415)+(COUNTIFS($J$2:$J$563,FALSE(),$H$2:$H$563,H415)+1)/2,"")</f>
        <v>19.5</v>
      </c>
      <c r="R415" s="5" t="n">
        <f aca="false">COUNTIF($L$2:$L$563,"&lt;"&amp;L415)+(COUNTIF($L$2:$L$563,L415)+1)/2</f>
        <v>24</v>
      </c>
      <c r="S415" s="5" t="n">
        <f aca="false">MATCH(F415,Codetabel!$G$2:$G$12,0)-1</f>
        <v>0</v>
      </c>
      <c r="T415" s="5" t="n">
        <f aca="false">H415-1</f>
        <v>0</v>
      </c>
    </row>
    <row r="416" customFormat="false" ht="15" hidden="false" customHeight="false" outlineLevel="0" collapsed="false">
      <c r="A416" s="9" t="s">
        <v>65</v>
      </c>
      <c r="B416" s="9" t="n">
        <v>574</v>
      </c>
      <c r="C416" s="9" t="s">
        <v>906</v>
      </c>
      <c r="D416" s="9" t="s">
        <v>907</v>
      </c>
      <c r="E416" s="9" t="s">
        <v>909</v>
      </c>
      <c r="F416" s="9" t="n">
        <v>0</v>
      </c>
      <c r="G416" s="9" t="s">
        <v>107</v>
      </c>
      <c r="H416" s="9" t="n">
        <v>2</v>
      </c>
      <c r="I416" s="9" t="n">
        <v>30</v>
      </c>
      <c r="J416" s="11" t="b">
        <f aca="false">FALSE()</f>
        <v>0</v>
      </c>
      <c r="K416" s="9" t="n">
        <v>30</v>
      </c>
      <c r="L416" s="9" t="n">
        <v>2</v>
      </c>
      <c r="M416" s="11" t="b">
        <f aca="false">FALSE()</f>
        <v>0</v>
      </c>
      <c r="N416" s="5" t="n">
        <f aca="false">COUNTIF($F$2:$F$563,"&lt;"&amp;F416)+(COUNTIF($F$2:$F$563,F416)+1)/2</f>
        <v>59</v>
      </c>
      <c r="O416" s="5" t="n">
        <f aca="false">COUNTIF($H$2:$H$563,"&lt;"&amp;H416)+(COUNTIF($H$2:$H$563,H416)+1)/2</f>
        <v>89</v>
      </c>
      <c r="P416" s="5" t="n">
        <f aca="false">IF(J416=FALSE(),COUNTIFS($J$2:$J$563,FALSE(),$F$2:$F$563,"&lt;"&amp;F416)+(COUNTIFS($J$2:$J$563,FALSE(),$F$2:$F$563,F416)+1)/2,"")</f>
        <v>59</v>
      </c>
      <c r="Q416" s="5" t="n">
        <f aca="false">IF(J416=FALSE(),COUNTIFS($J$2:$J$563,FALSE(),$H$2:$H$563,"&lt;"&amp;H416)+(COUNTIFS($J$2:$J$563,FALSE(),$H$2:$H$563,H416)+1)/2,"")</f>
        <v>71.5</v>
      </c>
      <c r="R416" s="5" t="n">
        <f aca="false">COUNTIF($L$2:$L$563,"&lt;"&amp;L416)+(COUNTIF($L$2:$L$563,L416)+1)/2</f>
        <v>101.5</v>
      </c>
      <c r="S416" s="5" t="n">
        <f aca="false">MATCH(F416,Codetabel!$G$2:$G$12,0)-1</f>
        <v>0</v>
      </c>
      <c r="T416" s="5" t="n">
        <f aca="false">H416-1</f>
        <v>1</v>
      </c>
    </row>
    <row r="417" customFormat="false" ht="15" hidden="false" customHeight="false" outlineLevel="0" collapsed="false">
      <c r="A417" s="9" t="s">
        <v>65</v>
      </c>
      <c r="B417" s="9" t="n">
        <v>575</v>
      </c>
      <c r="C417" s="9" t="s">
        <v>910</v>
      </c>
      <c r="D417" s="9" t="s">
        <v>911</v>
      </c>
      <c r="E417" s="9" t="s">
        <v>912</v>
      </c>
      <c r="F417" s="9" t="n">
        <v>10</v>
      </c>
      <c r="G417" s="9" t="s">
        <v>392</v>
      </c>
      <c r="H417" s="9" t="n">
        <v>1</v>
      </c>
      <c r="I417" s="9" t="n">
        <v>10</v>
      </c>
      <c r="J417" s="11" t="b">
        <f aca="false">TRUE()</f>
        <v>1</v>
      </c>
      <c r="K417" s="9" t="n">
        <v>10</v>
      </c>
      <c r="L417" s="9" t="n">
        <v>1</v>
      </c>
      <c r="M417" s="11" t="b">
        <f aca="false">FALSE()</f>
        <v>0</v>
      </c>
      <c r="N417" s="5" t="n">
        <f aca="false">COUNTIF($F$2:$F$563,"&lt;"&amp;F417)+(COUNTIF($F$2:$F$563,F417)+1)/2</f>
        <v>164.5</v>
      </c>
      <c r="O417" s="5" t="n">
        <f aca="false">COUNTIF($H$2:$H$563,"&lt;"&amp;H417)+(COUNTIF($H$2:$H$563,H417)+1)/2</f>
        <v>22</v>
      </c>
      <c r="P417" s="5" t="str">
        <f aca="false">IF(J417=FALSE(),COUNTIFS($J$2:$J$563,FALSE(),$F$2:$F$563,"&lt;"&amp;F417)+(COUNTIFS($J$2:$J$563,FALSE(),$F$2:$F$563,F417)+1)/2,"")</f>
        <v/>
      </c>
      <c r="Q417" s="5" t="str">
        <f aca="false">IF(J417=FALSE(),COUNTIFS($J$2:$J$563,FALSE(),$H$2:$H$563,"&lt;"&amp;H417)+(COUNTIFS($J$2:$J$563,FALSE(),$H$2:$H$563,H417)+1)/2,"")</f>
        <v/>
      </c>
      <c r="R417" s="5" t="n">
        <f aca="false">COUNTIF($L$2:$L$563,"&lt;"&amp;L417)+(COUNTIF($L$2:$L$563,L417)+1)/2</f>
        <v>24</v>
      </c>
      <c r="S417" s="5" t="n">
        <f aca="false">MATCH(F417,Codetabel!$G$2:$G$12,0)-1</f>
        <v>1</v>
      </c>
      <c r="T417" s="5" t="n">
        <f aca="false">H417-1</f>
        <v>0</v>
      </c>
    </row>
    <row r="418" customFormat="false" ht="15" hidden="false" customHeight="false" outlineLevel="0" collapsed="false">
      <c r="A418" s="9" t="s">
        <v>65</v>
      </c>
      <c r="B418" s="9" t="n">
        <v>576</v>
      </c>
      <c r="C418" s="9" t="s">
        <v>913</v>
      </c>
      <c r="D418" s="9" t="s">
        <v>914</v>
      </c>
      <c r="E418" s="9" t="s">
        <v>915</v>
      </c>
      <c r="F418" s="9" t="n">
        <v>10</v>
      </c>
      <c r="G418" s="9" t="s">
        <v>107</v>
      </c>
      <c r="H418" s="9" t="n">
        <v>2</v>
      </c>
      <c r="I418" s="9" t="n">
        <v>30</v>
      </c>
      <c r="J418" s="11" t="b">
        <f aca="false">FALSE()</f>
        <v>0</v>
      </c>
      <c r="K418" s="9" t="n">
        <v>30</v>
      </c>
      <c r="L418" s="9" t="n">
        <v>2</v>
      </c>
      <c r="M418" s="11" t="b">
        <f aca="false">FALSE()</f>
        <v>0</v>
      </c>
      <c r="N418" s="5" t="n">
        <f aca="false">COUNTIF($F$2:$F$563,"&lt;"&amp;F418)+(COUNTIF($F$2:$F$563,F418)+1)/2</f>
        <v>164.5</v>
      </c>
      <c r="O418" s="5" t="n">
        <f aca="false">COUNTIF($H$2:$H$563,"&lt;"&amp;H418)+(COUNTIF($H$2:$H$563,H418)+1)/2</f>
        <v>89</v>
      </c>
      <c r="P418" s="5" t="n">
        <f aca="false">IF(J418=FALSE(),COUNTIFS($J$2:$J$563,FALSE(),$F$2:$F$563,"&lt;"&amp;F418)+(COUNTIFS($J$2:$J$563,FALSE(),$F$2:$F$563,F418)+1)/2,"")</f>
        <v>162</v>
      </c>
      <c r="Q418" s="5" t="n">
        <f aca="false">IF(J418=FALSE(),COUNTIFS($J$2:$J$563,FALSE(),$H$2:$H$563,"&lt;"&amp;H418)+(COUNTIFS($J$2:$J$563,FALSE(),$H$2:$H$563,H418)+1)/2,"")</f>
        <v>71.5</v>
      </c>
      <c r="R418" s="5" t="n">
        <f aca="false">COUNTIF($L$2:$L$563,"&lt;"&amp;L418)+(COUNTIF($L$2:$L$563,L418)+1)/2</f>
        <v>101.5</v>
      </c>
      <c r="S418" s="5" t="n">
        <f aca="false">MATCH(F418,Codetabel!$G$2:$G$12,0)-1</f>
        <v>1</v>
      </c>
      <c r="T418" s="5" t="n">
        <f aca="false">H418-1</f>
        <v>1</v>
      </c>
    </row>
    <row r="419" customFormat="false" ht="15" hidden="false" customHeight="false" outlineLevel="0" collapsed="false">
      <c r="A419" s="9" t="s">
        <v>65</v>
      </c>
      <c r="B419" s="9" t="n">
        <v>580</v>
      </c>
      <c r="C419" s="9" t="s">
        <v>916</v>
      </c>
      <c r="D419" s="9" t="s">
        <v>917</v>
      </c>
      <c r="E419" s="9" t="s">
        <v>918</v>
      </c>
      <c r="F419" s="9" t="n">
        <v>0</v>
      </c>
      <c r="G419" s="9" t="s">
        <v>115</v>
      </c>
      <c r="H419" s="9" t="n">
        <v>4</v>
      </c>
      <c r="I419" s="9" t="n">
        <v>100</v>
      </c>
      <c r="J419" s="11" t="b">
        <f aca="false">FALSE()</f>
        <v>0</v>
      </c>
      <c r="K419" s="9" t="n">
        <v>100</v>
      </c>
      <c r="L419" s="9" t="n">
        <v>4</v>
      </c>
      <c r="M419" s="11" t="b">
        <f aca="false">FALSE()</f>
        <v>0</v>
      </c>
      <c r="N419" s="5" t="n">
        <f aca="false">COUNTIF($F$2:$F$563,"&lt;"&amp;F419)+(COUNTIF($F$2:$F$563,F419)+1)/2</f>
        <v>59</v>
      </c>
      <c r="O419" s="5" t="n">
        <f aca="false">COUNTIF($H$2:$H$563,"&lt;"&amp;H419)+(COUNTIF($H$2:$H$563,H419)+1)/2</f>
        <v>269</v>
      </c>
      <c r="P419" s="5" t="n">
        <f aca="false">IF(J419=FALSE(),COUNTIFS($J$2:$J$563,FALSE(),$F$2:$F$563,"&lt;"&amp;F419)+(COUNTIFS($J$2:$J$563,FALSE(),$F$2:$F$563,F419)+1)/2,"")</f>
        <v>59</v>
      </c>
      <c r="Q419" s="5" t="n">
        <f aca="false">IF(J419=FALSE(),COUNTIFS($J$2:$J$563,FALSE(),$H$2:$H$563,"&lt;"&amp;H419)+(COUNTIFS($J$2:$J$563,FALSE(),$H$2:$H$563,H419)+1)/2,"")</f>
        <v>196</v>
      </c>
      <c r="R419" s="5" t="n">
        <f aca="false">COUNTIF($L$2:$L$563,"&lt;"&amp;L419)+(COUNTIF($L$2:$L$563,L419)+1)/2</f>
        <v>307.5</v>
      </c>
      <c r="S419" s="5" t="n">
        <f aca="false">MATCH(F419,Codetabel!$G$2:$G$12,0)-1</f>
        <v>0</v>
      </c>
      <c r="T419" s="5" t="n">
        <f aca="false">H419-1</f>
        <v>3</v>
      </c>
    </row>
    <row r="420" customFormat="false" ht="15" hidden="false" customHeight="false" outlineLevel="0" collapsed="false">
      <c r="A420" s="9" t="s">
        <v>65</v>
      </c>
      <c r="B420" s="9" t="n">
        <v>581</v>
      </c>
      <c r="C420" s="9" t="s">
        <v>916</v>
      </c>
      <c r="D420" s="9" t="s">
        <v>917</v>
      </c>
      <c r="E420" s="9" t="s">
        <v>919</v>
      </c>
      <c r="F420" s="9" t="n">
        <v>30</v>
      </c>
      <c r="G420" s="9" t="s">
        <v>199</v>
      </c>
      <c r="H420" s="9" t="n">
        <v>6</v>
      </c>
      <c r="I420" s="9" t="n">
        <v>300</v>
      </c>
      <c r="J420" s="11" t="b">
        <f aca="false">FALSE()</f>
        <v>0</v>
      </c>
      <c r="K420" s="9" t="n">
        <v>300</v>
      </c>
      <c r="L420" s="9" t="n">
        <v>6</v>
      </c>
      <c r="M420" s="11" t="b">
        <f aca="false">FALSE()</f>
        <v>0</v>
      </c>
      <c r="N420" s="5" t="n">
        <f aca="false">COUNTIF($F$2:$F$563,"&lt;"&amp;F420)+(COUNTIF($F$2:$F$563,F420)+1)/2</f>
        <v>259.5</v>
      </c>
      <c r="O420" s="5" t="n">
        <f aca="false">COUNTIF($H$2:$H$563,"&lt;"&amp;H420)+(COUNTIF($H$2:$H$563,H420)+1)/2</f>
        <v>425.5</v>
      </c>
      <c r="P420" s="5" t="n">
        <f aca="false">IF(J420=FALSE(),COUNTIFS($J$2:$J$563,FALSE(),$F$2:$F$563,"&lt;"&amp;F420)+(COUNTIFS($J$2:$J$563,FALSE(),$F$2:$F$563,F420)+1)/2,"")</f>
        <v>242</v>
      </c>
      <c r="Q420" s="5" t="n">
        <f aca="false">IF(J420=FALSE(),COUNTIFS($J$2:$J$563,FALSE(),$H$2:$H$563,"&lt;"&amp;H420)+(COUNTIFS($J$2:$J$563,FALSE(),$H$2:$H$563,H420)+1)/2,"")</f>
        <v>288</v>
      </c>
      <c r="R420" s="5" t="n">
        <f aca="false">COUNTIF($L$2:$L$563,"&lt;"&amp;L420)+(COUNTIF($L$2:$L$563,L420)+1)/2</f>
        <v>450.5</v>
      </c>
      <c r="S420" s="5" t="n">
        <f aca="false">MATCH(F420,Codetabel!$G$2:$G$12,0)-1</f>
        <v>2</v>
      </c>
      <c r="T420" s="5" t="n">
        <f aca="false">H420-1</f>
        <v>5</v>
      </c>
    </row>
    <row r="421" customFormat="false" ht="15" hidden="false" customHeight="false" outlineLevel="0" collapsed="false">
      <c r="A421" s="9" t="s">
        <v>65</v>
      </c>
      <c r="B421" s="9" t="n">
        <v>582</v>
      </c>
      <c r="C421" s="9" t="s">
        <v>920</v>
      </c>
      <c r="D421" s="9" t="s">
        <v>921</v>
      </c>
      <c r="E421" s="9" t="s">
        <v>922</v>
      </c>
      <c r="F421" s="9" t="n">
        <v>0</v>
      </c>
      <c r="G421" s="9" t="s">
        <v>115</v>
      </c>
      <c r="H421" s="9" t="n">
        <v>4</v>
      </c>
      <c r="I421" s="9" t="n">
        <v>100</v>
      </c>
      <c r="J421" s="11" t="b">
        <f aca="false">FALSE()</f>
        <v>0</v>
      </c>
      <c r="K421" s="9" t="n">
        <v>100</v>
      </c>
      <c r="L421" s="9" t="n">
        <v>4</v>
      </c>
      <c r="M421" s="11" t="b">
        <f aca="false">TRUE()</f>
        <v>1</v>
      </c>
      <c r="N421" s="5" t="n">
        <f aca="false">COUNTIF($F$2:$F$563,"&lt;"&amp;F421)+(COUNTIF($F$2:$F$563,F421)+1)/2</f>
        <v>59</v>
      </c>
      <c r="O421" s="5" t="n">
        <f aca="false">COUNTIF($H$2:$H$563,"&lt;"&amp;H421)+(COUNTIF($H$2:$H$563,H421)+1)/2</f>
        <v>269</v>
      </c>
      <c r="P421" s="5" t="n">
        <f aca="false">IF(J421=FALSE(),COUNTIFS($J$2:$J$563,FALSE(),$F$2:$F$563,"&lt;"&amp;F421)+(COUNTIFS($J$2:$J$563,FALSE(),$F$2:$F$563,F421)+1)/2,"")</f>
        <v>59</v>
      </c>
      <c r="Q421" s="5" t="n">
        <f aca="false">IF(J421=FALSE(),COUNTIFS($J$2:$J$563,FALSE(),$H$2:$H$563,"&lt;"&amp;H421)+(COUNTIFS($J$2:$J$563,FALSE(),$H$2:$H$563,H421)+1)/2,"")</f>
        <v>196</v>
      </c>
      <c r="R421" s="5" t="n">
        <f aca="false">COUNTIF($L$2:$L$563,"&lt;"&amp;L421)+(COUNTIF($L$2:$L$563,L421)+1)/2</f>
        <v>307.5</v>
      </c>
      <c r="S421" s="5" t="n">
        <f aca="false">MATCH(F421,Codetabel!$G$2:$G$12,0)-1</f>
        <v>0</v>
      </c>
      <c r="T421" s="5" t="n">
        <f aca="false">H421-1</f>
        <v>3</v>
      </c>
    </row>
    <row r="422" customFormat="false" ht="15" hidden="false" customHeight="false" outlineLevel="0" collapsed="false">
      <c r="A422" s="9" t="s">
        <v>65</v>
      </c>
      <c r="B422" s="9" t="n">
        <v>583</v>
      </c>
      <c r="C422" s="9" t="s">
        <v>923</v>
      </c>
      <c r="D422" s="9" t="s">
        <v>921</v>
      </c>
      <c r="E422" s="9" t="s">
        <v>924</v>
      </c>
      <c r="F422" s="9" t="n">
        <v>0</v>
      </c>
      <c r="G422" s="9" t="s">
        <v>107</v>
      </c>
      <c r="H422" s="9" t="n">
        <v>2</v>
      </c>
      <c r="I422" s="9" t="n">
        <v>30</v>
      </c>
      <c r="J422" s="11" t="b">
        <f aca="false">FALSE()</f>
        <v>0</v>
      </c>
      <c r="K422" s="9" t="n">
        <v>30</v>
      </c>
      <c r="L422" s="9" t="n">
        <v>2</v>
      </c>
      <c r="M422" s="11" t="b">
        <f aca="false">FALSE()</f>
        <v>0</v>
      </c>
      <c r="N422" s="5" t="n">
        <f aca="false">COUNTIF($F$2:$F$563,"&lt;"&amp;F422)+(COUNTIF($F$2:$F$563,F422)+1)/2</f>
        <v>59</v>
      </c>
      <c r="O422" s="5" t="n">
        <f aca="false">COUNTIF($H$2:$H$563,"&lt;"&amp;H422)+(COUNTIF($H$2:$H$563,H422)+1)/2</f>
        <v>89</v>
      </c>
      <c r="P422" s="5" t="n">
        <f aca="false">IF(J422=FALSE(),COUNTIFS($J$2:$J$563,FALSE(),$F$2:$F$563,"&lt;"&amp;F422)+(COUNTIFS($J$2:$J$563,FALSE(),$F$2:$F$563,F422)+1)/2,"")</f>
        <v>59</v>
      </c>
      <c r="Q422" s="5" t="n">
        <f aca="false">IF(J422=FALSE(),COUNTIFS($J$2:$J$563,FALSE(),$H$2:$H$563,"&lt;"&amp;H422)+(COUNTIFS($J$2:$J$563,FALSE(),$H$2:$H$563,H422)+1)/2,"")</f>
        <v>71.5</v>
      </c>
      <c r="R422" s="5" t="n">
        <f aca="false">COUNTIF($L$2:$L$563,"&lt;"&amp;L422)+(COUNTIF($L$2:$L$563,L422)+1)/2</f>
        <v>101.5</v>
      </c>
      <c r="S422" s="5" t="n">
        <f aca="false">MATCH(F422,Codetabel!$G$2:$G$12,0)-1</f>
        <v>0</v>
      </c>
      <c r="T422" s="5" t="n">
        <f aca="false">H422-1</f>
        <v>1</v>
      </c>
    </row>
    <row r="423" customFormat="false" ht="15" hidden="false" customHeight="false" outlineLevel="0" collapsed="false">
      <c r="A423" s="9" t="s">
        <v>65</v>
      </c>
      <c r="B423" s="9" t="n">
        <v>584</v>
      </c>
      <c r="C423" s="9" t="s">
        <v>925</v>
      </c>
      <c r="D423" s="9" t="s">
        <v>921</v>
      </c>
      <c r="E423" s="9" t="s">
        <v>926</v>
      </c>
      <c r="F423" s="9" t="n">
        <v>10</v>
      </c>
      <c r="G423" s="9" t="s">
        <v>115</v>
      </c>
      <c r="H423" s="9" t="n">
        <v>4</v>
      </c>
      <c r="I423" s="9" t="n">
        <v>100</v>
      </c>
      <c r="J423" s="11" t="b">
        <f aca="false">FALSE()</f>
        <v>0</v>
      </c>
      <c r="K423" s="9" t="n">
        <v>100</v>
      </c>
      <c r="L423" s="9" t="n">
        <v>4</v>
      </c>
      <c r="M423" s="11" t="b">
        <f aca="false">TRUE()</f>
        <v>1</v>
      </c>
      <c r="N423" s="5" t="n">
        <f aca="false">COUNTIF($F$2:$F$563,"&lt;"&amp;F423)+(COUNTIF($F$2:$F$563,F423)+1)/2</f>
        <v>164.5</v>
      </c>
      <c r="O423" s="5" t="n">
        <f aca="false">COUNTIF($H$2:$H$563,"&lt;"&amp;H423)+(COUNTIF($H$2:$H$563,H423)+1)/2</f>
        <v>269</v>
      </c>
      <c r="P423" s="5" t="n">
        <f aca="false">IF(J423=FALSE(),COUNTIFS($J$2:$J$563,FALSE(),$F$2:$F$563,"&lt;"&amp;F423)+(COUNTIFS($J$2:$J$563,FALSE(),$F$2:$F$563,F423)+1)/2,"")</f>
        <v>162</v>
      </c>
      <c r="Q423" s="5" t="n">
        <f aca="false">IF(J423=FALSE(),COUNTIFS($J$2:$J$563,FALSE(),$H$2:$H$563,"&lt;"&amp;H423)+(COUNTIFS($J$2:$J$563,FALSE(),$H$2:$H$563,H423)+1)/2,"")</f>
        <v>196</v>
      </c>
      <c r="R423" s="5" t="n">
        <f aca="false">COUNTIF($L$2:$L$563,"&lt;"&amp;L423)+(COUNTIF($L$2:$L$563,L423)+1)/2</f>
        <v>307.5</v>
      </c>
      <c r="S423" s="5" t="n">
        <f aca="false">MATCH(F423,Codetabel!$G$2:$G$12,0)-1</f>
        <v>1</v>
      </c>
      <c r="T423" s="5" t="n">
        <f aca="false">H423-1</f>
        <v>3</v>
      </c>
    </row>
    <row r="424" customFormat="false" ht="15" hidden="false" customHeight="false" outlineLevel="0" collapsed="false">
      <c r="A424" s="9" t="s">
        <v>65</v>
      </c>
      <c r="B424" s="9" t="n">
        <v>585</v>
      </c>
      <c r="C424" s="9" t="s">
        <v>927</v>
      </c>
      <c r="D424" s="9" t="s">
        <v>928</v>
      </c>
      <c r="E424" s="9" t="s">
        <v>929</v>
      </c>
      <c r="F424" s="9" t="n">
        <v>0</v>
      </c>
      <c r="G424" s="9" t="s">
        <v>115</v>
      </c>
      <c r="H424" s="9" t="n">
        <v>4</v>
      </c>
      <c r="I424" s="9" t="n">
        <v>100</v>
      </c>
      <c r="J424" s="11" t="b">
        <f aca="false">FALSE()</f>
        <v>0</v>
      </c>
      <c r="K424" s="9" t="n">
        <v>100</v>
      </c>
      <c r="L424" s="9" t="n">
        <v>4</v>
      </c>
      <c r="M424" s="11" t="b">
        <f aca="false">TRUE()</f>
        <v>1</v>
      </c>
      <c r="N424" s="5" t="n">
        <f aca="false">COUNTIF($F$2:$F$563,"&lt;"&amp;F424)+(COUNTIF($F$2:$F$563,F424)+1)/2</f>
        <v>59</v>
      </c>
      <c r="O424" s="5" t="n">
        <f aca="false">COUNTIF($H$2:$H$563,"&lt;"&amp;H424)+(COUNTIF($H$2:$H$563,H424)+1)/2</f>
        <v>269</v>
      </c>
      <c r="P424" s="5" t="n">
        <f aca="false">IF(J424=FALSE(),COUNTIFS($J$2:$J$563,FALSE(),$F$2:$F$563,"&lt;"&amp;F424)+(COUNTIFS($J$2:$J$563,FALSE(),$F$2:$F$563,F424)+1)/2,"")</f>
        <v>59</v>
      </c>
      <c r="Q424" s="5" t="n">
        <f aca="false">IF(J424=FALSE(),COUNTIFS($J$2:$J$563,FALSE(),$H$2:$H$563,"&lt;"&amp;H424)+(COUNTIFS($J$2:$J$563,FALSE(),$H$2:$H$563,H424)+1)/2,"")</f>
        <v>196</v>
      </c>
      <c r="R424" s="5" t="n">
        <f aca="false">COUNTIF($L$2:$L$563,"&lt;"&amp;L424)+(COUNTIF($L$2:$L$563,L424)+1)/2</f>
        <v>307.5</v>
      </c>
      <c r="S424" s="5" t="n">
        <f aca="false">MATCH(F424,Codetabel!$G$2:$G$12,0)-1</f>
        <v>0</v>
      </c>
      <c r="T424" s="5" t="n">
        <f aca="false">H424-1</f>
        <v>3</v>
      </c>
    </row>
    <row r="425" customFormat="false" ht="15" hidden="false" customHeight="false" outlineLevel="0" collapsed="false">
      <c r="A425" s="9" t="s">
        <v>65</v>
      </c>
      <c r="B425" s="9" t="n">
        <v>586</v>
      </c>
      <c r="C425" s="9" t="s">
        <v>927</v>
      </c>
      <c r="D425" s="9" t="s">
        <v>928</v>
      </c>
      <c r="E425" s="9" t="s">
        <v>930</v>
      </c>
      <c r="F425" s="9" t="n">
        <v>0</v>
      </c>
      <c r="G425" s="9" t="s">
        <v>126</v>
      </c>
      <c r="H425" s="9" t="n">
        <v>3</v>
      </c>
      <c r="I425" s="9" t="n">
        <v>50</v>
      </c>
      <c r="J425" s="11" t="b">
        <f aca="false">FALSE()</f>
        <v>0</v>
      </c>
      <c r="K425" s="9" t="n">
        <v>50</v>
      </c>
      <c r="L425" s="9" t="n">
        <v>3</v>
      </c>
      <c r="M425" s="11" t="b">
        <f aca="false">TRUE()</f>
        <v>1</v>
      </c>
      <c r="N425" s="5" t="n">
        <f aca="false">COUNTIF($F$2:$F$563,"&lt;"&amp;F425)+(COUNTIF($F$2:$F$563,F425)+1)/2</f>
        <v>59</v>
      </c>
      <c r="O425" s="5" t="n">
        <f aca="false">COUNTIF($H$2:$H$563,"&lt;"&amp;H425)+(COUNTIF($H$2:$H$563,H425)+1)/2</f>
        <v>176.5</v>
      </c>
      <c r="P425" s="5" t="n">
        <f aca="false">IF(J425=FALSE(),COUNTIFS($J$2:$J$563,FALSE(),$F$2:$F$563,"&lt;"&amp;F425)+(COUNTIFS($J$2:$J$563,FALSE(),$F$2:$F$563,F425)+1)/2,"")</f>
        <v>59</v>
      </c>
      <c r="Q425" s="5" t="n">
        <f aca="false">IF(J425=FALSE(),COUNTIFS($J$2:$J$563,FALSE(),$H$2:$H$563,"&lt;"&amp;H425)+(COUNTIFS($J$2:$J$563,FALSE(),$H$2:$H$563,H425)+1)/2,"")</f>
        <v>133.5</v>
      </c>
      <c r="R425" s="5" t="n">
        <f aca="false">COUNTIF($L$2:$L$563,"&lt;"&amp;L425)+(COUNTIF($L$2:$L$563,L425)+1)/2</f>
        <v>205</v>
      </c>
      <c r="S425" s="5" t="n">
        <f aca="false">MATCH(F425,Codetabel!$G$2:$G$12,0)-1</f>
        <v>0</v>
      </c>
      <c r="T425" s="5" t="n">
        <f aca="false">H425-1</f>
        <v>2</v>
      </c>
    </row>
    <row r="426" customFormat="false" ht="15" hidden="false" customHeight="false" outlineLevel="0" collapsed="false">
      <c r="A426" s="9" t="s">
        <v>65</v>
      </c>
      <c r="B426" s="9" t="n">
        <v>587</v>
      </c>
      <c r="C426" s="9" t="s">
        <v>931</v>
      </c>
      <c r="D426" s="9" t="s">
        <v>932</v>
      </c>
      <c r="E426" s="9" t="s">
        <v>933</v>
      </c>
      <c r="F426" s="9" t="n">
        <v>0</v>
      </c>
      <c r="G426" s="9" t="s">
        <v>107</v>
      </c>
      <c r="H426" s="9" t="n">
        <v>2</v>
      </c>
      <c r="I426" s="9" t="n">
        <v>30</v>
      </c>
      <c r="J426" s="11" t="b">
        <f aca="false">FALSE()</f>
        <v>0</v>
      </c>
      <c r="K426" s="9" t="n">
        <v>30</v>
      </c>
      <c r="L426" s="9" t="n">
        <v>2</v>
      </c>
      <c r="M426" s="11" t="b">
        <f aca="false">TRUE()</f>
        <v>1</v>
      </c>
      <c r="N426" s="5" t="n">
        <f aca="false">COUNTIF($F$2:$F$563,"&lt;"&amp;F426)+(COUNTIF($F$2:$F$563,F426)+1)/2</f>
        <v>59</v>
      </c>
      <c r="O426" s="5" t="n">
        <f aca="false">COUNTIF($H$2:$H$563,"&lt;"&amp;H426)+(COUNTIF($H$2:$H$563,H426)+1)/2</f>
        <v>89</v>
      </c>
      <c r="P426" s="5" t="n">
        <f aca="false">IF(J426=FALSE(),COUNTIFS($J$2:$J$563,FALSE(),$F$2:$F$563,"&lt;"&amp;F426)+(COUNTIFS($J$2:$J$563,FALSE(),$F$2:$F$563,F426)+1)/2,"")</f>
        <v>59</v>
      </c>
      <c r="Q426" s="5" t="n">
        <f aca="false">IF(J426=FALSE(),COUNTIFS($J$2:$J$563,FALSE(),$H$2:$H$563,"&lt;"&amp;H426)+(COUNTIFS($J$2:$J$563,FALSE(),$H$2:$H$563,H426)+1)/2,"")</f>
        <v>71.5</v>
      </c>
      <c r="R426" s="5" t="n">
        <f aca="false">COUNTIF($L$2:$L$563,"&lt;"&amp;L426)+(COUNTIF($L$2:$L$563,L426)+1)/2</f>
        <v>101.5</v>
      </c>
      <c r="S426" s="5" t="n">
        <f aca="false">MATCH(F426,Codetabel!$G$2:$G$12,0)-1</f>
        <v>0</v>
      </c>
      <c r="T426" s="5" t="n">
        <f aca="false">H426-1</f>
        <v>1</v>
      </c>
    </row>
    <row r="427" customFormat="false" ht="15" hidden="false" customHeight="false" outlineLevel="0" collapsed="false">
      <c r="A427" s="9" t="s">
        <v>65</v>
      </c>
      <c r="B427" s="9" t="n">
        <v>590</v>
      </c>
      <c r="C427" s="9" t="s">
        <v>934</v>
      </c>
      <c r="D427" s="9" t="s">
        <v>935</v>
      </c>
      <c r="E427" s="9" t="s">
        <v>936</v>
      </c>
      <c r="F427" s="9" t="n">
        <v>0</v>
      </c>
      <c r="G427" s="9" t="s">
        <v>392</v>
      </c>
      <c r="H427" s="9" t="n">
        <v>1</v>
      </c>
      <c r="I427" s="9" t="n">
        <v>10</v>
      </c>
      <c r="J427" s="11" t="b">
        <f aca="false">FALSE()</f>
        <v>0</v>
      </c>
      <c r="K427" s="9" t="n">
        <v>10</v>
      </c>
      <c r="L427" s="9" t="n">
        <v>1</v>
      </c>
      <c r="M427" s="11" t="b">
        <f aca="false">FALSE()</f>
        <v>0</v>
      </c>
      <c r="N427" s="5" t="n">
        <f aca="false">COUNTIF($F$2:$F$563,"&lt;"&amp;F427)+(COUNTIF($F$2:$F$563,F427)+1)/2</f>
        <v>59</v>
      </c>
      <c r="O427" s="5" t="n">
        <f aca="false">COUNTIF($H$2:$H$563,"&lt;"&amp;H427)+(COUNTIF($H$2:$H$563,H427)+1)/2</f>
        <v>22</v>
      </c>
      <c r="P427" s="5" t="n">
        <f aca="false">IF(J427=FALSE(),COUNTIFS($J$2:$J$563,FALSE(),$F$2:$F$563,"&lt;"&amp;F427)+(COUNTIFS($J$2:$J$563,FALSE(),$F$2:$F$563,F427)+1)/2,"")</f>
        <v>59</v>
      </c>
      <c r="Q427" s="5" t="n">
        <f aca="false">IF(J427=FALSE(),COUNTIFS($J$2:$J$563,FALSE(),$H$2:$H$563,"&lt;"&amp;H427)+(COUNTIFS($J$2:$J$563,FALSE(),$H$2:$H$563,H427)+1)/2,"")</f>
        <v>19.5</v>
      </c>
      <c r="R427" s="5" t="n">
        <f aca="false">COUNTIF($L$2:$L$563,"&lt;"&amp;L427)+(COUNTIF($L$2:$L$563,L427)+1)/2</f>
        <v>24</v>
      </c>
      <c r="S427" s="5" t="n">
        <f aca="false">MATCH(F427,Codetabel!$G$2:$G$12,0)-1</f>
        <v>0</v>
      </c>
      <c r="T427" s="5" t="n">
        <f aca="false">H427-1</f>
        <v>0</v>
      </c>
    </row>
    <row r="428" customFormat="false" ht="15" hidden="false" customHeight="false" outlineLevel="0" collapsed="false">
      <c r="A428" s="9" t="s">
        <v>65</v>
      </c>
      <c r="B428" s="9" t="n">
        <v>594</v>
      </c>
      <c r="C428" s="9" t="s">
        <v>937</v>
      </c>
      <c r="D428" s="9" t="s">
        <v>938</v>
      </c>
      <c r="E428" s="9" t="s">
        <v>939</v>
      </c>
      <c r="F428" s="9" t="n">
        <v>0</v>
      </c>
      <c r="G428" s="9" t="s">
        <v>180</v>
      </c>
      <c r="H428" s="9" t="n">
        <v>7</v>
      </c>
      <c r="I428" s="9" t="n">
        <v>500</v>
      </c>
      <c r="J428" s="11" t="b">
        <f aca="false">FALSE()</f>
        <v>0</v>
      </c>
      <c r="K428" s="9" t="n">
        <v>500</v>
      </c>
      <c r="L428" s="9" t="n">
        <v>7</v>
      </c>
      <c r="M428" s="11" t="b">
        <f aca="false">FALSE()</f>
        <v>0</v>
      </c>
      <c r="N428" s="5" t="n">
        <f aca="false">COUNTIF($F$2:$F$563,"&lt;"&amp;F428)+(COUNTIF($F$2:$F$563,F428)+1)/2</f>
        <v>59</v>
      </c>
      <c r="O428" s="5" t="n">
        <f aca="false">COUNTIF($H$2:$H$563,"&lt;"&amp;H428)+(COUNTIF($H$2:$H$563,H428)+1)/2</f>
        <v>489.5</v>
      </c>
      <c r="P428" s="5" t="n">
        <f aca="false">IF(J428=FALSE(),COUNTIFS($J$2:$J$563,FALSE(),$F$2:$F$563,"&lt;"&amp;F428)+(COUNTIFS($J$2:$J$563,FALSE(),$F$2:$F$563,F428)+1)/2,"")</f>
        <v>59</v>
      </c>
      <c r="Q428" s="5" t="n">
        <f aca="false">IF(J428=FALSE(),COUNTIFS($J$2:$J$563,FALSE(),$H$2:$H$563,"&lt;"&amp;H428)+(COUNTIFS($J$2:$J$563,FALSE(),$H$2:$H$563,H428)+1)/2,"")</f>
        <v>328.5</v>
      </c>
      <c r="R428" s="5" t="n">
        <f aca="false">COUNTIF($L$2:$L$563,"&lt;"&amp;L428)+(COUNTIF($L$2:$L$563,L428)+1)/2</f>
        <v>500.5</v>
      </c>
      <c r="S428" s="5" t="n">
        <f aca="false">MATCH(F428,Codetabel!$G$2:$G$12,0)-1</f>
        <v>0</v>
      </c>
      <c r="T428" s="5" t="n">
        <f aca="false">H428-1</f>
        <v>6</v>
      </c>
    </row>
    <row r="429" customFormat="false" ht="15" hidden="false" customHeight="false" outlineLevel="0" collapsed="false">
      <c r="A429" s="9" t="s">
        <v>65</v>
      </c>
      <c r="B429" s="9" t="n">
        <v>595</v>
      </c>
      <c r="C429" s="9" t="s">
        <v>937</v>
      </c>
      <c r="D429" s="9" t="s">
        <v>938</v>
      </c>
      <c r="E429" s="9" t="s">
        <v>940</v>
      </c>
      <c r="F429" s="9" t="n">
        <v>0</v>
      </c>
      <c r="G429" s="9" t="s">
        <v>199</v>
      </c>
      <c r="H429" s="9" t="n">
        <v>6</v>
      </c>
      <c r="I429" s="9" t="n">
        <v>300</v>
      </c>
      <c r="J429" s="11" t="b">
        <f aca="false">FALSE()</f>
        <v>0</v>
      </c>
      <c r="K429" s="9" t="n">
        <v>300</v>
      </c>
      <c r="L429" s="9" t="n">
        <v>6</v>
      </c>
      <c r="M429" s="11" t="b">
        <f aca="false">TRUE()</f>
        <v>1</v>
      </c>
      <c r="N429" s="5" t="n">
        <f aca="false">COUNTIF($F$2:$F$563,"&lt;"&amp;F429)+(COUNTIF($F$2:$F$563,F429)+1)/2</f>
        <v>59</v>
      </c>
      <c r="O429" s="5" t="n">
        <f aca="false">COUNTIF($H$2:$H$563,"&lt;"&amp;H429)+(COUNTIF($H$2:$H$563,H429)+1)/2</f>
        <v>425.5</v>
      </c>
      <c r="P429" s="5" t="n">
        <f aca="false">IF(J429=FALSE(),COUNTIFS($J$2:$J$563,FALSE(),$F$2:$F$563,"&lt;"&amp;F429)+(COUNTIFS($J$2:$J$563,FALSE(),$F$2:$F$563,F429)+1)/2,"")</f>
        <v>59</v>
      </c>
      <c r="Q429" s="5" t="n">
        <f aca="false">IF(J429=FALSE(),COUNTIFS($J$2:$J$563,FALSE(),$H$2:$H$563,"&lt;"&amp;H429)+(COUNTIFS($J$2:$J$563,FALSE(),$H$2:$H$563,H429)+1)/2,"")</f>
        <v>288</v>
      </c>
      <c r="R429" s="5" t="n">
        <f aca="false">COUNTIF($L$2:$L$563,"&lt;"&amp;L429)+(COUNTIF($L$2:$L$563,L429)+1)/2</f>
        <v>450.5</v>
      </c>
      <c r="S429" s="5" t="n">
        <f aca="false">MATCH(F429,Codetabel!$G$2:$G$12,0)-1</f>
        <v>0</v>
      </c>
      <c r="T429" s="5" t="n">
        <f aca="false">H429-1</f>
        <v>5</v>
      </c>
    </row>
    <row r="430" customFormat="false" ht="15" hidden="false" customHeight="false" outlineLevel="0" collapsed="false">
      <c r="A430" s="9" t="s">
        <v>65</v>
      </c>
      <c r="B430" s="9" t="n">
        <v>596</v>
      </c>
      <c r="C430" s="9" t="s">
        <v>937</v>
      </c>
      <c r="D430" s="9" t="s">
        <v>938</v>
      </c>
      <c r="E430" s="9" t="s">
        <v>941</v>
      </c>
      <c r="F430" s="9" t="n">
        <v>50</v>
      </c>
      <c r="G430" s="9" t="s">
        <v>275</v>
      </c>
      <c r="H430" s="9" t="n">
        <v>9</v>
      </c>
      <c r="I430" s="9" t="n">
        <v>1000</v>
      </c>
      <c r="J430" s="11" t="b">
        <f aca="false">FALSE()</f>
        <v>0</v>
      </c>
      <c r="K430" s="9" t="n">
        <v>1000</v>
      </c>
      <c r="L430" s="9" t="n">
        <v>9</v>
      </c>
      <c r="M430" s="11" t="b">
        <f aca="false">FALSE()</f>
        <v>0</v>
      </c>
      <c r="N430" s="5" t="n">
        <f aca="false">COUNTIF($F$2:$F$563,"&lt;"&amp;F430)+(COUNTIF($F$2:$F$563,F430)+1)/2</f>
        <v>346.5</v>
      </c>
      <c r="O430" s="5" t="n">
        <f aca="false">COUNTIF($H$2:$H$563,"&lt;"&amp;H430)+(COUNTIF($H$2:$H$563,H430)+1)/2</f>
        <v>543</v>
      </c>
      <c r="P430" s="5" t="n">
        <f aca="false">IF(J430=FALSE(),COUNTIFS($J$2:$J$563,FALSE(),$F$2:$F$563,"&lt;"&amp;F430)+(COUNTIFS($J$2:$J$563,FALSE(),$F$2:$F$563,F430)+1)/2,"")</f>
        <v>303.5</v>
      </c>
      <c r="Q430" s="5" t="n">
        <f aca="false">IF(J430=FALSE(),COUNTIFS($J$2:$J$563,FALSE(),$H$2:$H$563,"&lt;"&amp;H430)+(COUNTIFS($J$2:$J$563,FALSE(),$H$2:$H$563,H430)+1)/2,"")</f>
        <v>367.5</v>
      </c>
      <c r="R430" s="5" t="n">
        <f aca="false">COUNTIF($L$2:$L$563,"&lt;"&amp;L430)+(COUNTIF($L$2:$L$563,L430)+1)/2</f>
        <v>544.5</v>
      </c>
      <c r="S430" s="5" t="n">
        <f aca="false">MATCH(F430,Codetabel!$G$2:$G$12,0)-1</f>
        <v>3</v>
      </c>
      <c r="T430" s="5" t="n">
        <f aca="false">H430-1</f>
        <v>8</v>
      </c>
    </row>
    <row r="431" customFormat="false" ht="15" hidden="false" customHeight="false" outlineLevel="0" collapsed="false">
      <c r="A431" s="9" t="s">
        <v>65</v>
      </c>
      <c r="B431" s="9" t="n">
        <v>597</v>
      </c>
      <c r="C431" s="9" t="s">
        <v>937</v>
      </c>
      <c r="D431" s="9" t="s">
        <v>938</v>
      </c>
      <c r="E431" s="9" t="s">
        <v>942</v>
      </c>
      <c r="F431" s="9" t="n">
        <v>100</v>
      </c>
      <c r="G431" s="9" t="s">
        <v>180</v>
      </c>
      <c r="H431" s="9" t="n">
        <v>7</v>
      </c>
      <c r="I431" s="9" t="n">
        <v>500</v>
      </c>
      <c r="J431" s="11" t="b">
        <f aca="false">FALSE()</f>
        <v>0</v>
      </c>
      <c r="K431" s="9" t="n">
        <v>500</v>
      </c>
      <c r="L431" s="9" t="n">
        <v>7</v>
      </c>
      <c r="M431" s="11" t="b">
        <f aca="false">FALSE()</f>
        <v>0</v>
      </c>
      <c r="N431" s="5" t="n">
        <f aca="false">COUNTIF($F$2:$F$563,"&lt;"&amp;F431)+(COUNTIF($F$2:$F$563,F431)+1)/2</f>
        <v>418.5</v>
      </c>
      <c r="O431" s="5" t="n">
        <f aca="false">COUNTIF($H$2:$H$563,"&lt;"&amp;H431)+(COUNTIF($H$2:$H$563,H431)+1)/2</f>
        <v>489.5</v>
      </c>
      <c r="P431" s="5" t="n">
        <f aca="false">IF(J431=FALSE(),COUNTIFS($J$2:$J$563,FALSE(),$F$2:$F$563,"&lt;"&amp;F431)+(COUNTIFS($J$2:$J$563,FALSE(),$F$2:$F$563,F431)+1)/2,"")</f>
        <v>345.5</v>
      </c>
      <c r="Q431" s="5" t="n">
        <f aca="false">IF(J431=FALSE(),COUNTIFS($J$2:$J$563,FALSE(),$H$2:$H$563,"&lt;"&amp;H431)+(COUNTIFS($J$2:$J$563,FALSE(),$H$2:$H$563,H431)+1)/2,"")</f>
        <v>328.5</v>
      </c>
      <c r="R431" s="5" t="n">
        <f aca="false">COUNTIF($L$2:$L$563,"&lt;"&amp;L431)+(COUNTIF($L$2:$L$563,L431)+1)/2</f>
        <v>500.5</v>
      </c>
      <c r="S431" s="5" t="n">
        <f aca="false">MATCH(F431,Codetabel!$G$2:$G$12,0)-1</f>
        <v>4</v>
      </c>
      <c r="T431" s="5" t="n">
        <f aca="false">H431-1</f>
        <v>6</v>
      </c>
    </row>
    <row r="432" customFormat="false" ht="15" hidden="false" customHeight="false" outlineLevel="0" collapsed="false">
      <c r="A432" s="9" t="s">
        <v>65</v>
      </c>
      <c r="B432" s="9" t="n">
        <v>598</v>
      </c>
      <c r="C432" s="9" t="s">
        <v>937</v>
      </c>
      <c r="D432" s="9" t="s">
        <v>938</v>
      </c>
      <c r="E432" s="9" t="s">
        <v>943</v>
      </c>
      <c r="F432" s="9" t="n">
        <v>50</v>
      </c>
      <c r="G432" s="9" t="s">
        <v>182</v>
      </c>
      <c r="H432" s="9" t="n">
        <v>8</v>
      </c>
      <c r="I432" s="9" t="n">
        <v>700</v>
      </c>
      <c r="J432" s="11" t="b">
        <f aca="false">FALSE()</f>
        <v>0</v>
      </c>
      <c r="K432" s="9" t="n">
        <v>700</v>
      </c>
      <c r="L432" s="9" t="n">
        <v>8</v>
      </c>
      <c r="M432" s="11" t="b">
        <f aca="false">FALSE()</f>
        <v>0</v>
      </c>
      <c r="N432" s="5" t="n">
        <f aca="false">COUNTIF($F$2:$F$563,"&lt;"&amp;F432)+(COUNTIF($F$2:$F$563,F432)+1)/2</f>
        <v>346.5</v>
      </c>
      <c r="O432" s="5" t="n">
        <f aca="false">COUNTIF($H$2:$H$563,"&lt;"&amp;H432)+(COUNTIF($H$2:$H$563,H432)+1)/2</f>
        <v>523.5</v>
      </c>
      <c r="P432" s="5" t="n">
        <f aca="false">IF(J432=FALSE(),COUNTIFS($J$2:$J$563,FALSE(),$F$2:$F$563,"&lt;"&amp;F432)+(COUNTIFS($J$2:$J$563,FALSE(),$F$2:$F$563,F432)+1)/2,"")</f>
        <v>303.5</v>
      </c>
      <c r="Q432" s="5" t="n">
        <f aca="false">IF(J432=FALSE(),COUNTIFS($J$2:$J$563,FALSE(),$H$2:$H$563,"&lt;"&amp;H432)+(COUNTIFS($J$2:$J$563,FALSE(),$H$2:$H$563,H432)+1)/2,"")</f>
        <v>353.5</v>
      </c>
      <c r="R432" s="5" t="n">
        <f aca="false">COUNTIF($L$2:$L$563,"&lt;"&amp;L432)+(COUNTIF($L$2:$L$563,L432)+1)/2</f>
        <v>528</v>
      </c>
      <c r="S432" s="5" t="n">
        <f aca="false">MATCH(F432,Codetabel!$G$2:$G$12,0)-1</f>
        <v>3</v>
      </c>
      <c r="T432" s="5" t="n">
        <f aca="false">H432-1</f>
        <v>7</v>
      </c>
    </row>
    <row r="433" customFormat="false" ht="15" hidden="false" customHeight="false" outlineLevel="0" collapsed="false">
      <c r="A433" s="9" t="s">
        <v>65</v>
      </c>
      <c r="B433" s="9" t="n">
        <v>599</v>
      </c>
      <c r="C433" s="9" t="s">
        <v>937</v>
      </c>
      <c r="D433" s="9" t="s">
        <v>938</v>
      </c>
      <c r="E433" s="9" t="s">
        <v>944</v>
      </c>
      <c r="F433" s="9" t="n">
        <v>300</v>
      </c>
      <c r="G433" s="9" t="s">
        <v>275</v>
      </c>
      <c r="H433" s="9" t="n">
        <v>9</v>
      </c>
      <c r="I433" s="9" t="n">
        <v>1000</v>
      </c>
      <c r="J433" s="11" t="b">
        <f aca="false">FALSE()</f>
        <v>0</v>
      </c>
      <c r="K433" s="9" t="n">
        <v>1000</v>
      </c>
      <c r="L433" s="9" t="n">
        <v>9</v>
      </c>
      <c r="M433" s="11" t="b">
        <f aca="false">FALSE()</f>
        <v>0</v>
      </c>
      <c r="N433" s="5" t="n">
        <f aca="false">COUNTIF($F$2:$F$563,"&lt;"&amp;F433)+(COUNTIF($F$2:$F$563,F433)+1)/2</f>
        <v>518</v>
      </c>
      <c r="O433" s="5" t="n">
        <f aca="false">COUNTIF($H$2:$H$563,"&lt;"&amp;H433)+(COUNTIF($H$2:$H$563,H433)+1)/2</f>
        <v>543</v>
      </c>
      <c r="P433" s="5" t="n">
        <f aca="false">IF(J433=FALSE(),COUNTIFS($J$2:$J$563,FALSE(),$F$2:$F$563,"&lt;"&amp;F433)+(COUNTIFS($J$2:$J$563,FALSE(),$F$2:$F$563,F433)+1)/2,"")</f>
        <v>380.5</v>
      </c>
      <c r="Q433" s="5" t="n">
        <f aca="false">IF(J433=FALSE(),COUNTIFS($J$2:$J$563,FALSE(),$H$2:$H$563,"&lt;"&amp;H433)+(COUNTIFS($J$2:$J$563,FALSE(),$H$2:$H$563,H433)+1)/2,"")</f>
        <v>367.5</v>
      </c>
      <c r="R433" s="5" t="n">
        <f aca="false">COUNTIF($L$2:$L$563,"&lt;"&amp;L433)+(COUNTIF($L$2:$L$563,L433)+1)/2</f>
        <v>544.5</v>
      </c>
      <c r="S433" s="5" t="n">
        <f aca="false">MATCH(F433,Codetabel!$G$2:$G$12,0)-1</f>
        <v>6</v>
      </c>
      <c r="T433" s="5" t="n">
        <f aca="false">H433-1</f>
        <v>8</v>
      </c>
    </row>
    <row r="434" customFormat="false" ht="15" hidden="false" customHeight="false" outlineLevel="0" collapsed="false">
      <c r="A434" s="9" t="s">
        <v>65</v>
      </c>
      <c r="B434" s="9" t="n">
        <v>600</v>
      </c>
      <c r="C434" s="9" t="s">
        <v>937</v>
      </c>
      <c r="D434" s="9" t="s">
        <v>938</v>
      </c>
      <c r="E434" s="9" t="s">
        <v>945</v>
      </c>
      <c r="F434" s="9" t="n">
        <v>300</v>
      </c>
      <c r="G434" s="9" t="s">
        <v>199</v>
      </c>
      <c r="H434" s="9" t="n">
        <v>6</v>
      </c>
      <c r="I434" s="9" t="n">
        <v>300</v>
      </c>
      <c r="J434" s="11" t="b">
        <f aca="false">TRUE()</f>
        <v>1</v>
      </c>
      <c r="K434" s="9" t="n">
        <v>200</v>
      </c>
      <c r="L434" s="9" t="n">
        <v>5</v>
      </c>
      <c r="M434" s="11" t="b">
        <f aca="false">TRUE()</f>
        <v>1</v>
      </c>
      <c r="N434" s="5" t="n">
        <f aca="false">COUNTIF($F$2:$F$563,"&lt;"&amp;F434)+(COUNTIF($F$2:$F$563,F434)+1)/2</f>
        <v>518</v>
      </c>
      <c r="O434" s="5" t="n">
        <f aca="false">COUNTIF($H$2:$H$563,"&lt;"&amp;H434)+(COUNTIF($H$2:$H$563,H434)+1)/2</f>
        <v>425.5</v>
      </c>
      <c r="P434" s="5" t="str">
        <f aca="false">IF(J434=FALSE(),COUNTIFS($J$2:$J$563,FALSE(),$F$2:$F$563,"&lt;"&amp;F434)+(COUNTIFS($J$2:$J$563,FALSE(),$F$2:$F$563,F434)+1)/2,"")</f>
        <v/>
      </c>
      <c r="Q434" s="5" t="str">
        <f aca="false">IF(J434=FALSE(),COUNTIFS($J$2:$J$563,FALSE(),$H$2:$H$563,"&lt;"&amp;H434)+(COUNTIFS($J$2:$J$563,FALSE(),$H$2:$H$563,H434)+1)/2,"")</f>
        <v/>
      </c>
      <c r="R434" s="5" t="n">
        <f aca="false">COUNTIF($L$2:$L$563,"&lt;"&amp;L434)+(COUNTIF($L$2:$L$563,L434)+1)/2</f>
        <v>389.5</v>
      </c>
      <c r="S434" s="5" t="n">
        <f aca="false">MATCH(F434,Codetabel!$G$2:$G$12,0)-1</f>
        <v>6</v>
      </c>
      <c r="T434" s="5" t="n">
        <f aca="false">H434-1</f>
        <v>5</v>
      </c>
    </row>
    <row r="435" customFormat="false" ht="15" hidden="false" customHeight="false" outlineLevel="0" collapsed="false">
      <c r="A435" s="9" t="s">
        <v>65</v>
      </c>
      <c r="B435" s="9" t="n">
        <v>602</v>
      </c>
      <c r="C435" s="9" t="s">
        <v>946</v>
      </c>
      <c r="D435" s="9" t="s">
        <v>947</v>
      </c>
      <c r="E435" s="9" t="s">
        <v>939</v>
      </c>
      <c r="F435" s="9" t="n">
        <v>0</v>
      </c>
      <c r="G435" s="9" t="s">
        <v>199</v>
      </c>
      <c r="H435" s="9" t="n">
        <v>6</v>
      </c>
      <c r="I435" s="9" t="n">
        <v>300</v>
      </c>
      <c r="J435" s="11" t="b">
        <f aca="false">FALSE()</f>
        <v>0</v>
      </c>
      <c r="K435" s="9" t="n">
        <v>300</v>
      </c>
      <c r="L435" s="9" t="n">
        <v>6</v>
      </c>
      <c r="M435" s="11" t="b">
        <f aca="false">TRUE()</f>
        <v>1</v>
      </c>
      <c r="N435" s="5" t="n">
        <f aca="false">COUNTIF($F$2:$F$563,"&lt;"&amp;F435)+(COUNTIF($F$2:$F$563,F435)+1)/2</f>
        <v>59</v>
      </c>
      <c r="O435" s="5" t="n">
        <f aca="false">COUNTIF($H$2:$H$563,"&lt;"&amp;H435)+(COUNTIF($H$2:$H$563,H435)+1)/2</f>
        <v>425.5</v>
      </c>
      <c r="P435" s="5" t="n">
        <f aca="false">IF(J435=FALSE(),COUNTIFS($J$2:$J$563,FALSE(),$F$2:$F$563,"&lt;"&amp;F435)+(COUNTIFS($J$2:$J$563,FALSE(),$F$2:$F$563,F435)+1)/2,"")</f>
        <v>59</v>
      </c>
      <c r="Q435" s="5" t="n">
        <f aca="false">IF(J435=FALSE(),COUNTIFS($J$2:$J$563,FALSE(),$H$2:$H$563,"&lt;"&amp;H435)+(COUNTIFS($J$2:$J$563,FALSE(),$H$2:$H$563,H435)+1)/2,"")</f>
        <v>288</v>
      </c>
      <c r="R435" s="5" t="n">
        <f aca="false">COUNTIF($L$2:$L$563,"&lt;"&amp;L435)+(COUNTIF($L$2:$L$563,L435)+1)/2</f>
        <v>450.5</v>
      </c>
      <c r="S435" s="5" t="n">
        <f aca="false">MATCH(F435,Codetabel!$G$2:$G$12,0)-1</f>
        <v>0</v>
      </c>
      <c r="T435" s="5" t="n">
        <f aca="false">H435-1</f>
        <v>5</v>
      </c>
    </row>
    <row r="436" customFormat="false" ht="15" hidden="false" customHeight="false" outlineLevel="0" collapsed="false">
      <c r="A436" s="9" t="s">
        <v>65</v>
      </c>
      <c r="B436" s="9" t="n">
        <v>603</v>
      </c>
      <c r="C436" s="9" t="s">
        <v>946</v>
      </c>
      <c r="D436" s="9" t="s">
        <v>947</v>
      </c>
      <c r="E436" s="9" t="s">
        <v>945</v>
      </c>
      <c r="F436" s="9" t="n">
        <v>300</v>
      </c>
      <c r="G436" s="9" t="s">
        <v>199</v>
      </c>
      <c r="H436" s="9" t="n">
        <v>6</v>
      </c>
      <c r="I436" s="9" t="n">
        <v>300</v>
      </c>
      <c r="J436" s="11" t="b">
        <f aca="false">TRUE()</f>
        <v>1</v>
      </c>
      <c r="K436" s="9" t="n">
        <v>200</v>
      </c>
      <c r="L436" s="9" t="n">
        <v>5</v>
      </c>
      <c r="M436" s="11" t="b">
        <f aca="false">TRUE()</f>
        <v>1</v>
      </c>
      <c r="N436" s="5" t="n">
        <f aca="false">COUNTIF($F$2:$F$563,"&lt;"&amp;F436)+(COUNTIF($F$2:$F$563,F436)+1)/2</f>
        <v>518</v>
      </c>
      <c r="O436" s="5" t="n">
        <f aca="false">COUNTIF($H$2:$H$563,"&lt;"&amp;H436)+(COUNTIF($H$2:$H$563,H436)+1)/2</f>
        <v>425.5</v>
      </c>
      <c r="P436" s="5" t="str">
        <f aca="false">IF(J436=FALSE(),COUNTIFS($J$2:$J$563,FALSE(),$F$2:$F$563,"&lt;"&amp;F436)+(COUNTIFS($J$2:$J$563,FALSE(),$F$2:$F$563,F436)+1)/2,"")</f>
        <v/>
      </c>
      <c r="Q436" s="5" t="str">
        <f aca="false">IF(J436=FALSE(),COUNTIFS($J$2:$J$563,FALSE(),$H$2:$H$563,"&lt;"&amp;H436)+(COUNTIFS($J$2:$J$563,FALSE(),$H$2:$H$563,H436)+1)/2,"")</f>
        <v/>
      </c>
      <c r="R436" s="5" t="n">
        <f aca="false">COUNTIF($L$2:$L$563,"&lt;"&amp;L436)+(COUNTIF($L$2:$L$563,L436)+1)/2</f>
        <v>389.5</v>
      </c>
      <c r="S436" s="5" t="n">
        <f aca="false">MATCH(F436,Codetabel!$G$2:$G$12,0)-1</f>
        <v>6</v>
      </c>
      <c r="T436" s="5" t="n">
        <f aca="false">H436-1</f>
        <v>5</v>
      </c>
    </row>
    <row r="437" customFormat="false" ht="15" hidden="false" customHeight="false" outlineLevel="0" collapsed="false">
      <c r="A437" s="9" t="s">
        <v>65</v>
      </c>
      <c r="B437" s="9" t="n">
        <v>604</v>
      </c>
      <c r="C437" s="9" t="s">
        <v>946</v>
      </c>
      <c r="D437" s="9" t="s">
        <v>947</v>
      </c>
      <c r="E437" s="9" t="s">
        <v>940</v>
      </c>
      <c r="F437" s="9" t="n">
        <v>0</v>
      </c>
      <c r="G437" s="9" t="s">
        <v>115</v>
      </c>
      <c r="H437" s="9" t="n">
        <v>4</v>
      </c>
      <c r="I437" s="9" t="n">
        <v>100</v>
      </c>
      <c r="J437" s="11" t="b">
        <f aca="false">FALSE()</f>
        <v>0</v>
      </c>
      <c r="K437" s="9" t="n">
        <v>100</v>
      </c>
      <c r="L437" s="9" t="n">
        <v>4</v>
      </c>
      <c r="M437" s="11" t="b">
        <f aca="false">TRUE()</f>
        <v>1</v>
      </c>
      <c r="N437" s="5" t="n">
        <f aca="false">COUNTIF($F$2:$F$563,"&lt;"&amp;F437)+(COUNTIF($F$2:$F$563,F437)+1)/2</f>
        <v>59</v>
      </c>
      <c r="O437" s="5" t="n">
        <f aca="false">COUNTIF($H$2:$H$563,"&lt;"&amp;H437)+(COUNTIF($H$2:$H$563,H437)+1)/2</f>
        <v>269</v>
      </c>
      <c r="P437" s="5" t="n">
        <f aca="false">IF(J437=FALSE(),COUNTIFS($J$2:$J$563,FALSE(),$F$2:$F$563,"&lt;"&amp;F437)+(COUNTIFS($J$2:$J$563,FALSE(),$F$2:$F$563,F437)+1)/2,"")</f>
        <v>59</v>
      </c>
      <c r="Q437" s="5" t="n">
        <f aca="false">IF(J437=FALSE(),COUNTIFS($J$2:$J$563,FALSE(),$H$2:$H$563,"&lt;"&amp;H437)+(COUNTIFS($J$2:$J$563,FALSE(),$H$2:$H$563,H437)+1)/2,"")</f>
        <v>196</v>
      </c>
      <c r="R437" s="5" t="n">
        <f aca="false">COUNTIF($L$2:$L$563,"&lt;"&amp;L437)+(COUNTIF($L$2:$L$563,L437)+1)/2</f>
        <v>307.5</v>
      </c>
      <c r="S437" s="5" t="n">
        <f aca="false">MATCH(F437,Codetabel!$G$2:$G$12,0)-1</f>
        <v>0</v>
      </c>
      <c r="T437" s="5" t="n">
        <f aca="false">H437-1</f>
        <v>3</v>
      </c>
    </row>
    <row r="438" customFormat="false" ht="15" hidden="false" customHeight="false" outlineLevel="0" collapsed="false">
      <c r="A438" s="9" t="s">
        <v>65</v>
      </c>
      <c r="B438" s="9" t="n">
        <v>605</v>
      </c>
      <c r="C438" s="9" t="s">
        <v>946</v>
      </c>
      <c r="D438" s="9" t="s">
        <v>947</v>
      </c>
      <c r="E438" s="9" t="s">
        <v>948</v>
      </c>
      <c r="F438" s="9" t="n">
        <v>30</v>
      </c>
      <c r="G438" s="9" t="s">
        <v>199</v>
      </c>
      <c r="H438" s="9" t="n">
        <v>6</v>
      </c>
      <c r="I438" s="9" t="n">
        <v>300</v>
      </c>
      <c r="J438" s="11" t="b">
        <f aca="false">FALSE()</f>
        <v>0</v>
      </c>
      <c r="K438" s="9" t="n">
        <v>300</v>
      </c>
      <c r="L438" s="9" t="n">
        <v>6</v>
      </c>
      <c r="M438" s="11" t="b">
        <f aca="false">TRUE()</f>
        <v>1</v>
      </c>
      <c r="N438" s="5" t="n">
        <f aca="false">COUNTIF($F$2:$F$563,"&lt;"&amp;F438)+(COUNTIF($F$2:$F$563,F438)+1)/2</f>
        <v>259.5</v>
      </c>
      <c r="O438" s="5" t="n">
        <f aca="false">COUNTIF($H$2:$H$563,"&lt;"&amp;H438)+(COUNTIF($H$2:$H$563,H438)+1)/2</f>
        <v>425.5</v>
      </c>
      <c r="P438" s="5" t="n">
        <f aca="false">IF(J438=FALSE(),COUNTIFS($J$2:$J$563,FALSE(),$F$2:$F$563,"&lt;"&amp;F438)+(COUNTIFS($J$2:$J$563,FALSE(),$F$2:$F$563,F438)+1)/2,"")</f>
        <v>242</v>
      </c>
      <c r="Q438" s="5" t="n">
        <f aca="false">IF(J438=FALSE(),COUNTIFS($J$2:$J$563,FALSE(),$H$2:$H$563,"&lt;"&amp;H438)+(COUNTIFS($J$2:$J$563,FALSE(),$H$2:$H$563,H438)+1)/2,"")</f>
        <v>288</v>
      </c>
      <c r="R438" s="5" t="n">
        <f aca="false">COUNTIF($L$2:$L$563,"&lt;"&amp;L438)+(COUNTIF($L$2:$L$563,L438)+1)/2</f>
        <v>450.5</v>
      </c>
      <c r="S438" s="5" t="n">
        <f aca="false">MATCH(F438,Codetabel!$G$2:$G$12,0)-1</f>
        <v>2</v>
      </c>
      <c r="T438" s="5" t="n">
        <f aca="false">H438-1</f>
        <v>5</v>
      </c>
    </row>
    <row r="439" customFormat="false" ht="15" hidden="false" customHeight="false" outlineLevel="0" collapsed="false">
      <c r="A439" s="9" t="s">
        <v>65</v>
      </c>
      <c r="B439" s="9" t="n">
        <v>606</v>
      </c>
      <c r="C439" s="9" t="s">
        <v>946</v>
      </c>
      <c r="D439" s="9" t="s">
        <v>947</v>
      </c>
      <c r="E439" s="9" t="s">
        <v>949</v>
      </c>
      <c r="F439" s="9" t="n">
        <v>50</v>
      </c>
      <c r="G439" s="9" t="s">
        <v>182</v>
      </c>
      <c r="H439" s="9" t="n">
        <v>8</v>
      </c>
      <c r="I439" s="9" t="n">
        <v>700</v>
      </c>
      <c r="J439" s="11" t="b">
        <f aca="false">FALSE()</f>
        <v>0</v>
      </c>
      <c r="K439" s="9" t="n">
        <v>700</v>
      </c>
      <c r="L439" s="9" t="n">
        <v>8</v>
      </c>
      <c r="M439" s="11" t="b">
        <f aca="false">FALSE()</f>
        <v>0</v>
      </c>
      <c r="N439" s="5" t="n">
        <f aca="false">COUNTIF($F$2:$F$563,"&lt;"&amp;F439)+(COUNTIF($F$2:$F$563,F439)+1)/2</f>
        <v>346.5</v>
      </c>
      <c r="O439" s="5" t="n">
        <f aca="false">COUNTIF($H$2:$H$563,"&lt;"&amp;H439)+(COUNTIF($H$2:$H$563,H439)+1)/2</f>
        <v>523.5</v>
      </c>
      <c r="P439" s="5" t="n">
        <f aca="false">IF(J439=FALSE(),COUNTIFS($J$2:$J$563,FALSE(),$F$2:$F$563,"&lt;"&amp;F439)+(COUNTIFS($J$2:$J$563,FALSE(),$F$2:$F$563,F439)+1)/2,"")</f>
        <v>303.5</v>
      </c>
      <c r="Q439" s="5" t="n">
        <f aca="false">IF(J439=FALSE(),COUNTIFS($J$2:$J$563,FALSE(),$H$2:$H$563,"&lt;"&amp;H439)+(COUNTIFS($J$2:$J$563,FALSE(),$H$2:$H$563,H439)+1)/2,"")</f>
        <v>353.5</v>
      </c>
      <c r="R439" s="5" t="n">
        <f aca="false">COUNTIF($L$2:$L$563,"&lt;"&amp;L439)+(COUNTIF($L$2:$L$563,L439)+1)/2</f>
        <v>528</v>
      </c>
      <c r="S439" s="5" t="n">
        <f aca="false">MATCH(F439,Codetabel!$G$2:$G$12,0)-1</f>
        <v>3</v>
      </c>
      <c r="T439" s="5" t="n">
        <f aca="false">H439-1</f>
        <v>7</v>
      </c>
    </row>
    <row r="440" customFormat="false" ht="15" hidden="false" customHeight="false" outlineLevel="0" collapsed="false">
      <c r="A440" s="9" t="s">
        <v>65</v>
      </c>
      <c r="B440" s="9" t="n">
        <v>607</v>
      </c>
      <c r="C440" s="9" t="s">
        <v>946</v>
      </c>
      <c r="D440" s="9" t="s">
        <v>947</v>
      </c>
      <c r="E440" s="9" t="s">
        <v>950</v>
      </c>
      <c r="F440" s="9" t="n">
        <v>50</v>
      </c>
      <c r="G440" s="9" t="s">
        <v>199</v>
      </c>
      <c r="H440" s="9" t="n">
        <v>6</v>
      </c>
      <c r="I440" s="9" t="n">
        <v>300</v>
      </c>
      <c r="J440" s="11" t="b">
        <f aca="false">FALSE()</f>
        <v>0</v>
      </c>
      <c r="K440" s="9" t="n">
        <v>300</v>
      </c>
      <c r="L440" s="9" t="n">
        <v>6</v>
      </c>
      <c r="M440" s="11" t="b">
        <f aca="false">TRUE()</f>
        <v>1</v>
      </c>
      <c r="N440" s="5" t="n">
        <f aca="false">COUNTIF($F$2:$F$563,"&lt;"&amp;F440)+(COUNTIF($F$2:$F$563,F440)+1)/2</f>
        <v>346.5</v>
      </c>
      <c r="O440" s="5" t="n">
        <f aca="false">COUNTIF($H$2:$H$563,"&lt;"&amp;H440)+(COUNTIF($H$2:$H$563,H440)+1)/2</f>
        <v>425.5</v>
      </c>
      <c r="P440" s="5" t="n">
        <f aca="false">IF(J440=FALSE(),COUNTIFS($J$2:$J$563,FALSE(),$F$2:$F$563,"&lt;"&amp;F440)+(COUNTIFS($J$2:$J$563,FALSE(),$F$2:$F$563,F440)+1)/2,"")</f>
        <v>303.5</v>
      </c>
      <c r="Q440" s="5" t="n">
        <f aca="false">IF(J440=FALSE(),COUNTIFS($J$2:$J$563,FALSE(),$H$2:$H$563,"&lt;"&amp;H440)+(COUNTIFS($J$2:$J$563,FALSE(),$H$2:$H$563,H440)+1)/2,"")</f>
        <v>288</v>
      </c>
      <c r="R440" s="5" t="n">
        <f aca="false">COUNTIF($L$2:$L$563,"&lt;"&amp;L440)+(COUNTIF($L$2:$L$563,L440)+1)/2</f>
        <v>450.5</v>
      </c>
      <c r="S440" s="5" t="n">
        <f aca="false">MATCH(F440,Codetabel!$G$2:$G$12,0)-1</f>
        <v>3</v>
      </c>
      <c r="T440" s="5" t="n">
        <f aca="false">H440-1</f>
        <v>5</v>
      </c>
    </row>
    <row r="441" customFormat="false" ht="15" hidden="false" customHeight="false" outlineLevel="0" collapsed="false">
      <c r="A441" s="9" t="s">
        <v>65</v>
      </c>
      <c r="B441" s="9" t="n">
        <v>608</v>
      </c>
      <c r="C441" s="9" t="s">
        <v>946</v>
      </c>
      <c r="D441" s="9" t="s">
        <v>947</v>
      </c>
      <c r="E441" s="9" t="s">
        <v>942</v>
      </c>
      <c r="F441" s="9" t="n">
        <v>100</v>
      </c>
      <c r="G441" s="9" t="s">
        <v>180</v>
      </c>
      <c r="H441" s="9" t="n">
        <v>7</v>
      </c>
      <c r="I441" s="9" t="n">
        <v>500</v>
      </c>
      <c r="J441" s="11" t="b">
        <f aca="false">FALSE()</f>
        <v>0</v>
      </c>
      <c r="K441" s="9" t="n">
        <v>500</v>
      </c>
      <c r="L441" s="9" t="n">
        <v>7</v>
      </c>
      <c r="M441" s="11" t="b">
        <f aca="false">FALSE()</f>
        <v>0</v>
      </c>
      <c r="N441" s="5" t="n">
        <f aca="false">COUNTIF($F$2:$F$563,"&lt;"&amp;F441)+(COUNTIF($F$2:$F$563,F441)+1)/2</f>
        <v>418.5</v>
      </c>
      <c r="O441" s="5" t="n">
        <f aca="false">COUNTIF($H$2:$H$563,"&lt;"&amp;H441)+(COUNTIF($H$2:$H$563,H441)+1)/2</f>
        <v>489.5</v>
      </c>
      <c r="P441" s="5" t="n">
        <f aca="false">IF(J441=FALSE(),COUNTIFS($J$2:$J$563,FALSE(),$F$2:$F$563,"&lt;"&amp;F441)+(COUNTIFS($J$2:$J$563,FALSE(),$F$2:$F$563,F441)+1)/2,"")</f>
        <v>345.5</v>
      </c>
      <c r="Q441" s="5" t="n">
        <f aca="false">IF(J441=FALSE(),COUNTIFS($J$2:$J$563,FALSE(),$H$2:$H$563,"&lt;"&amp;H441)+(COUNTIFS($J$2:$J$563,FALSE(),$H$2:$H$563,H441)+1)/2,"")</f>
        <v>328.5</v>
      </c>
      <c r="R441" s="5" t="n">
        <f aca="false">COUNTIF($L$2:$L$563,"&lt;"&amp;L441)+(COUNTIF($L$2:$L$563,L441)+1)/2</f>
        <v>500.5</v>
      </c>
      <c r="S441" s="5" t="n">
        <f aca="false">MATCH(F441,Codetabel!$G$2:$G$12,0)-1</f>
        <v>4</v>
      </c>
      <c r="T441" s="5" t="n">
        <f aca="false">H441-1</f>
        <v>6</v>
      </c>
    </row>
    <row r="442" customFormat="false" ht="15" hidden="false" customHeight="false" outlineLevel="0" collapsed="false">
      <c r="A442" s="9" t="s">
        <v>65</v>
      </c>
      <c r="B442" s="9" t="n">
        <v>609</v>
      </c>
      <c r="C442" s="9" t="s">
        <v>946</v>
      </c>
      <c r="D442" s="9" t="s">
        <v>947</v>
      </c>
      <c r="E442" s="9" t="s">
        <v>951</v>
      </c>
      <c r="F442" s="9" t="n">
        <v>50</v>
      </c>
      <c r="G442" s="9" t="s">
        <v>199</v>
      </c>
      <c r="H442" s="9" t="n">
        <v>6</v>
      </c>
      <c r="I442" s="9" t="n">
        <v>300</v>
      </c>
      <c r="J442" s="11" t="b">
        <f aca="false">FALSE()</f>
        <v>0</v>
      </c>
      <c r="K442" s="9" t="n">
        <v>300</v>
      </c>
      <c r="L442" s="9" t="n">
        <v>6</v>
      </c>
      <c r="M442" s="11" t="b">
        <f aca="false">TRUE()</f>
        <v>1</v>
      </c>
      <c r="N442" s="5" t="n">
        <f aca="false">COUNTIF($F$2:$F$563,"&lt;"&amp;F442)+(COUNTIF($F$2:$F$563,F442)+1)/2</f>
        <v>346.5</v>
      </c>
      <c r="O442" s="5" t="n">
        <f aca="false">COUNTIF($H$2:$H$563,"&lt;"&amp;H442)+(COUNTIF($H$2:$H$563,H442)+1)/2</f>
        <v>425.5</v>
      </c>
      <c r="P442" s="5" t="n">
        <f aca="false">IF(J442=FALSE(),COUNTIFS($J$2:$J$563,FALSE(),$F$2:$F$563,"&lt;"&amp;F442)+(COUNTIFS($J$2:$J$563,FALSE(),$F$2:$F$563,F442)+1)/2,"")</f>
        <v>303.5</v>
      </c>
      <c r="Q442" s="5" t="n">
        <f aca="false">IF(J442=FALSE(),COUNTIFS($J$2:$J$563,FALSE(),$H$2:$H$563,"&lt;"&amp;H442)+(COUNTIFS($J$2:$J$563,FALSE(),$H$2:$H$563,H442)+1)/2,"")</f>
        <v>288</v>
      </c>
      <c r="R442" s="5" t="n">
        <f aca="false">COUNTIF($L$2:$L$563,"&lt;"&amp;L442)+(COUNTIF($L$2:$L$563,L442)+1)/2</f>
        <v>450.5</v>
      </c>
      <c r="S442" s="5" t="n">
        <f aca="false">MATCH(F442,Codetabel!$G$2:$G$12,0)-1</f>
        <v>3</v>
      </c>
      <c r="T442" s="5" t="n">
        <f aca="false">H442-1</f>
        <v>5</v>
      </c>
    </row>
    <row r="443" customFormat="false" ht="15" hidden="false" customHeight="false" outlineLevel="0" collapsed="false">
      <c r="A443" s="9" t="s">
        <v>65</v>
      </c>
      <c r="B443" s="9" t="n">
        <v>610</v>
      </c>
      <c r="C443" s="9" t="s">
        <v>946</v>
      </c>
      <c r="D443" s="9" t="s">
        <v>947</v>
      </c>
      <c r="E443" s="9" t="s">
        <v>943</v>
      </c>
      <c r="F443" s="9" t="n">
        <v>50</v>
      </c>
      <c r="G443" s="9" t="s">
        <v>180</v>
      </c>
      <c r="H443" s="9" t="n">
        <v>7</v>
      </c>
      <c r="I443" s="9" t="n">
        <v>500</v>
      </c>
      <c r="J443" s="11" t="b">
        <f aca="false">FALSE()</f>
        <v>0</v>
      </c>
      <c r="K443" s="9" t="n">
        <v>500</v>
      </c>
      <c r="L443" s="9" t="n">
        <v>7</v>
      </c>
      <c r="M443" s="11" t="b">
        <f aca="false">FALSE()</f>
        <v>0</v>
      </c>
      <c r="N443" s="5" t="n">
        <f aca="false">COUNTIF($F$2:$F$563,"&lt;"&amp;F443)+(COUNTIF($F$2:$F$563,F443)+1)/2</f>
        <v>346.5</v>
      </c>
      <c r="O443" s="5" t="n">
        <f aca="false">COUNTIF($H$2:$H$563,"&lt;"&amp;H443)+(COUNTIF($H$2:$H$563,H443)+1)/2</f>
        <v>489.5</v>
      </c>
      <c r="P443" s="5" t="n">
        <f aca="false">IF(J443=FALSE(),COUNTIFS($J$2:$J$563,FALSE(),$F$2:$F$563,"&lt;"&amp;F443)+(COUNTIFS($J$2:$J$563,FALSE(),$F$2:$F$563,F443)+1)/2,"")</f>
        <v>303.5</v>
      </c>
      <c r="Q443" s="5" t="n">
        <f aca="false">IF(J443=FALSE(),COUNTIFS($J$2:$J$563,FALSE(),$H$2:$H$563,"&lt;"&amp;H443)+(COUNTIFS($J$2:$J$563,FALSE(),$H$2:$H$563,H443)+1)/2,"")</f>
        <v>328.5</v>
      </c>
      <c r="R443" s="5" t="n">
        <f aca="false">COUNTIF($L$2:$L$563,"&lt;"&amp;L443)+(COUNTIF($L$2:$L$563,L443)+1)/2</f>
        <v>500.5</v>
      </c>
      <c r="S443" s="5" t="n">
        <f aca="false">MATCH(F443,Codetabel!$G$2:$G$12,0)-1</f>
        <v>3</v>
      </c>
      <c r="T443" s="5" t="n">
        <f aca="false">H443-1</f>
        <v>6</v>
      </c>
    </row>
    <row r="444" customFormat="false" ht="15" hidden="false" customHeight="false" outlineLevel="0" collapsed="false">
      <c r="A444" s="9" t="s">
        <v>65</v>
      </c>
      <c r="B444" s="9" t="n">
        <v>611</v>
      </c>
      <c r="C444" s="9" t="s">
        <v>946</v>
      </c>
      <c r="D444" s="9" t="s">
        <v>947</v>
      </c>
      <c r="E444" s="9" t="s">
        <v>944</v>
      </c>
      <c r="F444" s="9" t="n">
        <v>100</v>
      </c>
      <c r="G444" s="9" t="s">
        <v>182</v>
      </c>
      <c r="H444" s="9" t="n">
        <v>8</v>
      </c>
      <c r="I444" s="9" t="n">
        <v>700</v>
      </c>
      <c r="J444" s="11" t="b">
        <f aca="false">FALSE()</f>
        <v>0</v>
      </c>
      <c r="K444" s="9" t="n">
        <v>700</v>
      </c>
      <c r="L444" s="9" t="n">
        <v>8</v>
      </c>
      <c r="M444" s="11" t="b">
        <f aca="false">FALSE()</f>
        <v>0</v>
      </c>
      <c r="N444" s="5" t="n">
        <f aca="false">COUNTIF($F$2:$F$563,"&lt;"&amp;F444)+(COUNTIF($F$2:$F$563,F444)+1)/2</f>
        <v>418.5</v>
      </c>
      <c r="O444" s="5" t="n">
        <f aca="false">COUNTIF($H$2:$H$563,"&lt;"&amp;H444)+(COUNTIF($H$2:$H$563,H444)+1)/2</f>
        <v>523.5</v>
      </c>
      <c r="P444" s="5" t="n">
        <f aca="false">IF(J444=FALSE(),COUNTIFS($J$2:$J$563,FALSE(),$F$2:$F$563,"&lt;"&amp;F444)+(COUNTIFS($J$2:$J$563,FALSE(),$F$2:$F$563,F444)+1)/2,"")</f>
        <v>345.5</v>
      </c>
      <c r="Q444" s="5" t="n">
        <f aca="false">IF(J444=FALSE(),COUNTIFS($J$2:$J$563,FALSE(),$H$2:$H$563,"&lt;"&amp;H444)+(COUNTIFS($J$2:$J$563,FALSE(),$H$2:$H$563,H444)+1)/2,"")</f>
        <v>353.5</v>
      </c>
      <c r="R444" s="5" t="n">
        <f aca="false">COUNTIF($L$2:$L$563,"&lt;"&amp;L444)+(COUNTIF($L$2:$L$563,L444)+1)/2</f>
        <v>528</v>
      </c>
      <c r="S444" s="5" t="n">
        <f aca="false">MATCH(F444,Codetabel!$G$2:$G$12,0)-1</f>
        <v>4</v>
      </c>
      <c r="T444" s="5" t="n">
        <f aca="false">H444-1</f>
        <v>7</v>
      </c>
    </row>
    <row r="445" customFormat="false" ht="15" hidden="false" customHeight="false" outlineLevel="0" collapsed="false">
      <c r="A445" s="9" t="s">
        <v>65</v>
      </c>
      <c r="B445" s="9" t="n">
        <v>612</v>
      </c>
      <c r="C445" s="9" t="s">
        <v>952</v>
      </c>
      <c r="D445" s="9" t="s">
        <v>953</v>
      </c>
      <c r="E445" s="9" t="s">
        <v>954</v>
      </c>
      <c r="F445" s="9" t="n">
        <v>30</v>
      </c>
      <c r="G445" s="9" t="s">
        <v>126</v>
      </c>
      <c r="H445" s="9" t="n">
        <v>3</v>
      </c>
      <c r="I445" s="9" t="n">
        <v>50</v>
      </c>
      <c r="J445" s="11" t="b">
        <f aca="false">FALSE()</f>
        <v>0</v>
      </c>
      <c r="K445" s="9" t="n">
        <v>50</v>
      </c>
      <c r="L445" s="9" t="n">
        <v>3</v>
      </c>
      <c r="M445" s="11" t="b">
        <f aca="false">FALSE()</f>
        <v>0</v>
      </c>
      <c r="N445" s="5" t="n">
        <f aca="false">COUNTIF($F$2:$F$563,"&lt;"&amp;F445)+(COUNTIF($F$2:$F$563,F445)+1)/2</f>
        <v>259.5</v>
      </c>
      <c r="O445" s="5" t="n">
        <f aca="false">COUNTIF($H$2:$H$563,"&lt;"&amp;H445)+(COUNTIF($H$2:$H$563,H445)+1)/2</f>
        <v>176.5</v>
      </c>
      <c r="P445" s="5" t="n">
        <f aca="false">IF(J445=FALSE(),COUNTIFS($J$2:$J$563,FALSE(),$F$2:$F$563,"&lt;"&amp;F445)+(COUNTIFS($J$2:$J$563,FALSE(),$F$2:$F$563,F445)+1)/2,"")</f>
        <v>242</v>
      </c>
      <c r="Q445" s="5" t="n">
        <f aca="false">IF(J445=FALSE(),COUNTIFS($J$2:$J$563,FALSE(),$H$2:$H$563,"&lt;"&amp;H445)+(COUNTIFS($J$2:$J$563,FALSE(),$H$2:$H$563,H445)+1)/2,"")</f>
        <v>133.5</v>
      </c>
      <c r="R445" s="5" t="n">
        <f aca="false">COUNTIF($L$2:$L$563,"&lt;"&amp;L445)+(COUNTIF($L$2:$L$563,L445)+1)/2</f>
        <v>205</v>
      </c>
      <c r="S445" s="5" t="n">
        <f aca="false">MATCH(F445,Codetabel!$G$2:$G$12,0)-1</f>
        <v>2</v>
      </c>
      <c r="T445" s="5" t="n">
        <f aca="false">H445-1</f>
        <v>2</v>
      </c>
    </row>
    <row r="446" customFormat="false" ht="15" hidden="false" customHeight="false" outlineLevel="0" collapsed="false">
      <c r="A446" s="9" t="s">
        <v>65</v>
      </c>
      <c r="B446" s="9" t="n">
        <v>613</v>
      </c>
      <c r="C446" s="9" t="s">
        <v>952</v>
      </c>
      <c r="D446" s="9" t="s">
        <v>955</v>
      </c>
      <c r="E446" s="9" t="s">
        <v>956</v>
      </c>
      <c r="F446" s="9" t="n">
        <v>0</v>
      </c>
      <c r="G446" s="9" t="s">
        <v>107</v>
      </c>
      <c r="H446" s="9" t="n">
        <v>2</v>
      </c>
      <c r="I446" s="9" t="n">
        <v>30</v>
      </c>
      <c r="J446" s="11" t="b">
        <f aca="false">FALSE()</f>
        <v>0</v>
      </c>
      <c r="K446" s="9" t="n">
        <v>30</v>
      </c>
      <c r="L446" s="9" t="n">
        <v>2</v>
      </c>
      <c r="M446" s="11" t="b">
        <f aca="false">TRUE()</f>
        <v>1</v>
      </c>
      <c r="N446" s="5" t="n">
        <f aca="false">COUNTIF($F$2:$F$563,"&lt;"&amp;F446)+(COUNTIF($F$2:$F$563,F446)+1)/2</f>
        <v>59</v>
      </c>
      <c r="O446" s="5" t="n">
        <f aca="false">COUNTIF($H$2:$H$563,"&lt;"&amp;H446)+(COUNTIF($H$2:$H$563,H446)+1)/2</f>
        <v>89</v>
      </c>
      <c r="P446" s="5" t="n">
        <f aca="false">IF(J446=FALSE(),COUNTIFS($J$2:$J$563,FALSE(),$F$2:$F$563,"&lt;"&amp;F446)+(COUNTIFS($J$2:$J$563,FALSE(),$F$2:$F$563,F446)+1)/2,"")</f>
        <v>59</v>
      </c>
      <c r="Q446" s="5" t="n">
        <f aca="false">IF(J446=FALSE(),COUNTIFS($J$2:$J$563,FALSE(),$H$2:$H$563,"&lt;"&amp;H446)+(COUNTIFS($J$2:$J$563,FALSE(),$H$2:$H$563,H446)+1)/2,"")</f>
        <v>71.5</v>
      </c>
      <c r="R446" s="5" t="n">
        <f aca="false">COUNTIF($L$2:$L$563,"&lt;"&amp;L446)+(COUNTIF($L$2:$L$563,L446)+1)/2</f>
        <v>101.5</v>
      </c>
      <c r="S446" s="5" t="n">
        <f aca="false">MATCH(F446,Codetabel!$G$2:$G$12,0)-1</f>
        <v>0</v>
      </c>
      <c r="T446" s="5" t="n">
        <f aca="false">H446-1</f>
        <v>1</v>
      </c>
    </row>
    <row r="447" customFormat="false" ht="15" hidden="false" customHeight="false" outlineLevel="0" collapsed="false">
      <c r="A447" s="9" t="s">
        <v>65</v>
      </c>
      <c r="B447" s="9" t="n">
        <v>614</v>
      </c>
      <c r="C447" s="9" t="s">
        <v>957</v>
      </c>
      <c r="D447" s="9" t="s">
        <v>958</v>
      </c>
      <c r="E447" s="9" t="s">
        <v>959</v>
      </c>
      <c r="F447" s="9" t="n">
        <v>10</v>
      </c>
      <c r="G447" s="9" t="s">
        <v>107</v>
      </c>
      <c r="H447" s="9" t="n">
        <v>2</v>
      </c>
      <c r="I447" s="9" t="n">
        <v>30</v>
      </c>
      <c r="J447" s="11" t="b">
        <f aca="false">FALSE()</f>
        <v>0</v>
      </c>
      <c r="K447" s="9" t="n">
        <v>30</v>
      </c>
      <c r="L447" s="9" t="n">
        <v>2</v>
      </c>
      <c r="M447" s="11" t="b">
        <f aca="false">FALSE()</f>
        <v>0</v>
      </c>
      <c r="N447" s="5" t="n">
        <f aca="false">COUNTIF($F$2:$F$563,"&lt;"&amp;F447)+(COUNTIF($F$2:$F$563,F447)+1)/2</f>
        <v>164.5</v>
      </c>
      <c r="O447" s="5" t="n">
        <f aca="false">COUNTIF($H$2:$H$563,"&lt;"&amp;H447)+(COUNTIF($H$2:$H$563,H447)+1)/2</f>
        <v>89</v>
      </c>
      <c r="P447" s="5" t="n">
        <f aca="false">IF(J447=FALSE(),COUNTIFS($J$2:$J$563,FALSE(),$F$2:$F$563,"&lt;"&amp;F447)+(COUNTIFS($J$2:$J$563,FALSE(),$F$2:$F$563,F447)+1)/2,"")</f>
        <v>162</v>
      </c>
      <c r="Q447" s="5" t="n">
        <f aca="false">IF(J447=FALSE(),COUNTIFS($J$2:$J$563,FALSE(),$H$2:$H$563,"&lt;"&amp;H447)+(COUNTIFS($J$2:$J$563,FALSE(),$H$2:$H$563,H447)+1)/2,"")</f>
        <v>71.5</v>
      </c>
      <c r="R447" s="5" t="n">
        <f aca="false">COUNTIF($L$2:$L$563,"&lt;"&amp;L447)+(COUNTIF($L$2:$L$563,L447)+1)/2</f>
        <v>101.5</v>
      </c>
      <c r="S447" s="5" t="n">
        <f aca="false">MATCH(F447,Codetabel!$G$2:$G$12,0)-1</f>
        <v>1</v>
      </c>
      <c r="T447" s="5" t="n">
        <f aca="false">H447-1</f>
        <v>1</v>
      </c>
    </row>
    <row r="448" customFormat="false" ht="15" hidden="false" customHeight="false" outlineLevel="0" collapsed="false">
      <c r="A448" s="9" t="s">
        <v>65</v>
      </c>
      <c r="B448" s="9" t="n">
        <v>615</v>
      </c>
      <c r="C448" s="9" t="s">
        <v>957</v>
      </c>
      <c r="D448" s="9" t="s">
        <v>958</v>
      </c>
      <c r="E448" s="9" t="s">
        <v>960</v>
      </c>
      <c r="F448" s="9" t="n">
        <v>10</v>
      </c>
      <c r="G448" s="9" t="s">
        <v>115</v>
      </c>
      <c r="H448" s="9" t="n">
        <v>4</v>
      </c>
      <c r="I448" s="9" t="n">
        <v>100</v>
      </c>
      <c r="J448" s="11" t="b">
        <f aca="false">FALSE()</f>
        <v>0</v>
      </c>
      <c r="K448" s="9" t="n">
        <v>100</v>
      </c>
      <c r="L448" s="9" t="n">
        <v>4</v>
      </c>
      <c r="M448" s="11" t="b">
        <f aca="false">TRUE()</f>
        <v>1</v>
      </c>
      <c r="N448" s="5" t="n">
        <f aca="false">COUNTIF($F$2:$F$563,"&lt;"&amp;F448)+(COUNTIF($F$2:$F$563,F448)+1)/2</f>
        <v>164.5</v>
      </c>
      <c r="O448" s="5" t="n">
        <f aca="false">COUNTIF($H$2:$H$563,"&lt;"&amp;H448)+(COUNTIF($H$2:$H$563,H448)+1)/2</f>
        <v>269</v>
      </c>
      <c r="P448" s="5" t="n">
        <f aca="false">IF(J448=FALSE(),COUNTIFS($J$2:$J$563,FALSE(),$F$2:$F$563,"&lt;"&amp;F448)+(COUNTIFS($J$2:$J$563,FALSE(),$F$2:$F$563,F448)+1)/2,"")</f>
        <v>162</v>
      </c>
      <c r="Q448" s="5" t="n">
        <f aca="false">IF(J448=FALSE(),COUNTIFS($J$2:$J$563,FALSE(),$H$2:$H$563,"&lt;"&amp;H448)+(COUNTIFS($J$2:$J$563,FALSE(),$H$2:$H$563,H448)+1)/2,"")</f>
        <v>196</v>
      </c>
      <c r="R448" s="5" t="n">
        <f aca="false">COUNTIF($L$2:$L$563,"&lt;"&amp;L448)+(COUNTIF($L$2:$L$563,L448)+1)/2</f>
        <v>307.5</v>
      </c>
      <c r="S448" s="5" t="n">
        <f aca="false">MATCH(F448,Codetabel!$G$2:$G$12,0)-1</f>
        <v>1</v>
      </c>
      <c r="T448" s="5" t="n">
        <f aca="false">H448-1</f>
        <v>3</v>
      </c>
    </row>
    <row r="449" customFormat="false" ht="15" hidden="false" customHeight="false" outlineLevel="0" collapsed="false">
      <c r="A449" s="9" t="s">
        <v>65</v>
      </c>
      <c r="B449" s="9" t="n">
        <v>616</v>
      </c>
      <c r="C449" s="9" t="s">
        <v>961</v>
      </c>
      <c r="D449" s="9" t="s">
        <v>962</v>
      </c>
      <c r="E449" s="9" t="s">
        <v>963</v>
      </c>
      <c r="F449" s="9" t="n">
        <v>0</v>
      </c>
      <c r="G449" s="9" t="s">
        <v>392</v>
      </c>
      <c r="H449" s="9" t="n">
        <v>1</v>
      </c>
      <c r="I449" s="9" t="n">
        <v>10</v>
      </c>
      <c r="J449" s="11" t="b">
        <f aca="false">FALSE()</f>
        <v>0</v>
      </c>
      <c r="K449" s="9" t="n">
        <v>10</v>
      </c>
      <c r="L449" s="9" t="n">
        <v>1</v>
      </c>
      <c r="M449" s="11" t="b">
        <f aca="false">FALSE()</f>
        <v>0</v>
      </c>
      <c r="N449" s="5" t="n">
        <f aca="false">COUNTIF($F$2:$F$563,"&lt;"&amp;F449)+(COUNTIF($F$2:$F$563,F449)+1)/2</f>
        <v>59</v>
      </c>
      <c r="O449" s="5" t="n">
        <f aca="false">COUNTIF($H$2:$H$563,"&lt;"&amp;H449)+(COUNTIF($H$2:$H$563,H449)+1)/2</f>
        <v>22</v>
      </c>
      <c r="P449" s="5" t="n">
        <f aca="false">IF(J449=FALSE(),COUNTIFS($J$2:$J$563,FALSE(),$F$2:$F$563,"&lt;"&amp;F449)+(COUNTIFS($J$2:$J$563,FALSE(),$F$2:$F$563,F449)+1)/2,"")</f>
        <v>59</v>
      </c>
      <c r="Q449" s="5" t="n">
        <f aca="false">IF(J449=FALSE(),COUNTIFS($J$2:$J$563,FALSE(),$H$2:$H$563,"&lt;"&amp;H449)+(COUNTIFS($J$2:$J$563,FALSE(),$H$2:$H$563,H449)+1)/2,"")</f>
        <v>19.5</v>
      </c>
      <c r="R449" s="5" t="n">
        <f aca="false">COUNTIF($L$2:$L$563,"&lt;"&amp;L449)+(COUNTIF($L$2:$L$563,L449)+1)/2</f>
        <v>24</v>
      </c>
      <c r="S449" s="5" t="n">
        <f aca="false">MATCH(F449,Codetabel!$G$2:$G$12,0)-1</f>
        <v>0</v>
      </c>
      <c r="T449" s="5" t="n">
        <f aca="false">H449-1</f>
        <v>0</v>
      </c>
    </row>
    <row r="450" customFormat="false" ht="15" hidden="false" customHeight="false" outlineLevel="0" collapsed="false">
      <c r="A450" s="9" t="s">
        <v>65</v>
      </c>
      <c r="B450" s="9" t="n">
        <v>617</v>
      </c>
      <c r="C450" s="9" t="s">
        <v>964</v>
      </c>
      <c r="D450" s="9" t="s">
        <v>965</v>
      </c>
      <c r="E450" s="9" t="s">
        <v>966</v>
      </c>
      <c r="F450" s="9" t="n">
        <v>200</v>
      </c>
      <c r="G450" s="9" t="s">
        <v>418</v>
      </c>
      <c r="H450" s="9" t="n">
        <v>10</v>
      </c>
      <c r="I450" s="9" t="n">
        <v>1500</v>
      </c>
      <c r="J450" s="11" t="b">
        <f aca="false">FALSE()</f>
        <v>0</v>
      </c>
      <c r="K450" s="9" t="n">
        <v>1500</v>
      </c>
      <c r="L450" s="9" t="n">
        <v>10</v>
      </c>
      <c r="M450" s="11" t="b">
        <f aca="false">FALSE()</f>
        <v>0</v>
      </c>
      <c r="N450" s="5" t="n">
        <f aca="false">COUNTIF($F$2:$F$563,"&lt;"&amp;F450)+(COUNTIF($F$2:$F$563,F450)+1)/2</f>
        <v>474.5</v>
      </c>
      <c r="O450" s="5" t="n">
        <f aca="false">COUNTIF($H$2:$H$563,"&lt;"&amp;H450)+(COUNTIF($H$2:$H$563,H450)+1)/2</f>
        <v>556.5</v>
      </c>
      <c r="P450" s="5" t="n">
        <f aca="false">IF(J450=FALSE(),COUNTIFS($J$2:$J$563,FALSE(),$F$2:$F$563,"&lt;"&amp;F450)+(COUNTIFS($J$2:$J$563,FALSE(),$F$2:$F$563,F450)+1)/2,"")</f>
        <v>370</v>
      </c>
      <c r="Q450" s="5" t="n">
        <f aca="false">IF(J450=FALSE(),COUNTIFS($J$2:$J$563,FALSE(),$H$2:$H$563,"&lt;"&amp;H450)+(COUNTIFS($J$2:$J$563,FALSE(),$H$2:$H$563,H450)+1)/2,"")</f>
        <v>378</v>
      </c>
      <c r="R450" s="5" t="n">
        <f aca="false">COUNTIF($L$2:$L$563,"&lt;"&amp;L450)+(COUNTIF($L$2:$L$563,L450)+1)/2</f>
        <v>557</v>
      </c>
      <c r="S450" s="5" t="n">
        <f aca="false">MATCH(F450,Codetabel!$G$2:$G$12,0)-1</f>
        <v>5</v>
      </c>
      <c r="T450" s="5" t="n">
        <f aca="false">H450-1</f>
        <v>9</v>
      </c>
    </row>
    <row r="451" customFormat="false" ht="15" hidden="false" customHeight="false" outlineLevel="0" collapsed="false">
      <c r="A451" s="9" t="s">
        <v>65</v>
      </c>
      <c r="B451" s="9" t="n">
        <v>618</v>
      </c>
      <c r="C451" s="9" t="s">
        <v>964</v>
      </c>
      <c r="D451" s="9" t="s">
        <v>965</v>
      </c>
      <c r="E451" s="9" t="s">
        <v>967</v>
      </c>
      <c r="F451" s="9" t="n">
        <v>0</v>
      </c>
      <c r="G451" s="9" t="s">
        <v>180</v>
      </c>
      <c r="H451" s="9" t="n">
        <v>7</v>
      </c>
      <c r="I451" s="9" t="n">
        <v>500</v>
      </c>
      <c r="J451" s="11" t="b">
        <f aca="false">FALSE()</f>
        <v>0</v>
      </c>
      <c r="K451" s="9" t="n">
        <v>500</v>
      </c>
      <c r="L451" s="9" t="n">
        <v>7</v>
      </c>
      <c r="M451" s="11" t="b">
        <f aca="false">FALSE()</f>
        <v>0</v>
      </c>
      <c r="N451" s="5" t="n">
        <f aca="false">COUNTIF($F$2:$F$563,"&lt;"&amp;F451)+(COUNTIF($F$2:$F$563,F451)+1)/2</f>
        <v>59</v>
      </c>
      <c r="O451" s="5" t="n">
        <f aca="false">COUNTIF($H$2:$H$563,"&lt;"&amp;H451)+(COUNTIF($H$2:$H$563,H451)+1)/2</f>
        <v>489.5</v>
      </c>
      <c r="P451" s="5" t="n">
        <f aca="false">IF(J451=FALSE(),COUNTIFS($J$2:$J$563,FALSE(),$F$2:$F$563,"&lt;"&amp;F451)+(COUNTIFS($J$2:$J$563,FALSE(),$F$2:$F$563,F451)+1)/2,"")</f>
        <v>59</v>
      </c>
      <c r="Q451" s="5" t="n">
        <f aca="false">IF(J451=FALSE(),COUNTIFS($J$2:$J$563,FALSE(),$H$2:$H$563,"&lt;"&amp;H451)+(COUNTIFS($J$2:$J$563,FALSE(),$H$2:$H$563,H451)+1)/2,"")</f>
        <v>328.5</v>
      </c>
      <c r="R451" s="5" t="n">
        <f aca="false">COUNTIF($L$2:$L$563,"&lt;"&amp;L451)+(COUNTIF($L$2:$L$563,L451)+1)/2</f>
        <v>500.5</v>
      </c>
      <c r="S451" s="5" t="n">
        <f aca="false">MATCH(F451,Codetabel!$G$2:$G$12,0)-1</f>
        <v>0</v>
      </c>
      <c r="T451" s="5" t="n">
        <f aca="false">H451-1</f>
        <v>6</v>
      </c>
    </row>
    <row r="452" customFormat="false" ht="15" hidden="false" customHeight="false" outlineLevel="0" collapsed="false">
      <c r="A452" s="9" t="s">
        <v>65</v>
      </c>
      <c r="B452" s="9" t="n">
        <v>619</v>
      </c>
      <c r="C452" s="9" t="s">
        <v>968</v>
      </c>
      <c r="D452" s="9" t="s">
        <v>969</v>
      </c>
      <c r="E452" s="9" t="s">
        <v>970</v>
      </c>
      <c r="F452" s="9" t="n">
        <v>0</v>
      </c>
      <c r="G452" s="9" t="s">
        <v>392</v>
      </c>
      <c r="H452" s="9" t="n">
        <v>1</v>
      </c>
      <c r="I452" s="9" t="n">
        <v>10</v>
      </c>
      <c r="J452" s="11" t="b">
        <f aca="false">FALSE()</f>
        <v>0</v>
      </c>
      <c r="K452" s="9" t="n">
        <v>10</v>
      </c>
      <c r="L452" s="9" t="n">
        <v>1</v>
      </c>
      <c r="M452" s="11" t="b">
        <f aca="false">FALSE()</f>
        <v>0</v>
      </c>
      <c r="N452" s="5" t="n">
        <f aca="false">COUNTIF($F$2:$F$563,"&lt;"&amp;F452)+(COUNTIF($F$2:$F$563,F452)+1)/2</f>
        <v>59</v>
      </c>
      <c r="O452" s="5" t="n">
        <f aca="false">COUNTIF($H$2:$H$563,"&lt;"&amp;H452)+(COUNTIF($H$2:$H$563,H452)+1)/2</f>
        <v>22</v>
      </c>
      <c r="P452" s="5" t="n">
        <f aca="false">IF(J452=FALSE(),COUNTIFS($J$2:$J$563,FALSE(),$F$2:$F$563,"&lt;"&amp;F452)+(COUNTIFS($J$2:$J$563,FALSE(),$F$2:$F$563,F452)+1)/2,"")</f>
        <v>59</v>
      </c>
      <c r="Q452" s="5" t="n">
        <f aca="false">IF(J452=FALSE(),COUNTIFS($J$2:$J$563,FALSE(),$H$2:$H$563,"&lt;"&amp;H452)+(COUNTIFS($J$2:$J$563,FALSE(),$H$2:$H$563,H452)+1)/2,"")</f>
        <v>19.5</v>
      </c>
      <c r="R452" s="5" t="n">
        <f aca="false">COUNTIF($L$2:$L$563,"&lt;"&amp;L452)+(COUNTIF($L$2:$L$563,L452)+1)/2</f>
        <v>24</v>
      </c>
      <c r="S452" s="5" t="n">
        <f aca="false">MATCH(F452,Codetabel!$G$2:$G$12,0)-1</f>
        <v>0</v>
      </c>
      <c r="T452" s="5" t="n">
        <f aca="false">H452-1</f>
        <v>0</v>
      </c>
    </row>
    <row r="453" customFormat="false" ht="15" hidden="false" customHeight="false" outlineLevel="0" collapsed="false">
      <c r="A453" s="9" t="s">
        <v>65</v>
      </c>
      <c r="B453" s="9" t="n">
        <v>620</v>
      </c>
      <c r="C453" s="9" t="s">
        <v>971</v>
      </c>
      <c r="D453" s="9" t="s">
        <v>972</v>
      </c>
      <c r="E453" s="9" t="s">
        <v>973</v>
      </c>
      <c r="F453" s="9" t="n">
        <v>0</v>
      </c>
      <c r="G453" s="9" t="s">
        <v>392</v>
      </c>
      <c r="H453" s="9" t="n">
        <v>1</v>
      </c>
      <c r="I453" s="9" t="n">
        <v>10</v>
      </c>
      <c r="J453" s="11" t="b">
        <f aca="false">FALSE()</f>
        <v>0</v>
      </c>
      <c r="K453" s="9" t="n">
        <v>10</v>
      </c>
      <c r="L453" s="9" t="n">
        <v>1</v>
      </c>
      <c r="M453" s="11" t="b">
        <f aca="false">FALSE()</f>
        <v>0</v>
      </c>
      <c r="N453" s="5" t="n">
        <f aca="false">COUNTIF($F$2:$F$563,"&lt;"&amp;F453)+(COUNTIF($F$2:$F$563,F453)+1)/2</f>
        <v>59</v>
      </c>
      <c r="O453" s="5" t="n">
        <f aca="false">COUNTIF($H$2:$H$563,"&lt;"&amp;H453)+(COUNTIF($H$2:$H$563,H453)+1)/2</f>
        <v>22</v>
      </c>
      <c r="P453" s="5" t="n">
        <f aca="false">IF(J453=FALSE(),COUNTIFS($J$2:$J$563,FALSE(),$F$2:$F$563,"&lt;"&amp;F453)+(COUNTIFS($J$2:$J$563,FALSE(),$F$2:$F$563,F453)+1)/2,"")</f>
        <v>59</v>
      </c>
      <c r="Q453" s="5" t="n">
        <f aca="false">IF(J453=FALSE(),COUNTIFS($J$2:$J$563,FALSE(),$H$2:$H$563,"&lt;"&amp;H453)+(COUNTIFS($J$2:$J$563,FALSE(),$H$2:$H$563,H453)+1)/2,"")</f>
        <v>19.5</v>
      </c>
      <c r="R453" s="5" t="n">
        <f aca="false">COUNTIF($L$2:$L$563,"&lt;"&amp;L453)+(COUNTIF($L$2:$L$563,L453)+1)/2</f>
        <v>24</v>
      </c>
      <c r="S453" s="5" t="n">
        <f aca="false">MATCH(F453,Codetabel!$G$2:$G$12,0)-1</f>
        <v>0</v>
      </c>
      <c r="T453" s="5" t="n">
        <f aca="false">H453-1</f>
        <v>0</v>
      </c>
    </row>
    <row r="454" customFormat="false" ht="15" hidden="false" customHeight="false" outlineLevel="0" collapsed="false">
      <c r="A454" s="9" t="s">
        <v>65</v>
      </c>
      <c r="B454" s="9" t="n">
        <v>623</v>
      </c>
      <c r="C454" s="9" t="s">
        <v>974</v>
      </c>
      <c r="D454" s="9" t="s">
        <v>975</v>
      </c>
      <c r="E454" s="9" t="s">
        <v>976</v>
      </c>
      <c r="F454" s="9" t="n">
        <v>0</v>
      </c>
      <c r="G454" s="9" t="s">
        <v>107</v>
      </c>
      <c r="H454" s="9" t="n">
        <v>2</v>
      </c>
      <c r="I454" s="9" t="n">
        <v>30</v>
      </c>
      <c r="J454" s="11" t="b">
        <f aca="false">FALSE()</f>
        <v>0</v>
      </c>
      <c r="K454" s="9" t="n">
        <v>30</v>
      </c>
      <c r="L454" s="9" t="n">
        <v>2</v>
      </c>
      <c r="M454" s="11" t="b">
        <f aca="false">TRUE()</f>
        <v>1</v>
      </c>
      <c r="N454" s="5" t="n">
        <f aca="false">COUNTIF($F$2:$F$563,"&lt;"&amp;F454)+(COUNTIF($F$2:$F$563,F454)+1)/2</f>
        <v>59</v>
      </c>
      <c r="O454" s="5" t="n">
        <f aca="false">COUNTIF($H$2:$H$563,"&lt;"&amp;H454)+(COUNTIF($H$2:$H$563,H454)+1)/2</f>
        <v>89</v>
      </c>
      <c r="P454" s="5" t="n">
        <f aca="false">IF(J454=FALSE(),COUNTIFS($J$2:$J$563,FALSE(),$F$2:$F$563,"&lt;"&amp;F454)+(COUNTIFS($J$2:$J$563,FALSE(),$F$2:$F$563,F454)+1)/2,"")</f>
        <v>59</v>
      </c>
      <c r="Q454" s="5" t="n">
        <f aca="false">IF(J454=FALSE(),COUNTIFS($J$2:$J$563,FALSE(),$H$2:$H$563,"&lt;"&amp;H454)+(COUNTIFS($J$2:$J$563,FALSE(),$H$2:$H$563,H454)+1)/2,"")</f>
        <v>71.5</v>
      </c>
      <c r="R454" s="5" t="n">
        <f aca="false">COUNTIF($L$2:$L$563,"&lt;"&amp;L454)+(COUNTIF($L$2:$L$563,L454)+1)/2</f>
        <v>101.5</v>
      </c>
      <c r="S454" s="5" t="n">
        <f aca="false">MATCH(F454,Codetabel!$G$2:$G$12,0)-1</f>
        <v>0</v>
      </c>
      <c r="T454" s="5" t="n">
        <f aca="false">H454-1</f>
        <v>1</v>
      </c>
    </row>
    <row r="455" customFormat="false" ht="15" hidden="false" customHeight="false" outlineLevel="0" collapsed="false">
      <c r="A455" s="9" t="s">
        <v>65</v>
      </c>
      <c r="B455" s="9" t="n">
        <v>624</v>
      </c>
      <c r="C455" s="9" t="s">
        <v>977</v>
      </c>
      <c r="D455" s="9" t="s">
        <v>978</v>
      </c>
      <c r="E455" s="9" t="s">
        <v>979</v>
      </c>
      <c r="F455" s="9" t="n">
        <v>0</v>
      </c>
      <c r="G455" s="9" t="s">
        <v>392</v>
      </c>
      <c r="H455" s="9" t="n">
        <v>1</v>
      </c>
      <c r="I455" s="9" t="n">
        <v>10</v>
      </c>
      <c r="J455" s="11" t="b">
        <f aca="false">FALSE()</f>
        <v>0</v>
      </c>
      <c r="K455" s="9" t="n">
        <v>10</v>
      </c>
      <c r="L455" s="9" t="n">
        <v>1</v>
      </c>
      <c r="M455" s="11" t="b">
        <f aca="false">TRUE()</f>
        <v>1</v>
      </c>
      <c r="N455" s="5" t="n">
        <f aca="false">COUNTIF($F$2:$F$563,"&lt;"&amp;F455)+(COUNTIF($F$2:$F$563,F455)+1)/2</f>
        <v>59</v>
      </c>
      <c r="O455" s="5" t="n">
        <f aca="false">COUNTIF($H$2:$H$563,"&lt;"&amp;H455)+(COUNTIF($H$2:$H$563,H455)+1)/2</f>
        <v>22</v>
      </c>
      <c r="P455" s="5" t="n">
        <f aca="false">IF(J455=FALSE(),COUNTIFS($J$2:$J$563,FALSE(),$F$2:$F$563,"&lt;"&amp;F455)+(COUNTIFS($J$2:$J$563,FALSE(),$F$2:$F$563,F455)+1)/2,"")</f>
        <v>59</v>
      </c>
      <c r="Q455" s="5" t="n">
        <f aca="false">IF(J455=FALSE(),COUNTIFS($J$2:$J$563,FALSE(),$H$2:$H$563,"&lt;"&amp;H455)+(COUNTIFS($J$2:$J$563,FALSE(),$H$2:$H$563,H455)+1)/2,"")</f>
        <v>19.5</v>
      </c>
      <c r="R455" s="5" t="n">
        <f aca="false">COUNTIF($L$2:$L$563,"&lt;"&amp;L455)+(COUNTIF($L$2:$L$563,L455)+1)/2</f>
        <v>24</v>
      </c>
      <c r="S455" s="5" t="n">
        <f aca="false">MATCH(F455,Codetabel!$G$2:$G$12,0)-1</f>
        <v>0</v>
      </c>
      <c r="T455" s="5" t="n">
        <f aca="false">H455-1</f>
        <v>0</v>
      </c>
    </row>
    <row r="456" customFormat="false" ht="15" hidden="false" customHeight="false" outlineLevel="0" collapsed="false">
      <c r="A456" s="9" t="s">
        <v>65</v>
      </c>
      <c r="B456" s="9" t="n">
        <v>626</v>
      </c>
      <c r="C456" s="9" t="s">
        <v>977</v>
      </c>
      <c r="D456" s="9" t="s">
        <v>978</v>
      </c>
      <c r="E456" s="9" t="s">
        <v>980</v>
      </c>
      <c r="F456" s="9" t="n">
        <v>0</v>
      </c>
      <c r="G456" s="9" t="s">
        <v>115</v>
      </c>
      <c r="H456" s="9" t="n">
        <v>4</v>
      </c>
      <c r="I456" s="9" t="n">
        <v>100</v>
      </c>
      <c r="J456" s="11" t="b">
        <f aca="false">FALSE()</f>
        <v>0</v>
      </c>
      <c r="K456" s="9" t="n">
        <v>100</v>
      </c>
      <c r="L456" s="9" t="n">
        <v>4</v>
      </c>
      <c r="M456" s="11" t="b">
        <f aca="false">FALSE()</f>
        <v>0</v>
      </c>
      <c r="N456" s="5" t="n">
        <f aca="false">COUNTIF($F$2:$F$563,"&lt;"&amp;F456)+(COUNTIF($F$2:$F$563,F456)+1)/2</f>
        <v>59</v>
      </c>
      <c r="O456" s="5" t="n">
        <f aca="false">COUNTIF($H$2:$H$563,"&lt;"&amp;H456)+(COUNTIF($H$2:$H$563,H456)+1)/2</f>
        <v>269</v>
      </c>
      <c r="P456" s="5" t="n">
        <f aca="false">IF(J456=FALSE(),COUNTIFS($J$2:$J$563,FALSE(),$F$2:$F$563,"&lt;"&amp;F456)+(COUNTIFS($J$2:$J$563,FALSE(),$F$2:$F$563,F456)+1)/2,"")</f>
        <v>59</v>
      </c>
      <c r="Q456" s="5" t="n">
        <f aca="false">IF(J456=FALSE(),COUNTIFS($J$2:$J$563,FALSE(),$H$2:$H$563,"&lt;"&amp;H456)+(COUNTIFS($J$2:$J$563,FALSE(),$H$2:$H$563,H456)+1)/2,"")</f>
        <v>196</v>
      </c>
      <c r="R456" s="5" t="n">
        <f aca="false">COUNTIF($L$2:$L$563,"&lt;"&amp;L456)+(COUNTIF($L$2:$L$563,L456)+1)/2</f>
        <v>307.5</v>
      </c>
      <c r="S456" s="5" t="n">
        <f aca="false">MATCH(F456,Codetabel!$G$2:$G$12,0)-1</f>
        <v>0</v>
      </c>
      <c r="T456" s="5" t="n">
        <f aca="false">H456-1</f>
        <v>3</v>
      </c>
    </row>
    <row r="457" customFormat="false" ht="15" hidden="false" customHeight="false" outlineLevel="0" collapsed="false">
      <c r="A457" s="9" t="s">
        <v>65</v>
      </c>
      <c r="B457" s="9" t="n">
        <v>627</v>
      </c>
      <c r="C457" s="9" t="s">
        <v>977</v>
      </c>
      <c r="D457" s="9" t="s">
        <v>978</v>
      </c>
      <c r="E457" s="9" t="s">
        <v>981</v>
      </c>
      <c r="F457" s="9" t="n">
        <v>0</v>
      </c>
      <c r="G457" s="9" t="s">
        <v>392</v>
      </c>
      <c r="H457" s="9" t="n">
        <v>1</v>
      </c>
      <c r="I457" s="9" t="n">
        <v>10</v>
      </c>
      <c r="J457" s="11" t="b">
        <f aca="false">FALSE()</f>
        <v>0</v>
      </c>
      <c r="K457" s="9" t="n">
        <v>10</v>
      </c>
      <c r="L457" s="9" t="n">
        <v>1</v>
      </c>
      <c r="M457" s="11" t="b">
        <f aca="false">FALSE()</f>
        <v>0</v>
      </c>
      <c r="N457" s="5" t="n">
        <f aca="false">COUNTIF($F$2:$F$563,"&lt;"&amp;F457)+(COUNTIF($F$2:$F$563,F457)+1)/2</f>
        <v>59</v>
      </c>
      <c r="O457" s="5" t="n">
        <f aca="false">COUNTIF($H$2:$H$563,"&lt;"&amp;H457)+(COUNTIF($H$2:$H$563,H457)+1)/2</f>
        <v>22</v>
      </c>
      <c r="P457" s="5" t="n">
        <f aca="false">IF(J457=FALSE(),COUNTIFS($J$2:$J$563,FALSE(),$F$2:$F$563,"&lt;"&amp;F457)+(COUNTIFS($J$2:$J$563,FALSE(),$F$2:$F$563,F457)+1)/2,"")</f>
        <v>59</v>
      </c>
      <c r="Q457" s="5" t="n">
        <f aca="false">IF(J457=FALSE(),COUNTIFS($J$2:$J$563,FALSE(),$H$2:$H$563,"&lt;"&amp;H457)+(COUNTIFS($J$2:$J$563,FALSE(),$H$2:$H$563,H457)+1)/2,"")</f>
        <v>19.5</v>
      </c>
      <c r="R457" s="5" t="n">
        <f aca="false">COUNTIF($L$2:$L$563,"&lt;"&amp;L457)+(COUNTIF($L$2:$L$563,L457)+1)/2</f>
        <v>24</v>
      </c>
      <c r="S457" s="5" t="n">
        <f aca="false">MATCH(F457,Codetabel!$G$2:$G$12,0)-1</f>
        <v>0</v>
      </c>
      <c r="T457" s="5" t="n">
        <f aca="false">H457-1</f>
        <v>0</v>
      </c>
    </row>
    <row r="458" customFormat="false" ht="15" hidden="false" customHeight="false" outlineLevel="0" collapsed="false">
      <c r="A458" s="9" t="s">
        <v>65</v>
      </c>
      <c r="B458" s="9" t="n">
        <v>628</v>
      </c>
      <c r="C458" s="9" t="s">
        <v>977</v>
      </c>
      <c r="D458" s="9" t="s">
        <v>978</v>
      </c>
      <c r="E458" s="9" t="s">
        <v>982</v>
      </c>
      <c r="F458" s="9" t="n">
        <v>0</v>
      </c>
      <c r="G458" s="9" t="s">
        <v>392</v>
      </c>
      <c r="H458" s="9" t="n">
        <v>1</v>
      </c>
      <c r="I458" s="9" t="n">
        <v>10</v>
      </c>
      <c r="J458" s="11" t="b">
        <f aca="false">FALSE()</f>
        <v>0</v>
      </c>
      <c r="K458" s="9" t="n">
        <v>10</v>
      </c>
      <c r="L458" s="9" t="n">
        <v>1</v>
      </c>
      <c r="M458" s="11" t="b">
        <f aca="false">FALSE()</f>
        <v>0</v>
      </c>
      <c r="N458" s="5" t="n">
        <f aca="false">COUNTIF($F$2:$F$563,"&lt;"&amp;F458)+(COUNTIF($F$2:$F$563,F458)+1)/2</f>
        <v>59</v>
      </c>
      <c r="O458" s="5" t="n">
        <f aca="false">COUNTIF($H$2:$H$563,"&lt;"&amp;H458)+(COUNTIF($H$2:$H$563,H458)+1)/2</f>
        <v>22</v>
      </c>
      <c r="P458" s="5" t="n">
        <f aca="false">IF(J458=FALSE(),COUNTIFS($J$2:$J$563,FALSE(),$F$2:$F$563,"&lt;"&amp;F458)+(COUNTIFS($J$2:$J$563,FALSE(),$F$2:$F$563,F458)+1)/2,"")</f>
        <v>59</v>
      </c>
      <c r="Q458" s="5" t="n">
        <f aca="false">IF(J458=FALSE(),COUNTIFS($J$2:$J$563,FALSE(),$H$2:$H$563,"&lt;"&amp;H458)+(COUNTIFS($J$2:$J$563,FALSE(),$H$2:$H$563,H458)+1)/2,"")</f>
        <v>19.5</v>
      </c>
      <c r="R458" s="5" t="n">
        <f aca="false">COUNTIF($L$2:$L$563,"&lt;"&amp;L458)+(COUNTIF($L$2:$L$563,L458)+1)/2</f>
        <v>24</v>
      </c>
      <c r="S458" s="5" t="n">
        <f aca="false">MATCH(F458,Codetabel!$G$2:$G$12,0)-1</f>
        <v>0</v>
      </c>
      <c r="T458" s="5" t="n">
        <f aca="false">H458-1</f>
        <v>0</v>
      </c>
    </row>
    <row r="459" customFormat="false" ht="15" hidden="false" customHeight="false" outlineLevel="0" collapsed="false">
      <c r="A459" s="9" t="s">
        <v>65</v>
      </c>
      <c r="B459" s="9" t="n">
        <v>631</v>
      </c>
      <c r="C459" s="9" t="s">
        <v>983</v>
      </c>
      <c r="D459" s="9" t="s">
        <v>984</v>
      </c>
      <c r="E459" s="9" t="s">
        <v>985</v>
      </c>
      <c r="F459" s="9" t="n">
        <v>0</v>
      </c>
      <c r="G459" s="9" t="s">
        <v>392</v>
      </c>
      <c r="H459" s="9" t="n">
        <v>1</v>
      </c>
      <c r="I459" s="9" t="n">
        <v>10</v>
      </c>
      <c r="J459" s="11" t="b">
        <f aca="false">FALSE()</f>
        <v>0</v>
      </c>
      <c r="K459" s="9" t="n">
        <v>10</v>
      </c>
      <c r="L459" s="9" t="n">
        <v>1</v>
      </c>
      <c r="M459" s="11" t="b">
        <f aca="false">FALSE()</f>
        <v>0</v>
      </c>
      <c r="N459" s="5" t="n">
        <f aca="false">COUNTIF($F$2:$F$563,"&lt;"&amp;F459)+(COUNTIF($F$2:$F$563,F459)+1)/2</f>
        <v>59</v>
      </c>
      <c r="O459" s="5" t="n">
        <f aca="false">COUNTIF($H$2:$H$563,"&lt;"&amp;H459)+(COUNTIF($H$2:$H$563,H459)+1)/2</f>
        <v>22</v>
      </c>
      <c r="P459" s="5" t="n">
        <f aca="false">IF(J459=FALSE(),COUNTIFS($J$2:$J$563,FALSE(),$F$2:$F$563,"&lt;"&amp;F459)+(COUNTIFS($J$2:$J$563,FALSE(),$F$2:$F$563,F459)+1)/2,"")</f>
        <v>59</v>
      </c>
      <c r="Q459" s="5" t="n">
        <f aca="false">IF(J459=FALSE(),COUNTIFS($J$2:$J$563,FALSE(),$H$2:$H$563,"&lt;"&amp;H459)+(COUNTIFS($J$2:$J$563,FALSE(),$H$2:$H$563,H459)+1)/2,"")</f>
        <v>19.5</v>
      </c>
      <c r="R459" s="5" t="n">
        <f aca="false">COUNTIF($L$2:$L$563,"&lt;"&amp;L459)+(COUNTIF($L$2:$L$563,L459)+1)/2</f>
        <v>24</v>
      </c>
      <c r="S459" s="5" t="n">
        <f aca="false">MATCH(F459,Codetabel!$G$2:$G$12,0)-1</f>
        <v>0</v>
      </c>
      <c r="T459" s="5" t="n">
        <f aca="false">H459-1</f>
        <v>0</v>
      </c>
    </row>
    <row r="460" customFormat="false" ht="15" hidden="false" customHeight="false" outlineLevel="0" collapsed="false">
      <c r="A460" s="9" t="s">
        <v>65</v>
      </c>
      <c r="B460" s="9" t="n">
        <v>634</v>
      </c>
      <c r="C460" s="9" t="s">
        <v>986</v>
      </c>
      <c r="D460" s="9" t="s">
        <v>987</v>
      </c>
      <c r="E460" s="9" t="s">
        <v>988</v>
      </c>
      <c r="F460" s="9" t="n">
        <v>0</v>
      </c>
      <c r="G460" s="9" t="s">
        <v>392</v>
      </c>
      <c r="H460" s="9" t="n">
        <v>1</v>
      </c>
      <c r="I460" s="9" t="n">
        <v>10</v>
      </c>
      <c r="J460" s="11" t="b">
        <f aca="false">FALSE()</f>
        <v>0</v>
      </c>
      <c r="K460" s="9" t="n">
        <v>10</v>
      </c>
      <c r="L460" s="9" t="n">
        <v>1</v>
      </c>
      <c r="M460" s="11" t="b">
        <f aca="false">FALSE()</f>
        <v>0</v>
      </c>
      <c r="N460" s="5" t="n">
        <f aca="false">COUNTIF($F$2:$F$563,"&lt;"&amp;F460)+(COUNTIF($F$2:$F$563,F460)+1)/2</f>
        <v>59</v>
      </c>
      <c r="O460" s="5" t="n">
        <f aca="false">COUNTIF($H$2:$H$563,"&lt;"&amp;H460)+(COUNTIF($H$2:$H$563,H460)+1)/2</f>
        <v>22</v>
      </c>
      <c r="P460" s="5" t="n">
        <f aca="false">IF(J460=FALSE(),COUNTIFS($J$2:$J$563,FALSE(),$F$2:$F$563,"&lt;"&amp;F460)+(COUNTIFS($J$2:$J$563,FALSE(),$F$2:$F$563,F460)+1)/2,"")</f>
        <v>59</v>
      </c>
      <c r="Q460" s="5" t="n">
        <f aca="false">IF(J460=FALSE(),COUNTIFS($J$2:$J$563,FALSE(),$H$2:$H$563,"&lt;"&amp;H460)+(COUNTIFS($J$2:$J$563,FALSE(),$H$2:$H$563,H460)+1)/2,"")</f>
        <v>19.5</v>
      </c>
      <c r="R460" s="5" t="n">
        <f aca="false">COUNTIF($L$2:$L$563,"&lt;"&amp;L460)+(COUNTIF($L$2:$L$563,L460)+1)/2</f>
        <v>24</v>
      </c>
      <c r="S460" s="5" t="n">
        <f aca="false">MATCH(F460,Codetabel!$G$2:$G$12,0)-1</f>
        <v>0</v>
      </c>
      <c r="T460" s="5" t="n">
        <f aca="false">H460-1</f>
        <v>0</v>
      </c>
    </row>
    <row r="461" customFormat="false" ht="15" hidden="false" customHeight="false" outlineLevel="0" collapsed="false">
      <c r="A461" s="9" t="s">
        <v>65</v>
      </c>
      <c r="B461" s="9" t="n">
        <v>637</v>
      </c>
      <c r="C461" s="9" t="s">
        <v>989</v>
      </c>
      <c r="D461" s="9" t="s">
        <v>990</v>
      </c>
      <c r="E461" s="9" t="s">
        <v>991</v>
      </c>
      <c r="F461" s="9" t="n">
        <v>10</v>
      </c>
      <c r="G461" s="9" t="s">
        <v>107</v>
      </c>
      <c r="H461" s="9" t="n">
        <v>2</v>
      </c>
      <c r="I461" s="9" t="n">
        <v>30</v>
      </c>
      <c r="J461" s="11" t="b">
        <f aca="false">FALSE()</f>
        <v>0</v>
      </c>
      <c r="K461" s="9" t="n">
        <v>30</v>
      </c>
      <c r="L461" s="9" t="n">
        <v>2</v>
      </c>
      <c r="M461" s="11" t="b">
        <f aca="false">FALSE()</f>
        <v>0</v>
      </c>
      <c r="N461" s="5" t="n">
        <f aca="false">COUNTIF($F$2:$F$563,"&lt;"&amp;F461)+(COUNTIF($F$2:$F$563,F461)+1)/2</f>
        <v>164.5</v>
      </c>
      <c r="O461" s="5" t="n">
        <f aca="false">COUNTIF($H$2:$H$563,"&lt;"&amp;H461)+(COUNTIF($H$2:$H$563,H461)+1)/2</f>
        <v>89</v>
      </c>
      <c r="P461" s="5" t="n">
        <f aca="false">IF(J461=FALSE(),COUNTIFS($J$2:$J$563,FALSE(),$F$2:$F$563,"&lt;"&amp;F461)+(COUNTIFS($J$2:$J$563,FALSE(),$F$2:$F$563,F461)+1)/2,"")</f>
        <v>162</v>
      </c>
      <c r="Q461" s="5" t="n">
        <f aca="false">IF(J461=FALSE(),COUNTIFS($J$2:$J$563,FALSE(),$H$2:$H$563,"&lt;"&amp;H461)+(COUNTIFS($J$2:$J$563,FALSE(),$H$2:$H$563,H461)+1)/2,"")</f>
        <v>71.5</v>
      </c>
      <c r="R461" s="5" t="n">
        <f aca="false">COUNTIF($L$2:$L$563,"&lt;"&amp;L461)+(COUNTIF($L$2:$L$563,L461)+1)/2</f>
        <v>101.5</v>
      </c>
      <c r="S461" s="5" t="n">
        <f aca="false">MATCH(F461,Codetabel!$G$2:$G$12,0)-1</f>
        <v>1</v>
      </c>
      <c r="T461" s="5" t="n">
        <f aca="false">H461-1</f>
        <v>1</v>
      </c>
    </row>
    <row r="462" customFormat="false" ht="15" hidden="false" customHeight="false" outlineLevel="0" collapsed="false">
      <c r="A462" s="9" t="s">
        <v>65</v>
      </c>
      <c r="B462" s="9" t="n">
        <v>638</v>
      </c>
      <c r="C462" s="9" t="s">
        <v>992</v>
      </c>
      <c r="D462" s="9" t="s">
        <v>993</v>
      </c>
      <c r="E462" s="9" t="s">
        <v>994</v>
      </c>
      <c r="F462" s="9" t="n">
        <v>10</v>
      </c>
      <c r="G462" s="9" t="s">
        <v>126</v>
      </c>
      <c r="H462" s="9" t="n">
        <v>3</v>
      </c>
      <c r="I462" s="9" t="n">
        <v>50</v>
      </c>
      <c r="J462" s="11" t="b">
        <f aca="false">FALSE()</f>
        <v>0</v>
      </c>
      <c r="K462" s="9" t="n">
        <v>50</v>
      </c>
      <c r="L462" s="9" t="n">
        <v>3</v>
      </c>
      <c r="M462" s="11" t="b">
        <f aca="false">TRUE()</f>
        <v>1</v>
      </c>
      <c r="N462" s="5" t="n">
        <f aca="false">COUNTIF($F$2:$F$563,"&lt;"&amp;F462)+(COUNTIF($F$2:$F$563,F462)+1)/2</f>
        <v>164.5</v>
      </c>
      <c r="O462" s="5" t="n">
        <f aca="false">COUNTIF($H$2:$H$563,"&lt;"&amp;H462)+(COUNTIF($H$2:$H$563,H462)+1)/2</f>
        <v>176.5</v>
      </c>
      <c r="P462" s="5" t="n">
        <f aca="false">IF(J462=FALSE(),COUNTIFS($J$2:$J$563,FALSE(),$F$2:$F$563,"&lt;"&amp;F462)+(COUNTIFS($J$2:$J$563,FALSE(),$F$2:$F$563,F462)+1)/2,"")</f>
        <v>162</v>
      </c>
      <c r="Q462" s="5" t="n">
        <f aca="false">IF(J462=FALSE(),COUNTIFS($J$2:$J$563,FALSE(),$H$2:$H$563,"&lt;"&amp;H462)+(COUNTIFS($J$2:$J$563,FALSE(),$H$2:$H$563,H462)+1)/2,"")</f>
        <v>133.5</v>
      </c>
      <c r="R462" s="5" t="n">
        <f aca="false">COUNTIF($L$2:$L$563,"&lt;"&amp;L462)+(COUNTIF($L$2:$L$563,L462)+1)/2</f>
        <v>205</v>
      </c>
      <c r="S462" s="5" t="n">
        <f aca="false">MATCH(F462,Codetabel!$G$2:$G$12,0)-1</f>
        <v>1</v>
      </c>
      <c r="T462" s="5" t="n">
        <f aca="false">H462-1</f>
        <v>2</v>
      </c>
    </row>
    <row r="463" customFormat="false" ht="15" hidden="false" customHeight="false" outlineLevel="0" collapsed="false">
      <c r="A463" s="9" t="s">
        <v>65</v>
      </c>
      <c r="B463" s="9" t="n">
        <v>639</v>
      </c>
      <c r="C463" s="9" t="s">
        <v>995</v>
      </c>
      <c r="D463" s="9" t="s">
        <v>996</v>
      </c>
      <c r="E463" s="9" t="s">
        <v>997</v>
      </c>
      <c r="F463" s="9" t="n">
        <v>10</v>
      </c>
      <c r="G463" s="9" t="s">
        <v>126</v>
      </c>
      <c r="H463" s="9" t="n">
        <v>3</v>
      </c>
      <c r="I463" s="9" t="n">
        <v>50</v>
      </c>
      <c r="J463" s="11" t="b">
        <f aca="false">FALSE()</f>
        <v>0</v>
      </c>
      <c r="K463" s="9" t="n">
        <v>50</v>
      </c>
      <c r="L463" s="9" t="n">
        <v>3</v>
      </c>
      <c r="M463" s="11" t="b">
        <f aca="false">TRUE()</f>
        <v>1</v>
      </c>
      <c r="N463" s="5" t="n">
        <f aca="false">COUNTIF($F$2:$F$563,"&lt;"&amp;F463)+(COUNTIF($F$2:$F$563,F463)+1)/2</f>
        <v>164.5</v>
      </c>
      <c r="O463" s="5" t="n">
        <f aca="false">COUNTIF($H$2:$H$563,"&lt;"&amp;H463)+(COUNTIF($H$2:$H$563,H463)+1)/2</f>
        <v>176.5</v>
      </c>
      <c r="P463" s="5" t="n">
        <f aca="false">IF(J463=FALSE(),COUNTIFS($J$2:$J$563,FALSE(),$F$2:$F$563,"&lt;"&amp;F463)+(COUNTIFS($J$2:$J$563,FALSE(),$F$2:$F$563,F463)+1)/2,"")</f>
        <v>162</v>
      </c>
      <c r="Q463" s="5" t="n">
        <f aca="false">IF(J463=FALSE(),COUNTIFS($J$2:$J$563,FALSE(),$H$2:$H$563,"&lt;"&amp;H463)+(COUNTIFS($J$2:$J$563,FALSE(),$H$2:$H$563,H463)+1)/2,"")</f>
        <v>133.5</v>
      </c>
      <c r="R463" s="5" t="n">
        <f aca="false">COUNTIF($L$2:$L$563,"&lt;"&amp;L463)+(COUNTIF($L$2:$L$563,L463)+1)/2</f>
        <v>205</v>
      </c>
      <c r="S463" s="5" t="n">
        <f aca="false">MATCH(F463,Codetabel!$G$2:$G$12,0)-1</f>
        <v>1</v>
      </c>
      <c r="T463" s="5" t="n">
        <f aca="false">H463-1</f>
        <v>2</v>
      </c>
    </row>
    <row r="464" customFormat="false" ht="15" hidden="false" customHeight="false" outlineLevel="0" collapsed="false">
      <c r="A464" s="9" t="s">
        <v>65</v>
      </c>
      <c r="B464" s="9" t="n">
        <v>640</v>
      </c>
      <c r="C464" s="9" t="s">
        <v>998</v>
      </c>
      <c r="D464" s="9" t="s">
        <v>999</v>
      </c>
      <c r="E464" s="9" t="s">
        <v>1000</v>
      </c>
      <c r="F464" s="9" t="n">
        <v>10</v>
      </c>
      <c r="G464" s="9" t="s">
        <v>107</v>
      </c>
      <c r="H464" s="9" t="n">
        <v>2</v>
      </c>
      <c r="I464" s="9" t="n">
        <v>30</v>
      </c>
      <c r="J464" s="11" t="b">
        <f aca="false">FALSE()</f>
        <v>0</v>
      </c>
      <c r="K464" s="9" t="n">
        <v>30</v>
      </c>
      <c r="L464" s="9" t="n">
        <v>2</v>
      </c>
      <c r="M464" s="11" t="b">
        <f aca="false">TRUE()</f>
        <v>1</v>
      </c>
      <c r="N464" s="5" t="n">
        <f aca="false">COUNTIF($F$2:$F$563,"&lt;"&amp;F464)+(COUNTIF($F$2:$F$563,F464)+1)/2</f>
        <v>164.5</v>
      </c>
      <c r="O464" s="5" t="n">
        <f aca="false">COUNTIF($H$2:$H$563,"&lt;"&amp;H464)+(COUNTIF($H$2:$H$563,H464)+1)/2</f>
        <v>89</v>
      </c>
      <c r="P464" s="5" t="n">
        <f aca="false">IF(J464=FALSE(),COUNTIFS($J$2:$J$563,FALSE(),$F$2:$F$563,"&lt;"&amp;F464)+(COUNTIFS($J$2:$J$563,FALSE(),$F$2:$F$563,F464)+1)/2,"")</f>
        <v>162</v>
      </c>
      <c r="Q464" s="5" t="n">
        <f aca="false">IF(J464=FALSE(),COUNTIFS($J$2:$J$563,FALSE(),$H$2:$H$563,"&lt;"&amp;H464)+(COUNTIFS($J$2:$J$563,FALSE(),$H$2:$H$563,H464)+1)/2,"")</f>
        <v>71.5</v>
      </c>
      <c r="R464" s="5" t="n">
        <f aca="false">COUNTIF($L$2:$L$563,"&lt;"&amp;L464)+(COUNTIF($L$2:$L$563,L464)+1)/2</f>
        <v>101.5</v>
      </c>
      <c r="S464" s="5" t="n">
        <f aca="false">MATCH(F464,Codetabel!$G$2:$G$12,0)-1</f>
        <v>1</v>
      </c>
      <c r="T464" s="5" t="n">
        <f aca="false">H464-1</f>
        <v>1</v>
      </c>
    </row>
    <row r="465" customFormat="false" ht="15" hidden="false" customHeight="false" outlineLevel="0" collapsed="false">
      <c r="A465" s="9" t="s">
        <v>65</v>
      </c>
      <c r="B465" s="9" t="n">
        <v>643</v>
      </c>
      <c r="C465" s="9" t="s">
        <v>1001</v>
      </c>
      <c r="D465" s="9" t="s">
        <v>1002</v>
      </c>
      <c r="E465" s="9" t="s">
        <v>1003</v>
      </c>
      <c r="F465" s="9" t="n">
        <v>0</v>
      </c>
      <c r="G465" s="9" t="s">
        <v>392</v>
      </c>
      <c r="H465" s="9" t="n">
        <v>1</v>
      </c>
      <c r="I465" s="9" t="n">
        <v>10</v>
      </c>
      <c r="J465" s="11" t="b">
        <f aca="false">FALSE()</f>
        <v>0</v>
      </c>
      <c r="K465" s="9" t="n">
        <v>10</v>
      </c>
      <c r="L465" s="9" t="n">
        <v>1</v>
      </c>
      <c r="M465" s="11" t="b">
        <f aca="false">FALSE()</f>
        <v>0</v>
      </c>
      <c r="N465" s="5" t="n">
        <f aca="false">COUNTIF($F$2:$F$563,"&lt;"&amp;F465)+(COUNTIF($F$2:$F$563,F465)+1)/2</f>
        <v>59</v>
      </c>
      <c r="O465" s="5" t="n">
        <f aca="false">COUNTIF($H$2:$H$563,"&lt;"&amp;H465)+(COUNTIF($H$2:$H$563,H465)+1)/2</f>
        <v>22</v>
      </c>
      <c r="P465" s="5" t="n">
        <f aca="false">IF(J465=FALSE(),COUNTIFS($J$2:$J$563,FALSE(),$F$2:$F$563,"&lt;"&amp;F465)+(COUNTIFS($J$2:$J$563,FALSE(),$F$2:$F$563,F465)+1)/2,"")</f>
        <v>59</v>
      </c>
      <c r="Q465" s="5" t="n">
        <f aca="false">IF(J465=FALSE(),COUNTIFS($J$2:$J$563,FALSE(),$H$2:$H$563,"&lt;"&amp;H465)+(COUNTIFS($J$2:$J$563,FALSE(),$H$2:$H$563,H465)+1)/2,"")</f>
        <v>19.5</v>
      </c>
      <c r="R465" s="5" t="n">
        <f aca="false">COUNTIF($L$2:$L$563,"&lt;"&amp;L465)+(COUNTIF($L$2:$L$563,L465)+1)/2</f>
        <v>24</v>
      </c>
      <c r="S465" s="5" t="n">
        <f aca="false">MATCH(F465,Codetabel!$G$2:$G$12,0)-1</f>
        <v>0</v>
      </c>
      <c r="T465" s="5" t="n">
        <f aca="false">H465-1</f>
        <v>0</v>
      </c>
    </row>
    <row r="466" customFormat="false" ht="15" hidden="false" customHeight="false" outlineLevel="0" collapsed="false">
      <c r="A466" s="9" t="s">
        <v>65</v>
      </c>
      <c r="B466" s="9" t="n">
        <v>644</v>
      </c>
      <c r="C466" s="9" t="s">
        <v>1001</v>
      </c>
      <c r="D466" s="9" t="s">
        <v>1004</v>
      </c>
      <c r="E466" s="9" t="s">
        <v>1005</v>
      </c>
      <c r="F466" s="9" t="n">
        <v>0</v>
      </c>
      <c r="G466" s="9" t="s">
        <v>107</v>
      </c>
      <c r="H466" s="9" t="n">
        <v>2</v>
      </c>
      <c r="I466" s="9" t="n">
        <v>30</v>
      </c>
      <c r="J466" s="11" t="b">
        <f aca="false">FALSE()</f>
        <v>0</v>
      </c>
      <c r="K466" s="9" t="n">
        <v>30</v>
      </c>
      <c r="L466" s="9" t="n">
        <v>2</v>
      </c>
      <c r="M466" s="11" t="b">
        <f aca="false">TRUE()</f>
        <v>1</v>
      </c>
      <c r="N466" s="5" t="n">
        <f aca="false">COUNTIF($F$2:$F$563,"&lt;"&amp;F466)+(COUNTIF($F$2:$F$563,F466)+1)/2</f>
        <v>59</v>
      </c>
      <c r="O466" s="5" t="n">
        <f aca="false">COUNTIF($H$2:$H$563,"&lt;"&amp;H466)+(COUNTIF($H$2:$H$563,H466)+1)/2</f>
        <v>89</v>
      </c>
      <c r="P466" s="5" t="n">
        <f aca="false">IF(J466=FALSE(),COUNTIFS($J$2:$J$563,FALSE(),$F$2:$F$563,"&lt;"&amp;F466)+(COUNTIFS($J$2:$J$563,FALSE(),$F$2:$F$563,F466)+1)/2,"")</f>
        <v>59</v>
      </c>
      <c r="Q466" s="5" t="n">
        <f aca="false">IF(J466=FALSE(),COUNTIFS($J$2:$J$563,FALSE(),$H$2:$H$563,"&lt;"&amp;H466)+(COUNTIFS($J$2:$J$563,FALSE(),$H$2:$H$563,H466)+1)/2,"")</f>
        <v>71.5</v>
      </c>
      <c r="R466" s="5" t="n">
        <f aca="false">COUNTIF($L$2:$L$563,"&lt;"&amp;L466)+(COUNTIF($L$2:$L$563,L466)+1)/2</f>
        <v>101.5</v>
      </c>
      <c r="S466" s="5" t="n">
        <f aca="false">MATCH(F466,Codetabel!$G$2:$G$12,0)-1</f>
        <v>0</v>
      </c>
      <c r="T466" s="5" t="n">
        <f aca="false">H466-1</f>
        <v>1</v>
      </c>
    </row>
    <row r="467" customFormat="false" ht="15" hidden="false" customHeight="false" outlineLevel="0" collapsed="false">
      <c r="A467" s="9" t="s">
        <v>65</v>
      </c>
      <c r="B467" s="9" t="n">
        <v>647</v>
      </c>
      <c r="C467" s="9" t="s">
        <v>1006</v>
      </c>
      <c r="D467" s="9" t="s">
        <v>1007</v>
      </c>
      <c r="E467" s="9" t="s">
        <v>1008</v>
      </c>
      <c r="F467" s="9" t="n">
        <v>30</v>
      </c>
      <c r="G467" s="9" t="s">
        <v>107</v>
      </c>
      <c r="H467" s="9" t="n">
        <v>2</v>
      </c>
      <c r="I467" s="9" t="n">
        <v>30</v>
      </c>
      <c r="J467" s="11" t="b">
        <f aca="false">TRUE()</f>
        <v>1</v>
      </c>
      <c r="K467" s="9" t="n">
        <v>30</v>
      </c>
      <c r="L467" s="9" t="n">
        <v>2</v>
      </c>
      <c r="M467" s="11" t="b">
        <f aca="false">FALSE()</f>
        <v>0</v>
      </c>
      <c r="N467" s="5" t="n">
        <f aca="false">COUNTIF($F$2:$F$563,"&lt;"&amp;F467)+(COUNTIF($F$2:$F$563,F467)+1)/2</f>
        <v>259.5</v>
      </c>
      <c r="O467" s="5" t="n">
        <f aca="false">COUNTIF($H$2:$H$563,"&lt;"&amp;H467)+(COUNTIF($H$2:$H$563,H467)+1)/2</f>
        <v>89</v>
      </c>
      <c r="P467" s="5" t="str">
        <f aca="false">IF(J467=FALSE(),COUNTIFS($J$2:$J$563,FALSE(),$F$2:$F$563,"&lt;"&amp;F467)+(COUNTIFS($J$2:$J$563,FALSE(),$F$2:$F$563,F467)+1)/2,"")</f>
        <v/>
      </c>
      <c r="Q467" s="5" t="str">
        <f aca="false">IF(J467=FALSE(),COUNTIFS($J$2:$J$563,FALSE(),$H$2:$H$563,"&lt;"&amp;H467)+(COUNTIFS($J$2:$J$563,FALSE(),$H$2:$H$563,H467)+1)/2,"")</f>
        <v/>
      </c>
      <c r="R467" s="5" t="n">
        <f aca="false">COUNTIF($L$2:$L$563,"&lt;"&amp;L467)+(COUNTIF($L$2:$L$563,L467)+1)/2</f>
        <v>101.5</v>
      </c>
      <c r="S467" s="5" t="n">
        <f aca="false">MATCH(F467,Codetabel!$G$2:$G$12,0)-1</f>
        <v>2</v>
      </c>
      <c r="T467" s="5" t="n">
        <f aca="false">H467-1</f>
        <v>1</v>
      </c>
    </row>
    <row r="468" customFormat="false" ht="15" hidden="false" customHeight="false" outlineLevel="0" collapsed="false">
      <c r="A468" s="9" t="s">
        <v>65</v>
      </c>
      <c r="B468" s="9" t="n">
        <v>648</v>
      </c>
      <c r="C468" s="9" t="s">
        <v>1009</v>
      </c>
      <c r="D468" s="9" t="s">
        <v>1010</v>
      </c>
      <c r="E468" s="9" t="s">
        <v>1011</v>
      </c>
      <c r="F468" s="9" t="n">
        <v>0</v>
      </c>
      <c r="G468" s="9" t="s">
        <v>392</v>
      </c>
      <c r="H468" s="9" t="n">
        <v>1</v>
      </c>
      <c r="I468" s="9" t="n">
        <v>10</v>
      </c>
      <c r="J468" s="11" t="b">
        <f aca="false">FALSE()</f>
        <v>0</v>
      </c>
      <c r="K468" s="9" t="n">
        <v>10</v>
      </c>
      <c r="L468" s="9" t="n">
        <v>1</v>
      </c>
      <c r="M468" s="11" t="b">
        <f aca="false">FALSE()</f>
        <v>0</v>
      </c>
      <c r="N468" s="5" t="n">
        <f aca="false">COUNTIF($F$2:$F$563,"&lt;"&amp;F468)+(COUNTIF($F$2:$F$563,F468)+1)/2</f>
        <v>59</v>
      </c>
      <c r="O468" s="5" t="n">
        <f aca="false">COUNTIF($H$2:$H$563,"&lt;"&amp;H468)+(COUNTIF($H$2:$H$563,H468)+1)/2</f>
        <v>22</v>
      </c>
      <c r="P468" s="5" t="n">
        <f aca="false">IF(J468=FALSE(),COUNTIFS($J$2:$J$563,FALSE(),$F$2:$F$563,"&lt;"&amp;F468)+(COUNTIFS($J$2:$J$563,FALSE(),$F$2:$F$563,F468)+1)/2,"")</f>
        <v>59</v>
      </c>
      <c r="Q468" s="5" t="n">
        <f aca="false">IF(J468=FALSE(),COUNTIFS($J$2:$J$563,FALSE(),$H$2:$H$563,"&lt;"&amp;H468)+(COUNTIFS($J$2:$J$563,FALSE(),$H$2:$H$563,H468)+1)/2,"")</f>
        <v>19.5</v>
      </c>
      <c r="R468" s="5" t="n">
        <f aca="false">COUNTIF($L$2:$L$563,"&lt;"&amp;L468)+(COUNTIF($L$2:$L$563,L468)+1)/2</f>
        <v>24</v>
      </c>
      <c r="S468" s="5" t="n">
        <f aca="false">MATCH(F468,Codetabel!$G$2:$G$12,0)-1</f>
        <v>0</v>
      </c>
      <c r="T468" s="5" t="n">
        <f aca="false">H468-1</f>
        <v>0</v>
      </c>
    </row>
    <row r="469" customFormat="false" ht="15" hidden="false" customHeight="false" outlineLevel="0" collapsed="false">
      <c r="A469" s="9" t="s">
        <v>65</v>
      </c>
      <c r="B469" s="9" t="n">
        <v>651</v>
      </c>
      <c r="C469" s="9" t="s">
        <v>1012</v>
      </c>
      <c r="D469" s="9" t="s">
        <v>1013</v>
      </c>
      <c r="E469" s="9" t="s">
        <v>1014</v>
      </c>
      <c r="F469" s="9" t="n">
        <v>0</v>
      </c>
      <c r="G469" s="9" t="s">
        <v>392</v>
      </c>
      <c r="H469" s="9" t="n">
        <v>1</v>
      </c>
      <c r="I469" s="9" t="n">
        <v>10</v>
      </c>
      <c r="J469" s="11" t="b">
        <f aca="false">FALSE()</f>
        <v>0</v>
      </c>
      <c r="K469" s="9" t="n">
        <v>10</v>
      </c>
      <c r="L469" s="9" t="n">
        <v>1</v>
      </c>
      <c r="M469" s="11" t="b">
        <f aca="false">FALSE()</f>
        <v>0</v>
      </c>
      <c r="N469" s="5" t="n">
        <f aca="false">COUNTIF($F$2:$F$563,"&lt;"&amp;F469)+(COUNTIF($F$2:$F$563,F469)+1)/2</f>
        <v>59</v>
      </c>
      <c r="O469" s="5" t="n">
        <f aca="false">COUNTIF($H$2:$H$563,"&lt;"&amp;H469)+(COUNTIF($H$2:$H$563,H469)+1)/2</f>
        <v>22</v>
      </c>
      <c r="P469" s="5" t="n">
        <f aca="false">IF(J469=FALSE(),COUNTIFS($J$2:$J$563,FALSE(),$F$2:$F$563,"&lt;"&amp;F469)+(COUNTIFS($J$2:$J$563,FALSE(),$F$2:$F$563,F469)+1)/2,"")</f>
        <v>59</v>
      </c>
      <c r="Q469" s="5" t="n">
        <f aca="false">IF(J469=FALSE(),COUNTIFS($J$2:$J$563,FALSE(),$H$2:$H$563,"&lt;"&amp;H469)+(COUNTIFS($J$2:$J$563,FALSE(),$H$2:$H$563,H469)+1)/2,"")</f>
        <v>19.5</v>
      </c>
      <c r="R469" s="5" t="n">
        <f aca="false">COUNTIF($L$2:$L$563,"&lt;"&amp;L469)+(COUNTIF($L$2:$L$563,L469)+1)/2</f>
        <v>24</v>
      </c>
      <c r="S469" s="5" t="n">
        <f aca="false">MATCH(F469,Codetabel!$G$2:$G$12,0)-1</f>
        <v>0</v>
      </c>
      <c r="T469" s="5" t="n">
        <f aca="false">H469-1</f>
        <v>0</v>
      </c>
    </row>
    <row r="470" customFormat="false" ht="15" hidden="false" customHeight="false" outlineLevel="0" collapsed="false">
      <c r="A470" s="9" t="s">
        <v>65</v>
      </c>
      <c r="B470" s="9" t="n">
        <v>652</v>
      </c>
      <c r="C470" s="9" t="s">
        <v>1015</v>
      </c>
      <c r="D470" s="9" t="s">
        <v>1016</v>
      </c>
      <c r="E470" s="9" t="s">
        <v>1017</v>
      </c>
      <c r="F470" s="9" t="n">
        <v>50</v>
      </c>
      <c r="G470" s="9" t="s">
        <v>126</v>
      </c>
      <c r="H470" s="9" t="n">
        <v>3</v>
      </c>
      <c r="I470" s="9" t="n">
        <v>50</v>
      </c>
      <c r="J470" s="11" t="b">
        <f aca="false">TRUE()</f>
        <v>1</v>
      </c>
      <c r="K470" s="9" t="n">
        <v>30</v>
      </c>
      <c r="L470" s="9" t="n">
        <v>2</v>
      </c>
      <c r="M470" s="11" t="b">
        <f aca="false">TRUE()</f>
        <v>1</v>
      </c>
      <c r="N470" s="5" t="n">
        <f aca="false">COUNTIF($F$2:$F$563,"&lt;"&amp;F470)+(COUNTIF($F$2:$F$563,F470)+1)/2</f>
        <v>346.5</v>
      </c>
      <c r="O470" s="5" t="n">
        <f aca="false">COUNTIF($H$2:$H$563,"&lt;"&amp;H470)+(COUNTIF($H$2:$H$563,H470)+1)/2</f>
        <v>176.5</v>
      </c>
      <c r="P470" s="5" t="str">
        <f aca="false">IF(J470=FALSE(),COUNTIFS($J$2:$J$563,FALSE(),$F$2:$F$563,"&lt;"&amp;F470)+(COUNTIFS($J$2:$J$563,FALSE(),$F$2:$F$563,F470)+1)/2,"")</f>
        <v/>
      </c>
      <c r="Q470" s="5" t="str">
        <f aca="false">IF(J470=FALSE(),COUNTIFS($J$2:$J$563,FALSE(),$H$2:$H$563,"&lt;"&amp;H470)+(COUNTIFS($J$2:$J$563,FALSE(),$H$2:$H$563,H470)+1)/2,"")</f>
        <v/>
      </c>
      <c r="R470" s="5" t="n">
        <f aca="false">COUNTIF($L$2:$L$563,"&lt;"&amp;L470)+(COUNTIF($L$2:$L$563,L470)+1)/2</f>
        <v>101.5</v>
      </c>
      <c r="S470" s="5" t="n">
        <f aca="false">MATCH(F470,Codetabel!$G$2:$G$12,0)-1</f>
        <v>3</v>
      </c>
      <c r="T470" s="5" t="n">
        <f aca="false">H470-1</f>
        <v>2</v>
      </c>
    </row>
    <row r="471" customFormat="false" ht="15" hidden="false" customHeight="false" outlineLevel="0" collapsed="false">
      <c r="A471" s="9" t="s">
        <v>65</v>
      </c>
      <c r="B471" s="9" t="n">
        <v>653</v>
      </c>
      <c r="C471" s="9" t="s">
        <v>1018</v>
      </c>
      <c r="D471" s="9" t="s">
        <v>1019</v>
      </c>
      <c r="E471" s="9" t="s">
        <v>1020</v>
      </c>
      <c r="F471" s="9" t="n">
        <v>10</v>
      </c>
      <c r="G471" s="9" t="s">
        <v>107</v>
      </c>
      <c r="H471" s="9" t="n">
        <v>2</v>
      </c>
      <c r="I471" s="9" t="n">
        <v>30</v>
      </c>
      <c r="J471" s="11" t="b">
        <f aca="false">FALSE()</f>
        <v>0</v>
      </c>
      <c r="K471" s="9" t="n">
        <v>30</v>
      </c>
      <c r="L471" s="9" t="n">
        <v>2</v>
      </c>
      <c r="M471" s="11" t="b">
        <f aca="false">TRUE()</f>
        <v>1</v>
      </c>
      <c r="N471" s="5" t="n">
        <f aca="false">COUNTIF($F$2:$F$563,"&lt;"&amp;F471)+(COUNTIF($F$2:$F$563,F471)+1)/2</f>
        <v>164.5</v>
      </c>
      <c r="O471" s="5" t="n">
        <f aca="false">COUNTIF($H$2:$H$563,"&lt;"&amp;H471)+(COUNTIF($H$2:$H$563,H471)+1)/2</f>
        <v>89</v>
      </c>
      <c r="P471" s="5" t="n">
        <f aca="false">IF(J471=FALSE(),COUNTIFS($J$2:$J$563,FALSE(),$F$2:$F$563,"&lt;"&amp;F471)+(COUNTIFS($J$2:$J$563,FALSE(),$F$2:$F$563,F471)+1)/2,"")</f>
        <v>162</v>
      </c>
      <c r="Q471" s="5" t="n">
        <f aca="false">IF(J471=FALSE(),COUNTIFS($J$2:$J$563,FALSE(),$H$2:$H$563,"&lt;"&amp;H471)+(COUNTIFS($J$2:$J$563,FALSE(),$H$2:$H$563,H471)+1)/2,"")</f>
        <v>71.5</v>
      </c>
      <c r="R471" s="5" t="n">
        <f aca="false">COUNTIF($L$2:$L$563,"&lt;"&amp;L471)+(COUNTIF($L$2:$L$563,L471)+1)/2</f>
        <v>101.5</v>
      </c>
      <c r="S471" s="5" t="n">
        <f aca="false">MATCH(F471,Codetabel!$G$2:$G$12,0)-1</f>
        <v>1</v>
      </c>
      <c r="T471" s="5" t="n">
        <f aca="false">H471-1</f>
        <v>1</v>
      </c>
    </row>
    <row r="472" customFormat="false" ht="15" hidden="false" customHeight="false" outlineLevel="0" collapsed="false">
      <c r="A472" s="9" t="s">
        <v>65</v>
      </c>
      <c r="B472" s="9" t="n">
        <v>654</v>
      </c>
      <c r="C472" s="9" t="s">
        <v>1021</v>
      </c>
      <c r="D472" s="9" t="s">
        <v>1022</v>
      </c>
      <c r="E472" s="9" t="s">
        <v>1023</v>
      </c>
      <c r="F472" s="9" t="n">
        <v>50</v>
      </c>
      <c r="G472" s="9" t="s">
        <v>132</v>
      </c>
      <c r="H472" s="9" t="n">
        <v>5</v>
      </c>
      <c r="I472" s="9" t="n">
        <v>200</v>
      </c>
      <c r="J472" s="11" t="b">
        <f aca="false">FALSE()</f>
        <v>0</v>
      </c>
      <c r="K472" s="9" t="n">
        <v>200</v>
      </c>
      <c r="L472" s="9" t="n">
        <v>5</v>
      </c>
      <c r="M472" s="11" t="b">
        <f aca="false">TRUE()</f>
        <v>1</v>
      </c>
      <c r="N472" s="5" t="n">
        <f aca="false">COUNTIF($F$2:$F$563,"&lt;"&amp;F472)+(COUNTIF($F$2:$F$563,F472)+1)/2</f>
        <v>346.5</v>
      </c>
      <c r="O472" s="5" t="n">
        <f aca="false">COUNTIF($H$2:$H$563,"&lt;"&amp;H472)+(COUNTIF($H$2:$H$563,H472)+1)/2</f>
        <v>351.5</v>
      </c>
      <c r="P472" s="5" t="n">
        <f aca="false">IF(J472=FALSE(),COUNTIFS($J$2:$J$563,FALSE(),$F$2:$F$563,"&lt;"&amp;F472)+(COUNTIFS($J$2:$J$563,FALSE(),$F$2:$F$563,F472)+1)/2,"")</f>
        <v>303.5</v>
      </c>
      <c r="Q472" s="5" t="n">
        <f aca="false">IF(J472=FALSE(),COUNTIFS($J$2:$J$563,FALSE(),$H$2:$H$563,"&lt;"&amp;H472)+(COUNTIFS($J$2:$J$563,FALSE(),$H$2:$H$563,H472)+1)/2,"")</f>
        <v>247</v>
      </c>
      <c r="R472" s="5" t="n">
        <f aca="false">COUNTIF($L$2:$L$563,"&lt;"&amp;L472)+(COUNTIF($L$2:$L$563,L472)+1)/2</f>
        <v>389.5</v>
      </c>
      <c r="S472" s="5" t="n">
        <f aca="false">MATCH(F472,Codetabel!$G$2:$G$12,0)-1</f>
        <v>3</v>
      </c>
      <c r="T472" s="5" t="n">
        <f aca="false">H472-1</f>
        <v>4</v>
      </c>
    </row>
    <row r="473" customFormat="false" ht="15" hidden="false" customHeight="false" outlineLevel="0" collapsed="false">
      <c r="A473" s="9" t="s">
        <v>65</v>
      </c>
      <c r="B473" s="9" t="n">
        <v>655</v>
      </c>
      <c r="C473" s="9" t="s">
        <v>1024</v>
      </c>
      <c r="D473" s="9" t="s">
        <v>1025</v>
      </c>
      <c r="E473" s="9" t="s">
        <v>1026</v>
      </c>
      <c r="F473" s="9" t="n">
        <v>0</v>
      </c>
      <c r="G473" s="9" t="s">
        <v>392</v>
      </c>
      <c r="H473" s="9" t="n">
        <v>1</v>
      </c>
      <c r="I473" s="9" t="n">
        <v>10</v>
      </c>
      <c r="J473" s="11" t="b">
        <f aca="false">FALSE()</f>
        <v>0</v>
      </c>
      <c r="K473" s="9" t="n">
        <v>10</v>
      </c>
      <c r="L473" s="9" t="n">
        <v>1</v>
      </c>
      <c r="M473" s="11" t="b">
        <f aca="false">FALSE()</f>
        <v>0</v>
      </c>
      <c r="N473" s="5" t="n">
        <f aca="false">COUNTIF($F$2:$F$563,"&lt;"&amp;F473)+(COUNTIF($F$2:$F$563,F473)+1)/2</f>
        <v>59</v>
      </c>
      <c r="O473" s="5" t="n">
        <f aca="false">COUNTIF($H$2:$H$563,"&lt;"&amp;H473)+(COUNTIF($H$2:$H$563,H473)+1)/2</f>
        <v>22</v>
      </c>
      <c r="P473" s="5" t="n">
        <f aca="false">IF(J473=FALSE(),COUNTIFS($J$2:$J$563,FALSE(),$F$2:$F$563,"&lt;"&amp;F473)+(COUNTIFS($J$2:$J$563,FALSE(),$F$2:$F$563,F473)+1)/2,"")</f>
        <v>59</v>
      </c>
      <c r="Q473" s="5" t="n">
        <f aca="false">IF(J473=FALSE(),COUNTIFS($J$2:$J$563,FALSE(),$H$2:$H$563,"&lt;"&amp;H473)+(COUNTIFS($J$2:$J$563,FALSE(),$H$2:$H$563,H473)+1)/2,"")</f>
        <v>19.5</v>
      </c>
      <c r="R473" s="5" t="n">
        <f aca="false">COUNTIF($L$2:$L$563,"&lt;"&amp;L473)+(COUNTIF($L$2:$L$563,L473)+1)/2</f>
        <v>24</v>
      </c>
      <c r="S473" s="5" t="n">
        <f aca="false">MATCH(F473,Codetabel!$G$2:$G$12,0)-1</f>
        <v>0</v>
      </c>
      <c r="T473" s="5" t="n">
        <f aca="false">H473-1</f>
        <v>0</v>
      </c>
    </row>
    <row r="474" customFormat="false" ht="15" hidden="false" customHeight="false" outlineLevel="0" collapsed="false">
      <c r="A474" s="9" t="s">
        <v>65</v>
      </c>
      <c r="B474" s="9" t="n">
        <v>658</v>
      </c>
      <c r="C474" s="9" t="s">
        <v>1027</v>
      </c>
      <c r="D474" s="9" t="s">
        <v>1028</v>
      </c>
      <c r="E474" s="9" t="s">
        <v>1029</v>
      </c>
      <c r="F474" s="9" t="n">
        <v>0</v>
      </c>
      <c r="G474" s="9" t="s">
        <v>392</v>
      </c>
      <c r="H474" s="9" t="n">
        <v>1</v>
      </c>
      <c r="I474" s="9" t="n">
        <v>10</v>
      </c>
      <c r="J474" s="11" t="b">
        <f aca="false">FALSE()</f>
        <v>0</v>
      </c>
      <c r="K474" s="9" t="n">
        <v>10</v>
      </c>
      <c r="L474" s="9" t="n">
        <v>1</v>
      </c>
      <c r="M474" s="11" t="b">
        <f aca="false">FALSE()</f>
        <v>0</v>
      </c>
      <c r="N474" s="5" t="n">
        <f aca="false">COUNTIF($F$2:$F$563,"&lt;"&amp;F474)+(COUNTIF($F$2:$F$563,F474)+1)/2</f>
        <v>59</v>
      </c>
      <c r="O474" s="5" t="n">
        <f aca="false">COUNTIF($H$2:$H$563,"&lt;"&amp;H474)+(COUNTIF($H$2:$H$563,H474)+1)/2</f>
        <v>22</v>
      </c>
      <c r="P474" s="5" t="n">
        <f aca="false">IF(J474=FALSE(),COUNTIFS($J$2:$J$563,FALSE(),$F$2:$F$563,"&lt;"&amp;F474)+(COUNTIFS($J$2:$J$563,FALSE(),$F$2:$F$563,F474)+1)/2,"")</f>
        <v>59</v>
      </c>
      <c r="Q474" s="5" t="n">
        <f aca="false">IF(J474=FALSE(),COUNTIFS($J$2:$J$563,FALSE(),$H$2:$H$563,"&lt;"&amp;H474)+(COUNTIFS($J$2:$J$563,FALSE(),$H$2:$H$563,H474)+1)/2,"")</f>
        <v>19.5</v>
      </c>
      <c r="R474" s="5" t="n">
        <f aca="false">COUNTIF($L$2:$L$563,"&lt;"&amp;L474)+(COUNTIF($L$2:$L$563,L474)+1)/2</f>
        <v>24</v>
      </c>
      <c r="S474" s="5" t="n">
        <f aca="false">MATCH(F474,Codetabel!$G$2:$G$12,0)-1</f>
        <v>0</v>
      </c>
      <c r="T474" s="5" t="n">
        <f aca="false">H474-1</f>
        <v>0</v>
      </c>
    </row>
    <row r="475" customFormat="false" ht="15" hidden="false" customHeight="false" outlineLevel="0" collapsed="false">
      <c r="A475" s="9" t="s">
        <v>65</v>
      </c>
      <c r="B475" s="9" t="n">
        <v>659</v>
      </c>
      <c r="C475" s="9" t="s">
        <v>1030</v>
      </c>
      <c r="D475" s="9" t="s">
        <v>1031</v>
      </c>
      <c r="E475" s="9" t="s">
        <v>1032</v>
      </c>
      <c r="F475" s="9" t="n">
        <v>30</v>
      </c>
      <c r="G475" s="9" t="s">
        <v>132</v>
      </c>
      <c r="H475" s="9" t="n">
        <v>5</v>
      </c>
      <c r="I475" s="9" t="n">
        <v>200</v>
      </c>
      <c r="J475" s="11" t="b">
        <f aca="false">FALSE()</f>
        <v>0</v>
      </c>
      <c r="K475" s="9" t="n">
        <v>200</v>
      </c>
      <c r="L475" s="9" t="n">
        <v>5</v>
      </c>
      <c r="M475" s="11" t="b">
        <f aca="false">FALSE()</f>
        <v>0</v>
      </c>
      <c r="N475" s="5" t="n">
        <f aca="false">COUNTIF($F$2:$F$563,"&lt;"&amp;F475)+(COUNTIF($F$2:$F$563,F475)+1)/2</f>
        <v>259.5</v>
      </c>
      <c r="O475" s="5" t="n">
        <f aca="false">COUNTIF($H$2:$H$563,"&lt;"&amp;H475)+(COUNTIF($H$2:$H$563,H475)+1)/2</f>
        <v>351.5</v>
      </c>
      <c r="P475" s="5" t="n">
        <f aca="false">IF(J475=FALSE(),COUNTIFS($J$2:$J$563,FALSE(),$F$2:$F$563,"&lt;"&amp;F475)+(COUNTIFS($J$2:$J$563,FALSE(),$F$2:$F$563,F475)+1)/2,"")</f>
        <v>242</v>
      </c>
      <c r="Q475" s="5" t="n">
        <f aca="false">IF(J475=FALSE(),COUNTIFS($J$2:$J$563,FALSE(),$H$2:$H$563,"&lt;"&amp;H475)+(COUNTIFS($J$2:$J$563,FALSE(),$H$2:$H$563,H475)+1)/2,"")</f>
        <v>247</v>
      </c>
      <c r="R475" s="5" t="n">
        <f aca="false">COUNTIF($L$2:$L$563,"&lt;"&amp;L475)+(COUNTIF($L$2:$L$563,L475)+1)/2</f>
        <v>389.5</v>
      </c>
      <c r="S475" s="5" t="n">
        <f aca="false">MATCH(F475,Codetabel!$G$2:$G$12,0)-1</f>
        <v>2</v>
      </c>
      <c r="T475" s="5" t="n">
        <f aca="false">H475-1</f>
        <v>4</v>
      </c>
    </row>
    <row r="476" customFormat="false" ht="15" hidden="false" customHeight="false" outlineLevel="0" collapsed="false">
      <c r="A476" s="9" t="s">
        <v>65</v>
      </c>
      <c r="B476" s="9" t="n">
        <v>660</v>
      </c>
      <c r="C476" s="9" t="s">
        <v>1033</v>
      </c>
      <c r="D476" s="9" t="s">
        <v>1034</v>
      </c>
      <c r="E476" s="9" t="s">
        <v>1035</v>
      </c>
      <c r="F476" s="9" t="n">
        <v>0</v>
      </c>
      <c r="G476" s="9" t="s">
        <v>126</v>
      </c>
      <c r="H476" s="9" t="n">
        <v>3</v>
      </c>
      <c r="I476" s="9" t="n">
        <v>50</v>
      </c>
      <c r="J476" s="11" t="b">
        <f aca="false">FALSE()</f>
        <v>0</v>
      </c>
      <c r="K476" s="9" t="n">
        <v>50</v>
      </c>
      <c r="L476" s="9" t="n">
        <v>3</v>
      </c>
      <c r="M476" s="11" t="b">
        <f aca="false">FALSE()</f>
        <v>0</v>
      </c>
      <c r="N476" s="5" t="n">
        <f aca="false">COUNTIF($F$2:$F$563,"&lt;"&amp;F476)+(COUNTIF($F$2:$F$563,F476)+1)/2</f>
        <v>59</v>
      </c>
      <c r="O476" s="5" t="n">
        <f aca="false">COUNTIF($H$2:$H$563,"&lt;"&amp;H476)+(COUNTIF($H$2:$H$563,H476)+1)/2</f>
        <v>176.5</v>
      </c>
      <c r="P476" s="5" t="n">
        <f aca="false">IF(J476=FALSE(),COUNTIFS($J$2:$J$563,FALSE(),$F$2:$F$563,"&lt;"&amp;F476)+(COUNTIFS($J$2:$J$563,FALSE(),$F$2:$F$563,F476)+1)/2,"")</f>
        <v>59</v>
      </c>
      <c r="Q476" s="5" t="n">
        <f aca="false">IF(J476=FALSE(),COUNTIFS($J$2:$J$563,FALSE(),$H$2:$H$563,"&lt;"&amp;H476)+(COUNTIFS($J$2:$J$563,FALSE(),$H$2:$H$563,H476)+1)/2,"")</f>
        <v>133.5</v>
      </c>
      <c r="R476" s="5" t="n">
        <f aca="false">COUNTIF($L$2:$L$563,"&lt;"&amp;L476)+(COUNTIF($L$2:$L$563,L476)+1)/2</f>
        <v>205</v>
      </c>
      <c r="S476" s="5" t="n">
        <f aca="false">MATCH(F476,Codetabel!$G$2:$G$12,0)-1</f>
        <v>0</v>
      </c>
      <c r="T476" s="5" t="n">
        <f aca="false">H476-1</f>
        <v>2</v>
      </c>
    </row>
    <row r="477" customFormat="false" ht="15" hidden="false" customHeight="false" outlineLevel="0" collapsed="false">
      <c r="A477" s="9" t="s">
        <v>65</v>
      </c>
      <c r="B477" s="9" t="n">
        <v>663</v>
      </c>
      <c r="C477" s="9" t="s">
        <v>1036</v>
      </c>
      <c r="D477" s="9" t="s">
        <v>1037</v>
      </c>
      <c r="E477" s="9" t="s">
        <v>1038</v>
      </c>
      <c r="F477" s="9" t="n">
        <v>0</v>
      </c>
      <c r="G477" s="9" t="s">
        <v>107</v>
      </c>
      <c r="H477" s="9" t="n">
        <v>2</v>
      </c>
      <c r="I477" s="9" t="n">
        <v>30</v>
      </c>
      <c r="J477" s="11" t="b">
        <f aca="false">FALSE()</f>
        <v>0</v>
      </c>
      <c r="K477" s="9" t="n">
        <v>30</v>
      </c>
      <c r="L477" s="9" t="n">
        <v>2</v>
      </c>
      <c r="M477" s="11" t="b">
        <f aca="false">FALSE()</f>
        <v>0</v>
      </c>
      <c r="N477" s="5" t="n">
        <f aca="false">COUNTIF($F$2:$F$563,"&lt;"&amp;F477)+(COUNTIF($F$2:$F$563,F477)+1)/2</f>
        <v>59</v>
      </c>
      <c r="O477" s="5" t="n">
        <f aca="false">COUNTIF($H$2:$H$563,"&lt;"&amp;H477)+(COUNTIF($H$2:$H$563,H477)+1)/2</f>
        <v>89</v>
      </c>
      <c r="P477" s="5" t="n">
        <f aca="false">IF(J477=FALSE(),COUNTIFS($J$2:$J$563,FALSE(),$F$2:$F$563,"&lt;"&amp;F477)+(COUNTIFS($J$2:$J$563,FALSE(),$F$2:$F$563,F477)+1)/2,"")</f>
        <v>59</v>
      </c>
      <c r="Q477" s="5" t="n">
        <f aca="false">IF(J477=FALSE(),COUNTIFS($J$2:$J$563,FALSE(),$H$2:$H$563,"&lt;"&amp;H477)+(COUNTIFS($J$2:$J$563,FALSE(),$H$2:$H$563,H477)+1)/2,"")</f>
        <v>71.5</v>
      </c>
      <c r="R477" s="5" t="n">
        <f aca="false">COUNTIF($L$2:$L$563,"&lt;"&amp;L477)+(COUNTIF($L$2:$L$563,L477)+1)/2</f>
        <v>101.5</v>
      </c>
      <c r="S477" s="5" t="n">
        <f aca="false">MATCH(F477,Codetabel!$G$2:$G$12,0)-1</f>
        <v>0</v>
      </c>
      <c r="T477" s="5" t="n">
        <f aca="false">H477-1</f>
        <v>1</v>
      </c>
    </row>
    <row r="478" customFormat="false" ht="15" hidden="false" customHeight="false" outlineLevel="0" collapsed="false">
      <c r="A478" s="9" t="s">
        <v>65</v>
      </c>
      <c r="B478" s="9" t="n">
        <v>664</v>
      </c>
      <c r="C478" s="9" t="s">
        <v>1039</v>
      </c>
      <c r="D478" s="9" t="s">
        <v>1040</v>
      </c>
      <c r="E478" s="9" t="s">
        <v>1041</v>
      </c>
      <c r="F478" s="9" t="n">
        <v>10</v>
      </c>
      <c r="G478" s="9" t="s">
        <v>107</v>
      </c>
      <c r="H478" s="9" t="n">
        <v>2</v>
      </c>
      <c r="I478" s="9" t="n">
        <v>30</v>
      </c>
      <c r="J478" s="11" t="b">
        <f aca="false">FALSE()</f>
        <v>0</v>
      </c>
      <c r="K478" s="9" t="n">
        <v>30</v>
      </c>
      <c r="L478" s="9" t="n">
        <v>2</v>
      </c>
      <c r="M478" s="11" t="b">
        <f aca="false">FALSE()</f>
        <v>0</v>
      </c>
      <c r="N478" s="5" t="n">
        <f aca="false">COUNTIF($F$2:$F$563,"&lt;"&amp;F478)+(COUNTIF($F$2:$F$563,F478)+1)/2</f>
        <v>164.5</v>
      </c>
      <c r="O478" s="5" t="n">
        <f aca="false">COUNTIF($H$2:$H$563,"&lt;"&amp;H478)+(COUNTIF($H$2:$H$563,H478)+1)/2</f>
        <v>89</v>
      </c>
      <c r="P478" s="5" t="n">
        <f aca="false">IF(J478=FALSE(),COUNTIFS($J$2:$J$563,FALSE(),$F$2:$F$563,"&lt;"&amp;F478)+(COUNTIFS($J$2:$J$563,FALSE(),$F$2:$F$563,F478)+1)/2,"")</f>
        <v>162</v>
      </c>
      <c r="Q478" s="5" t="n">
        <f aca="false">IF(J478=FALSE(),COUNTIFS($J$2:$J$563,FALSE(),$H$2:$H$563,"&lt;"&amp;H478)+(COUNTIFS($J$2:$J$563,FALSE(),$H$2:$H$563,H478)+1)/2,"")</f>
        <v>71.5</v>
      </c>
      <c r="R478" s="5" t="n">
        <f aca="false">COUNTIF($L$2:$L$563,"&lt;"&amp;L478)+(COUNTIF($L$2:$L$563,L478)+1)/2</f>
        <v>101.5</v>
      </c>
      <c r="S478" s="5" t="n">
        <f aca="false">MATCH(F478,Codetabel!$G$2:$G$12,0)-1</f>
        <v>1</v>
      </c>
      <c r="T478" s="5" t="n">
        <f aca="false">H478-1</f>
        <v>1</v>
      </c>
    </row>
    <row r="479" customFormat="false" ht="15" hidden="false" customHeight="false" outlineLevel="0" collapsed="false">
      <c r="A479" s="9" t="s">
        <v>65</v>
      </c>
      <c r="B479" s="9" t="n">
        <v>667</v>
      </c>
      <c r="C479" s="9" t="s">
        <v>1042</v>
      </c>
      <c r="D479" s="9" t="s">
        <v>1043</v>
      </c>
      <c r="E479" s="9" t="s">
        <v>1044</v>
      </c>
      <c r="F479" s="9" t="n">
        <v>10</v>
      </c>
      <c r="G479" s="9" t="s">
        <v>107</v>
      </c>
      <c r="H479" s="9" t="n">
        <v>2</v>
      </c>
      <c r="I479" s="9" t="n">
        <v>30</v>
      </c>
      <c r="J479" s="11" t="b">
        <f aca="false">FALSE()</f>
        <v>0</v>
      </c>
      <c r="K479" s="9" t="n">
        <v>30</v>
      </c>
      <c r="L479" s="9" t="n">
        <v>2</v>
      </c>
      <c r="M479" s="11" t="b">
        <f aca="false">FALSE()</f>
        <v>0</v>
      </c>
      <c r="N479" s="5" t="n">
        <f aca="false">COUNTIF($F$2:$F$563,"&lt;"&amp;F479)+(COUNTIF($F$2:$F$563,F479)+1)/2</f>
        <v>164.5</v>
      </c>
      <c r="O479" s="5" t="n">
        <f aca="false">COUNTIF($H$2:$H$563,"&lt;"&amp;H479)+(COUNTIF($H$2:$H$563,H479)+1)/2</f>
        <v>89</v>
      </c>
      <c r="P479" s="5" t="n">
        <f aca="false">IF(J479=FALSE(),COUNTIFS($J$2:$J$563,FALSE(),$F$2:$F$563,"&lt;"&amp;F479)+(COUNTIFS($J$2:$J$563,FALSE(),$F$2:$F$563,F479)+1)/2,"")</f>
        <v>162</v>
      </c>
      <c r="Q479" s="5" t="n">
        <f aca="false">IF(J479=FALSE(),COUNTIFS($J$2:$J$563,FALSE(),$H$2:$H$563,"&lt;"&amp;H479)+(COUNTIFS($J$2:$J$563,FALSE(),$H$2:$H$563,H479)+1)/2,"")</f>
        <v>71.5</v>
      </c>
      <c r="R479" s="5" t="n">
        <f aca="false">COUNTIF($L$2:$L$563,"&lt;"&amp;L479)+(COUNTIF($L$2:$L$563,L479)+1)/2</f>
        <v>101.5</v>
      </c>
      <c r="S479" s="5" t="n">
        <f aca="false">MATCH(F479,Codetabel!$G$2:$G$12,0)-1</f>
        <v>1</v>
      </c>
      <c r="T479" s="5" t="n">
        <f aca="false">H479-1</f>
        <v>1</v>
      </c>
    </row>
    <row r="480" customFormat="false" ht="15" hidden="false" customHeight="false" outlineLevel="0" collapsed="false">
      <c r="A480" s="9" t="s">
        <v>65</v>
      </c>
      <c r="B480" s="9" t="n">
        <v>668</v>
      </c>
      <c r="C480" s="9" t="s">
        <v>1045</v>
      </c>
      <c r="D480" s="9" t="s">
        <v>1046</v>
      </c>
      <c r="E480" s="9" t="s">
        <v>1047</v>
      </c>
      <c r="F480" s="9" t="n">
        <v>0</v>
      </c>
      <c r="G480" s="9" t="s">
        <v>392</v>
      </c>
      <c r="H480" s="9" t="n">
        <v>1</v>
      </c>
      <c r="I480" s="9" t="n">
        <v>10</v>
      </c>
      <c r="J480" s="11" t="b">
        <f aca="false">FALSE()</f>
        <v>0</v>
      </c>
      <c r="K480" s="9" t="n">
        <v>10</v>
      </c>
      <c r="L480" s="9" t="n">
        <v>1</v>
      </c>
      <c r="M480" s="11" t="b">
        <f aca="false">FALSE()</f>
        <v>0</v>
      </c>
      <c r="N480" s="5" t="n">
        <f aca="false">COUNTIF($F$2:$F$563,"&lt;"&amp;F480)+(COUNTIF($F$2:$F$563,F480)+1)/2</f>
        <v>59</v>
      </c>
      <c r="O480" s="5" t="n">
        <f aca="false">COUNTIF($H$2:$H$563,"&lt;"&amp;H480)+(COUNTIF($H$2:$H$563,H480)+1)/2</f>
        <v>22</v>
      </c>
      <c r="P480" s="5" t="n">
        <f aca="false">IF(J480=FALSE(),COUNTIFS($J$2:$J$563,FALSE(),$F$2:$F$563,"&lt;"&amp;F480)+(COUNTIFS($J$2:$J$563,FALSE(),$F$2:$F$563,F480)+1)/2,"")</f>
        <v>59</v>
      </c>
      <c r="Q480" s="5" t="n">
        <f aca="false">IF(J480=FALSE(),COUNTIFS($J$2:$J$563,FALSE(),$H$2:$H$563,"&lt;"&amp;H480)+(COUNTIFS($J$2:$J$563,FALSE(),$H$2:$H$563,H480)+1)/2,"")</f>
        <v>19.5</v>
      </c>
      <c r="R480" s="5" t="n">
        <f aca="false">COUNTIF($L$2:$L$563,"&lt;"&amp;L480)+(COUNTIF($L$2:$L$563,L480)+1)/2</f>
        <v>24</v>
      </c>
      <c r="S480" s="5" t="n">
        <f aca="false">MATCH(F480,Codetabel!$G$2:$G$12,0)-1</f>
        <v>0</v>
      </c>
      <c r="T480" s="5" t="n">
        <f aca="false">H480-1</f>
        <v>0</v>
      </c>
    </row>
    <row r="481" customFormat="false" ht="15" hidden="false" customHeight="false" outlineLevel="0" collapsed="false">
      <c r="A481" s="9" t="s">
        <v>65</v>
      </c>
      <c r="B481" s="9" t="n">
        <v>669</v>
      </c>
      <c r="C481" s="9" t="s">
        <v>1048</v>
      </c>
      <c r="D481" s="9" t="s">
        <v>1049</v>
      </c>
      <c r="E481" s="9" t="s">
        <v>1050</v>
      </c>
      <c r="F481" s="9" t="n">
        <v>0</v>
      </c>
      <c r="G481" s="9" t="s">
        <v>392</v>
      </c>
      <c r="H481" s="9" t="n">
        <v>1</v>
      </c>
      <c r="I481" s="9" t="n">
        <v>10</v>
      </c>
      <c r="J481" s="11" t="b">
        <f aca="false">FALSE()</f>
        <v>0</v>
      </c>
      <c r="K481" s="9" t="n">
        <v>10</v>
      </c>
      <c r="L481" s="9" t="n">
        <v>1</v>
      </c>
      <c r="M481" s="11" t="b">
        <f aca="false">FALSE()</f>
        <v>0</v>
      </c>
      <c r="N481" s="5" t="n">
        <f aca="false">COUNTIF($F$2:$F$563,"&lt;"&amp;F481)+(COUNTIF($F$2:$F$563,F481)+1)/2</f>
        <v>59</v>
      </c>
      <c r="O481" s="5" t="n">
        <f aca="false">COUNTIF($H$2:$H$563,"&lt;"&amp;H481)+(COUNTIF($H$2:$H$563,H481)+1)/2</f>
        <v>22</v>
      </c>
      <c r="P481" s="5" t="n">
        <f aca="false">IF(J481=FALSE(),COUNTIFS($J$2:$J$563,FALSE(),$F$2:$F$563,"&lt;"&amp;F481)+(COUNTIFS($J$2:$J$563,FALSE(),$F$2:$F$563,F481)+1)/2,"")</f>
        <v>59</v>
      </c>
      <c r="Q481" s="5" t="n">
        <f aca="false">IF(J481=FALSE(),COUNTIFS($J$2:$J$563,FALSE(),$H$2:$H$563,"&lt;"&amp;H481)+(COUNTIFS($J$2:$J$563,FALSE(),$H$2:$H$563,H481)+1)/2,"")</f>
        <v>19.5</v>
      </c>
      <c r="R481" s="5" t="n">
        <f aca="false">COUNTIF($L$2:$L$563,"&lt;"&amp;L481)+(COUNTIF($L$2:$L$563,L481)+1)/2</f>
        <v>24</v>
      </c>
      <c r="S481" s="5" t="n">
        <f aca="false">MATCH(F481,Codetabel!$G$2:$G$12,0)-1</f>
        <v>0</v>
      </c>
      <c r="T481" s="5" t="n">
        <f aca="false">H481-1</f>
        <v>0</v>
      </c>
    </row>
    <row r="482" customFormat="false" ht="15" hidden="false" customHeight="false" outlineLevel="0" collapsed="false">
      <c r="A482" s="9" t="s">
        <v>65</v>
      </c>
      <c r="B482" s="9" t="n">
        <v>670</v>
      </c>
      <c r="C482" s="9" t="s">
        <v>1051</v>
      </c>
      <c r="D482" s="9" t="s">
        <v>1052</v>
      </c>
      <c r="E482" s="9" t="s">
        <v>1053</v>
      </c>
      <c r="F482" s="9" t="n">
        <v>10</v>
      </c>
      <c r="G482" s="9" t="s">
        <v>107</v>
      </c>
      <c r="H482" s="9" t="n">
        <v>2</v>
      </c>
      <c r="I482" s="9" t="n">
        <v>30</v>
      </c>
      <c r="J482" s="11" t="b">
        <f aca="false">FALSE()</f>
        <v>0</v>
      </c>
      <c r="K482" s="9" t="n">
        <v>30</v>
      </c>
      <c r="L482" s="9" t="n">
        <v>2</v>
      </c>
      <c r="M482" s="11" t="b">
        <f aca="false">FALSE()</f>
        <v>0</v>
      </c>
      <c r="N482" s="5" t="n">
        <f aca="false">COUNTIF($F$2:$F$563,"&lt;"&amp;F482)+(COUNTIF($F$2:$F$563,F482)+1)/2</f>
        <v>164.5</v>
      </c>
      <c r="O482" s="5" t="n">
        <f aca="false">COUNTIF($H$2:$H$563,"&lt;"&amp;H482)+(COUNTIF($H$2:$H$563,H482)+1)/2</f>
        <v>89</v>
      </c>
      <c r="P482" s="5" t="n">
        <f aca="false">IF(J482=FALSE(),COUNTIFS($J$2:$J$563,FALSE(),$F$2:$F$563,"&lt;"&amp;F482)+(COUNTIFS($J$2:$J$563,FALSE(),$F$2:$F$563,F482)+1)/2,"")</f>
        <v>162</v>
      </c>
      <c r="Q482" s="5" t="n">
        <f aca="false">IF(J482=FALSE(),COUNTIFS($J$2:$J$563,FALSE(),$H$2:$H$563,"&lt;"&amp;H482)+(COUNTIFS($J$2:$J$563,FALSE(),$H$2:$H$563,H482)+1)/2,"")</f>
        <v>71.5</v>
      </c>
      <c r="R482" s="5" t="n">
        <f aca="false">COUNTIF($L$2:$L$563,"&lt;"&amp;L482)+(COUNTIF($L$2:$L$563,L482)+1)/2</f>
        <v>101.5</v>
      </c>
      <c r="S482" s="5" t="n">
        <f aca="false">MATCH(F482,Codetabel!$G$2:$G$12,0)-1</f>
        <v>1</v>
      </c>
      <c r="T482" s="5" t="n">
        <f aca="false">H482-1</f>
        <v>1</v>
      </c>
    </row>
    <row r="483" customFormat="false" ht="15" hidden="false" customHeight="false" outlineLevel="0" collapsed="false">
      <c r="A483" s="9" t="s">
        <v>65</v>
      </c>
      <c r="B483" s="9" t="n">
        <v>671</v>
      </c>
      <c r="C483" s="9" t="s">
        <v>1051</v>
      </c>
      <c r="D483" s="9" t="s">
        <v>1054</v>
      </c>
      <c r="E483" s="9" t="s">
        <v>1055</v>
      </c>
      <c r="F483" s="9" t="n">
        <v>0</v>
      </c>
      <c r="G483" s="9" t="s">
        <v>107</v>
      </c>
      <c r="H483" s="9" t="n">
        <v>2</v>
      </c>
      <c r="I483" s="9" t="n">
        <v>30</v>
      </c>
      <c r="J483" s="11" t="b">
        <f aca="false">FALSE()</f>
        <v>0</v>
      </c>
      <c r="K483" s="9" t="n">
        <v>30</v>
      </c>
      <c r="L483" s="9" t="n">
        <v>2</v>
      </c>
      <c r="M483" s="11" t="b">
        <f aca="false">FALSE()</f>
        <v>0</v>
      </c>
      <c r="N483" s="5" t="n">
        <f aca="false">COUNTIF($F$2:$F$563,"&lt;"&amp;F483)+(COUNTIF($F$2:$F$563,F483)+1)/2</f>
        <v>59</v>
      </c>
      <c r="O483" s="5" t="n">
        <f aca="false">COUNTIF($H$2:$H$563,"&lt;"&amp;H483)+(COUNTIF($H$2:$H$563,H483)+1)/2</f>
        <v>89</v>
      </c>
      <c r="P483" s="5" t="n">
        <f aca="false">IF(J483=FALSE(),COUNTIFS($J$2:$J$563,FALSE(),$F$2:$F$563,"&lt;"&amp;F483)+(COUNTIFS($J$2:$J$563,FALSE(),$F$2:$F$563,F483)+1)/2,"")</f>
        <v>59</v>
      </c>
      <c r="Q483" s="5" t="n">
        <f aca="false">IF(J483=FALSE(),COUNTIFS($J$2:$J$563,FALSE(),$H$2:$H$563,"&lt;"&amp;H483)+(COUNTIFS($J$2:$J$563,FALSE(),$H$2:$H$563,H483)+1)/2,"")</f>
        <v>71.5</v>
      </c>
      <c r="R483" s="5" t="n">
        <f aca="false">COUNTIF($L$2:$L$563,"&lt;"&amp;L483)+(COUNTIF($L$2:$L$563,L483)+1)/2</f>
        <v>101.5</v>
      </c>
      <c r="S483" s="5" t="n">
        <f aca="false">MATCH(F483,Codetabel!$G$2:$G$12,0)-1</f>
        <v>0</v>
      </c>
      <c r="T483" s="5" t="n">
        <f aca="false">H483-1</f>
        <v>1</v>
      </c>
    </row>
    <row r="484" customFormat="false" ht="15" hidden="false" customHeight="false" outlineLevel="0" collapsed="false">
      <c r="A484" s="9" t="s">
        <v>65</v>
      </c>
      <c r="B484" s="9" t="n">
        <v>675</v>
      </c>
      <c r="C484" s="9" t="s">
        <v>1056</v>
      </c>
      <c r="D484" s="9" t="s">
        <v>1057</v>
      </c>
      <c r="E484" s="9" t="s">
        <v>1058</v>
      </c>
      <c r="F484" s="9" t="n">
        <v>200</v>
      </c>
      <c r="G484" s="9" t="s">
        <v>132</v>
      </c>
      <c r="H484" s="9" t="n">
        <v>5</v>
      </c>
      <c r="I484" s="9" t="n">
        <v>200</v>
      </c>
      <c r="J484" s="11" t="b">
        <f aca="false">TRUE()</f>
        <v>1</v>
      </c>
      <c r="K484" s="9" t="n">
        <v>100</v>
      </c>
      <c r="L484" s="9" t="n">
        <v>4</v>
      </c>
      <c r="M484" s="11" t="b">
        <f aca="false">TRUE()</f>
        <v>1</v>
      </c>
      <c r="N484" s="5" t="n">
        <f aca="false">COUNTIF($F$2:$F$563,"&lt;"&amp;F484)+(COUNTIF($F$2:$F$563,F484)+1)/2</f>
        <v>474.5</v>
      </c>
      <c r="O484" s="5" t="n">
        <f aca="false">COUNTIF($H$2:$H$563,"&lt;"&amp;H484)+(COUNTIF($H$2:$H$563,H484)+1)/2</f>
        <v>351.5</v>
      </c>
      <c r="P484" s="5" t="str">
        <f aca="false">IF(J484=FALSE(),COUNTIFS($J$2:$J$563,FALSE(),$F$2:$F$563,"&lt;"&amp;F484)+(COUNTIFS($J$2:$J$563,FALSE(),$F$2:$F$563,F484)+1)/2,"")</f>
        <v/>
      </c>
      <c r="Q484" s="5" t="str">
        <f aca="false">IF(J484=FALSE(),COUNTIFS($J$2:$J$563,FALSE(),$H$2:$H$563,"&lt;"&amp;H484)+(COUNTIFS($J$2:$J$563,FALSE(),$H$2:$H$563,H484)+1)/2,"")</f>
        <v/>
      </c>
      <c r="R484" s="5" t="n">
        <f aca="false">COUNTIF($L$2:$L$563,"&lt;"&amp;L484)+(COUNTIF($L$2:$L$563,L484)+1)/2</f>
        <v>307.5</v>
      </c>
      <c r="S484" s="5" t="n">
        <f aca="false">MATCH(F484,Codetabel!$G$2:$G$12,0)-1</f>
        <v>5</v>
      </c>
      <c r="T484" s="5" t="n">
        <f aca="false">H484-1</f>
        <v>4</v>
      </c>
    </row>
    <row r="485" customFormat="false" ht="15" hidden="false" customHeight="false" outlineLevel="0" collapsed="false">
      <c r="A485" s="9" t="s">
        <v>65</v>
      </c>
      <c r="B485" s="9" t="n">
        <v>676</v>
      </c>
      <c r="C485" s="9" t="s">
        <v>1056</v>
      </c>
      <c r="D485" s="9" t="s">
        <v>1057</v>
      </c>
      <c r="E485" s="9" t="s">
        <v>1059</v>
      </c>
      <c r="F485" s="9" t="n">
        <v>300</v>
      </c>
      <c r="G485" s="9" t="s">
        <v>199</v>
      </c>
      <c r="H485" s="9" t="n">
        <v>6</v>
      </c>
      <c r="I485" s="9" t="n">
        <v>300</v>
      </c>
      <c r="J485" s="11" t="b">
        <f aca="false">TRUE()</f>
        <v>1</v>
      </c>
      <c r="K485" s="9" t="n">
        <v>200</v>
      </c>
      <c r="L485" s="9" t="n">
        <v>5</v>
      </c>
      <c r="M485" s="11" t="b">
        <f aca="false">TRUE()</f>
        <v>1</v>
      </c>
      <c r="N485" s="5" t="n">
        <f aca="false">COUNTIF($F$2:$F$563,"&lt;"&amp;F485)+(COUNTIF($F$2:$F$563,F485)+1)/2</f>
        <v>518</v>
      </c>
      <c r="O485" s="5" t="n">
        <f aca="false">COUNTIF($H$2:$H$563,"&lt;"&amp;H485)+(COUNTIF($H$2:$H$563,H485)+1)/2</f>
        <v>425.5</v>
      </c>
      <c r="P485" s="5" t="str">
        <f aca="false">IF(J485=FALSE(),COUNTIFS($J$2:$J$563,FALSE(),$F$2:$F$563,"&lt;"&amp;F485)+(COUNTIFS($J$2:$J$563,FALSE(),$F$2:$F$563,F485)+1)/2,"")</f>
        <v/>
      </c>
      <c r="Q485" s="5" t="str">
        <f aca="false">IF(J485=FALSE(),COUNTIFS($J$2:$J$563,FALSE(),$H$2:$H$563,"&lt;"&amp;H485)+(COUNTIFS($J$2:$J$563,FALSE(),$H$2:$H$563,H485)+1)/2,"")</f>
        <v/>
      </c>
      <c r="R485" s="5" t="n">
        <f aca="false">COUNTIF($L$2:$L$563,"&lt;"&amp;L485)+(COUNTIF($L$2:$L$563,L485)+1)/2</f>
        <v>389.5</v>
      </c>
      <c r="S485" s="5" t="n">
        <f aca="false">MATCH(F485,Codetabel!$G$2:$G$12,0)-1</f>
        <v>6</v>
      </c>
      <c r="T485" s="5" t="n">
        <f aca="false">H485-1</f>
        <v>5</v>
      </c>
    </row>
    <row r="486" customFormat="false" ht="15" hidden="false" customHeight="false" outlineLevel="0" collapsed="false">
      <c r="A486" s="9" t="s">
        <v>65</v>
      </c>
      <c r="B486" s="9" t="n">
        <v>677</v>
      </c>
      <c r="C486" s="9" t="s">
        <v>1056</v>
      </c>
      <c r="D486" s="9" t="s">
        <v>1057</v>
      </c>
      <c r="E486" s="9" t="s">
        <v>1060</v>
      </c>
      <c r="F486" s="9" t="n">
        <v>500</v>
      </c>
      <c r="G486" s="9" t="s">
        <v>180</v>
      </c>
      <c r="H486" s="9" t="n">
        <v>7</v>
      </c>
      <c r="I486" s="9" t="n">
        <v>500</v>
      </c>
      <c r="J486" s="11" t="b">
        <f aca="false">TRUE()</f>
        <v>1</v>
      </c>
      <c r="K486" s="9" t="n">
        <v>300</v>
      </c>
      <c r="L486" s="9" t="n">
        <v>6</v>
      </c>
      <c r="M486" s="11" t="b">
        <f aca="false">FALSE()</f>
        <v>0</v>
      </c>
      <c r="N486" s="5" t="n">
        <f aca="false">COUNTIF($F$2:$F$563,"&lt;"&amp;F486)+(COUNTIF($F$2:$F$563,F486)+1)/2</f>
        <v>543.5</v>
      </c>
      <c r="O486" s="5" t="n">
        <f aca="false">COUNTIF($H$2:$H$563,"&lt;"&amp;H486)+(COUNTIF($H$2:$H$563,H486)+1)/2</f>
        <v>489.5</v>
      </c>
      <c r="P486" s="5" t="str">
        <f aca="false">IF(J486=FALSE(),COUNTIFS($J$2:$J$563,FALSE(),$F$2:$F$563,"&lt;"&amp;F486)+(COUNTIFS($J$2:$J$563,FALSE(),$F$2:$F$563,F486)+1)/2,"")</f>
        <v/>
      </c>
      <c r="Q486" s="5" t="str">
        <f aca="false">IF(J486=FALSE(),COUNTIFS($J$2:$J$563,FALSE(),$H$2:$H$563,"&lt;"&amp;H486)+(COUNTIFS($J$2:$J$563,FALSE(),$H$2:$H$563,H486)+1)/2,"")</f>
        <v/>
      </c>
      <c r="R486" s="5" t="n">
        <f aca="false">COUNTIF($L$2:$L$563,"&lt;"&amp;L486)+(COUNTIF($L$2:$L$563,L486)+1)/2</f>
        <v>450.5</v>
      </c>
      <c r="S486" s="5" t="n">
        <f aca="false">MATCH(F486,Codetabel!$G$2:$G$12,0)-1</f>
        <v>7</v>
      </c>
      <c r="T486" s="5" t="n">
        <f aca="false">H486-1</f>
        <v>6</v>
      </c>
    </row>
    <row r="487" customFormat="false" ht="15" hidden="false" customHeight="false" outlineLevel="0" collapsed="false">
      <c r="A487" s="9" t="s">
        <v>65</v>
      </c>
      <c r="B487" s="9" t="n">
        <v>678</v>
      </c>
      <c r="C487" s="9" t="s">
        <v>1056</v>
      </c>
      <c r="D487" s="9" t="s">
        <v>1057</v>
      </c>
      <c r="E487" s="9" t="s">
        <v>1061</v>
      </c>
      <c r="F487" s="9" t="n">
        <v>30</v>
      </c>
      <c r="G487" s="9" t="s">
        <v>107</v>
      </c>
      <c r="H487" s="9" t="n">
        <v>2</v>
      </c>
      <c r="I487" s="9" t="n">
        <v>30</v>
      </c>
      <c r="J487" s="11" t="b">
        <f aca="false">TRUE()</f>
        <v>1</v>
      </c>
      <c r="K487" s="9" t="n">
        <v>10</v>
      </c>
      <c r="L487" s="9" t="n">
        <v>1</v>
      </c>
      <c r="M487" s="11" t="b">
        <f aca="false">TRUE()</f>
        <v>1</v>
      </c>
      <c r="N487" s="5" t="n">
        <f aca="false">COUNTIF($F$2:$F$563,"&lt;"&amp;F487)+(COUNTIF($F$2:$F$563,F487)+1)/2</f>
        <v>259.5</v>
      </c>
      <c r="O487" s="5" t="n">
        <f aca="false">COUNTIF($H$2:$H$563,"&lt;"&amp;H487)+(COUNTIF($H$2:$H$563,H487)+1)/2</f>
        <v>89</v>
      </c>
      <c r="P487" s="5" t="str">
        <f aca="false">IF(J487=FALSE(),COUNTIFS($J$2:$J$563,FALSE(),$F$2:$F$563,"&lt;"&amp;F487)+(COUNTIFS($J$2:$J$563,FALSE(),$F$2:$F$563,F487)+1)/2,"")</f>
        <v/>
      </c>
      <c r="Q487" s="5" t="str">
        <f aca="false">IF(J487=FALSE(),COUNTIFS($J$2:$J$563,FALSE(),$H$2:$H$563,"&lt;"&amp;H487)+(COUNTIFS($J$2:$J$563,FALSE(),$H$2:$H$563,H487)+1)/2,"")</f>
        <v/>
      </c>
      <c r="R487" s="5" t="n">
        <f aca="false">COUNTIF($L$2:$L$563,"&lt;"&amp;L487)+(COUNTIF($L$2:$L$563,L487)+1)/2</f>
        <v>24</v>
      </c>
      <c r="S487" s="5" t="n">
        <f aca="false">MATCH(F487,Codetabel!$G$2:$G$12,0)-1</f>
        <v>2</v>
      </c>
      <c r="T487" s="5" t="n">
        <f aca="false">H487-1</f>
        <v>1</v>
      </c>
    </row>
    <row r="488" customFormat="false" ht="15" hidden="false" customHeight="false" outlineLevel="0" collapsed="false">
      <c r="A488" s="9" t="s">
        <v>65</v>
      </c>
      <c r="B488" s="9" t="n">
        <v>679</v>
      </c>
      <c r="C488" s="9" t="s">
        <v>1062</v>
      </c>
      <c r="D488" s="9" t="s">
        <v>1063</v>
      </c>
      <c r="E488" s="9" t="s">
        <v>1064</v>
      </c>
      <c r="F488" s="9" t="n">
        <v>50</v>
      </c>
      <c r="G488" s="9" t="s">
        <v>126</v>
      </c>
      <c r="H488" s="9" t="n">
        <v>3</v>
      </c>
      <c r="I488" s="9" t="n">
        <v>50</v>
      </c>
      <c r="J488" s="11" t="b">
        <f aca="false">TRUE()</f>
        <v>1</v>
      </c>
      <c r="K488" s="9" t="n">
        <v>50</v>
      </c>
      <c r="L488" s="9" t="n">
        <v>3</v>
      </c>
      <c r="M488" s="11" t="b">
        <f aca="false">TRUE()</f>
        <v>1</v>
      </c>
      <c r="N488" s="5" t="n">
        <f aca="false">COUNTIF($F$2:$F$563,"&lt;"&amp;F488)+(COUNTIF($F$2:$F$563,F488)+1)/2</f>
        <v>346.5</v>
      </c>
      <c r="O488" s="5" t="n">
        <f aca="false">COUNTIF($H$2:$H$563,"&lt;"&amp;H488)+(COUNTIF($H$2:$H$563,H488)+1)/2</f>
        <v>176.5</v>
      </c>
      <c r="P488" s="5" t="str">
        <f aca="false">IF(J488=FALSE(),COUNTIFS($J$2:$J$563,FALSE(),$F$2:$F$563,"&lt;"&amp;F488)+(COUNTIFS($J$2:$J$563,FALSE(),$F$2:$F$563,F488)+1)/2,"")</f>
        <v/>
      </c>
      <c r="Q488" s="5" t="str">
        <f aca="false">IF(J488=FALSE(),COUNTIFS($J$2:$J$563,FALSE(),$H$2:$H$563,"&lt;"&amp;H488)+(COUNTIFS($J$2:$J$563,FALSE(),$H$2:$H$563,H488)+1)/2,"")</f>
        <v/>
      </c>
      <c r="R488" s="5" t="n">
        <f aca="false">COUNTIF($L$2:$L$563,"&lt;"&amp;L488)+(COUNTIF($L$2:$L$563,L488)+1)/2</f>
        <v>205</v>
      </c>
      <c r="S488" s="5" t="n">
        <f aca="false">MATCH(F488,Codetabel!$G$2:$G$12,0)-1</f>
        <v>3</v>
      </c>
      <c r="T488" s="5" t="n">
        <f aca="false">H488-1</f>
        <v>2</v>
      </c>
    </row>
    <row r="489" customFormat="false" ht="15" hidden="false" customHeight="false" outlineLevel="0" collapsed="false">
      <c r="A489" s="9" t="s">
        <v>65</v>
      </c>
      <c r="B489" s="9" t="n">
        <v>680</v>
      </c>
      <c r="C489" s="9" t="s">
        <v>1062</v>
      </c>
      <c r="D489" s="9" t="s">
        <v>1063</v>
      </c>
      <c r="E489" s="9" t="s">
        <v>1065</v>
      </c>
      <c r="F489" s="9" t="n">
        <v>30</v>
      </c>
      <c r="G489" s="9" t="s">
        <v>126</v>
      </c>
      <c r="H489" s="9" t="n">
        <v>3</v>
      </c>
      <c r="I489" s="9" t="n">
        <v>50</v>
      </c>
      <c r="J489" s="11" t="b">
        <f aca="false">FALSE()</f>
        <v>0</v>
      </c>
      <c r="K489" s="9" t="n">
        <v>50</v>
      </c>
      <c r="L489" s="9" t="n">
        <v>3</v>
      </c>
      <c r="M489" s="11" t="b">
        <f aca="false">TRUE()</f>
        <v>1</v>
      </c>
      <c r="N489" s="5" t="n">
        <f aca="false">COUNTIF($F$2:$F$563,"&lt;"&amp;F489)+(COUNTIF($F$2:$F$563,F489)+1)/2</f>
        <v>259.5</v>
      </c>
      <c r="O489" s="5" t="n">
        <f aca="false">COUNTIF($H$2:$H$563,"&lt;"&amp;H489)+(COUNTIF($H$2:$H$563,H489)+1)/2</f>
        <v>176.5</v>
      </c>
      <c r="P489" s="5" t="n">
        <f aca="false">IF(J489=FALSE(),COUNTIFS($J$2:$J$563,FALSE(),$F$2:$F$563,"&lt;"&amp;F489)+(COUNTIFS($J$2:$J$563,FALSE(),$F$2:$F$563,F489)+1)/2,"")</f>
        <v>242</v>
      </c>
      <c r="Q489" s="5" t="n">
        <f aca="false">IF(J489=FALSE(),COUNTIFS($J$2:$J$563,FALSE(),$H$2:$H$563,"&lt;"&amp;H489)+(COUNTIFS($J$2:$J$563,FALSE(),$H$2:$H$563,H489)+1)/2,"")</f>
        <v>133.5</v>
      </c>
      <c r="R489" s="5" t="n">
        <f aca="false">COUNTIF($L$2:$L$563,"&lt;"&amp;L489)+(COUNTIF($L$2:$L$563,L489)+1)/2</f>
        <v>205</v>
      </c>
      <c r="S489" s="5" t="n">
        <f aca="false">MATCH(F489,Codetabel!$G$2:$G$12,0)-1</f>
        <v>2</v>
      </c>
      <c r="T489" s="5" t="n">
        <f aca="false">H489-1</f>
        <v>2</v>
      </c>
    </row>
    <row r="490" customFormat="false" ht="15" hidden="false" customHeight="false" outlineLevel="0" collapsed="false">
      <c r="A490" s="9" t="s">
        <v>65</v>
      </c>
      <c r="B490" s="9" t="n">
        <v>681</v>
      </c>
      <c r="C490" s="9" t="s">
        <v>1062</v>
      </c>
      <c r="D490" s="9" t="s">
        <v>1063</v>
      </c>
      <c r="E490" s="9" t="s">
        <v>1066</v>
      </c>
      <c r="F490" s="9" t="n">
        <v>200</v>
      </c>
      <c r="G490" s="9" t="s">
        <v>199</v>
      </c>
      <c r="H490" s="9" t="n">
        <v>6</v>
      </c>
      <c r="I490" s="9" t="n">
        <v>300</v>
      </c>
      <c r="J490" s="11" t="b">
        <f aca="false">FALSE()</f>
        <v>0</v>
      </c>
      <c r="K490" s="9" t="n">
        <v>300</v>
      </c>
      <c r="L490" s="9" t="n">
        <v>6</v>
      </c>
      <c r="M490" s="11" t="b">
        <f aca="false">TRUE()</f>
        <v>1</v>
      </c>
      <c r="N490" s="5" t="n">
        <f aca="false">COUNTIF($F$2:$F$563,"&lt;"&amp;F490)+(COUNTIF($F$2:$F$563,F490)+1)/2</f>
        <v>474.5</v>
      </c>
      <c r="O490" s="5" t="n">
        <f aca="false">COUNTIF($H$2:$H$563,"&lt;"&amp;H490)+(COUNTIF($H$2:$H$563,H490)+1)/2</f>
        <v>425.5</v>
      </c>
      <c r="P490" s="5" t="n">
        <f aca="false">IF(J490=FALSE(),COUNTIFS($J$2:$J$563,FALSE(),$F$2:$F$563,"&lt;"&amp;F490)+(COUNTIFS($J$2:$J$563,FALSE(),$F$2:$F$563,F490)+1)/2,"")</f>
        <v>370</v>
      </c>
      <c r="Q490" s="5" t="n">
        <f aca="false">IF(J490=FALSE(),COUNTIFS($J$2:$J$563,FALSE(),$H$2:$H$563,"&lt;"&amp;H490)+(COUNTIFS($J$2:$J$563,FALSE(),$H$2:$H$563,H490)+1)/2,"")</f>
        <v>288</v>
      </c>
      <c r="R490" s="5" t="n">
        <f aca="false">COUNTIF($L$2:$L$563,"&lt;"&amp;L490)+(COUNTIF($L$2:$L$563,L490)+1)/2</f>
        <v>450.5</v>
      </c>
      <c r="S490" s="5" t="n">
        <f aca="false">MATCH(F490,Codetabel!$G$2:$G$12,0)-1</f>
        <v>5</v>
      </c>
      <c r="T490" s="5" t="n">
        <f aca="false">H490-1</f>
        <v>5</v>
      </c>
    </row>
    <row r="491" customFormat="false" ht="15" hidden="false" customHeight="false" outlineLevel="0" collapsed="false">
      <c r="A491" s="9" t="s">
        <v>65</v>
      </c>
      <c r="B491" s="9" t="n">
        <v>683</v>
      </c>
      <c r="C491" s="9" t="s">
        <v>1067</v>
      </c>
      <c r="D491" s="9" t="s">
        <v>1068</v>
      </c>
      <c r="E491" s="9" t="s">
        <v>1069</v>
      </c>
      <c r="F491" s="9" t="n">
        <v>500</v>
      </c>
      <c r="G491" s="9" t="s">
        <v>180</v>
      </c>
      <c r="H491" s="9" t="n">
        <v>7</v>
      </c>
      <c r="I491" s="9" t="n">
        <v>500</v>
      </c>
      <c r="J491" s="11" t="b">
        <f aca="false">TRUE()</f>
        <v>1</v>
      </c>
      <c r="K491" s="9" t="n">
        <v>100</v>
      </c>
      <c r="L491" s="9" t="n">
        <v>4</v>
      </c>
      <c r="M491" s="11" t="b">
        <f aca="false">FALSE()</f>
        <v>0</v>
      </c>
      <c r="N491" s="5" t="n">
        <f aca="false">COUNTIF($F$2:$F$563,"&lt;"&amp;F491)+(COUNTIF($F$2:$F$563,F491)+1)/2</f>
        <v>543.5</v>
      </c>
      <c r="O491" s="5" t="n">
        <f aca="false">COUNTIF($H$2:$H$563,"&lt;"&amp;H491)+(COUNTIF($H$2:$H$563,H491)+1)/2</f>
        <v>489.5</v>
      </c>
      <c r="P491" s="5" t="str">
        <f aca="false">IF(J491=FALSE(),COUNTIFS($J$2:$J$563,FALSE(),$F$2:$F$563,"&lt;"&amp;F491)+(COUNTIFS($J$2:$J$563,FALSE(),$F$2:$F$563,F491)+1)/2,"")</f>
        <v/>
      </c>
      <c r="Q491" s="5" t="str">
        <f aca="false">IF(J491=FALSE(),COUNTIFS($J$2:$J$563,FALSE(),$H$2:$H$563,"&lt;"&amp;H491)+(COUNTIFS($J$2:$J$563,FALSE(),$H$2:$H$563,H491)+1)/2,"")</f>
        <v/>
      </c>
      <c r="R491" s="5" t="n">
        <f aca="false">COUNTIF($L$2:$L$563,"&lt;"&amp;L491)+(COUNTIF($L$2:$L$563,L491)+1)/2</f>
        <v>307.5</v>
      </c>
      <c r="S491" s="5" t="n">
        <f aca="false">MATCH(F491,Codetabel!$G$2:$G$12,0)-1</f>
        <v>7</v>
      </c>
      <c r="T491" s="5" t="n">
        <f aca="false">H491-1</f>
        <v>6</v>
      </c>
    </row>
    <row r="492" customFormat="false" ht="15" hidden="false" customHeight="false" outlineLevel="0" collapsed="false">
      <c r="A492" s="9" t="s">
        <v>65</v>
      </c>
      <c r="B492" s="9" t="n">
        <v>684</v>
      </c>
      <c r="C492" s="9" t="s">
        <v>1067</v>
      </c>
      <c r="D492" s="9" t="s">
        <v>1068</v>
      </c>
      <c r="E492" s="9" t="s">
        <v>1070</v>
      </c>
      <c r="F492" s="9" t="n">
        <v>100</v>
      </c>
      <c r="G492" s="9" t="s">
        <v>115</v>
      </c>
      <c r="H492" s="9" t="n">
        <v>4</v>
      </c>
      <c r="I492" s="9" t="n">
        <v>100</v>
      </c>
      <c r="J492" s="11" t="b">
        <f aca="false">TRUE()</f>
        <v>1</v>
      </c>
      <c r="K492" s="9" t="n">
        <v>50</v>
      </c>
      <c r="L492" s="9" t="n">
        <v>3</v>
      </c>
      <c r="M492" s="11" t="b">
        <f aca="false">TRUE()</f>
        <v>1</v>
      </c>
      <c r="N492" s="5" t="n">
        <f aca="false">COUNTIF($F$2:$F$563,"&lt;"&amp;F492)+(COUNTIF($F$2:$F$563,F492)+1)/2</f>
        <v>418.5</v>
      </c>
      <c r="O492" s="5" t="n">
        <f aca="false">COUNTIF($H$2:$H$563,"&lt;"&amp;H492)+(COUNTIF($H$2:$H$563,H492)+1)/2</f>
        <v>269</v>
      </c>
      <c r="P492" s="5" t="str">
        <f aca="false">IF(J492=FALSE(),COUNTIFS($J$2:$J$563,FALSE(),$F$2:$F$563,"&lt;"&amp;F492)+(COUNTIFS($J$2:$J$563,FALSE(),$F$2:$F$563,F492)+1)/2,"")</f>
        <v/>
      </c>
      <c r="Q492" s="5" t="str">
        <f aca="false">IF(J492=FALSE(),COUNTIFS($J$2:$J$563,FALSE(),$H$2:$H$563,"&lt;"&amp;H492)+(COUNTIFS($J$2:$J$563,FALSE(),$H$2:$H$563,H492)+1)/2,"")</f>
        <v/>
      </c>
      <c r="R492" s="5" t="n">
        <f aca="false">COUNTIF($L$2:$L$563,"&lt;"&amp;L492)+(COUNTIF($L$2:$L$563,L492)+1)/2</f>
        <v>205</v>
      </c>
      <c r="S492" s="5" t="n">
        <f aca="false">MATCH(F492,Codetabel!$G$2:$G$12,0)-1</f>
        <v>4</v>
      </c>
      <c r="T492" s="5" t="n">
        <f aca="false">H492-1</f>
        <v>3</v>
      </c>
    </row>
    <row r="493" customFormat="false" ht="15" hidden="false" customHeight="false" outlineLevel="0" collapsed="false">
      <c r="A493" s="9" t="s">
        <v>65</v>
      </c>
      <c r="B493" s="9" t="n">
        <v>685</v>
      </c>
      <c r="C493" s="9" t="s">
        <v>1067</v>
      </c>
      <c r="D493" s="9" t="s">
        <v>1068</v>
      </c>
      <c r="E493" s="9" t="s">
        <v>1071</v>
      </c>
      <c r="F493" s="9" t="n">
        <v>0</v>
      </c>
      <c r="G493" s="9" t="s">
        <v>418</v>
      </c>
      <c r="H493" s="9" t="n">
        <v>10</v>
      </c>
      <c r="I493" s="9" t="n">
        <v>1500</v>
      </c>
      <c r="J493" s="11" t="b">
        <f aca="false">FALSE()</f>
        <v>0</v>
      </c>
      <c r="K493" s="9" t="n">
        <v>1500</v>
      </c>
      <c r="L493" s="9" t="n">
        <v>10</v>
      </c>
      <c r="M493" s="11" t="b">
        <f aca="false">TRUE()</f>
        <v>1</v>
      </c>
      <c r="N493" s="5" t="n">
        <f aca="false">COUNTIF($F$2:$F$563,"&lt;"&amp;F493)+(COUNTIF($F$2:$F$563,F493)+1)/2</f>
        <v>59</v>
      </c>
      <c r="O493" s="5" t="n">
        <f aca="false">COUNTIF($H$2:$H$563,"&lt;"&amp;H493)+(COUNTIF($H$2:$H$563,H493)+1)/2</f>
        <v>556.5</v>
      </c>
      <c r="P493" s="5" t="n">
        <f aca="false">IF(J493=FALSE(),COUNTIFS($J$2:$J$563,FALSE(),$F$2:$F$563,"&lt;"&amp;F493)+(COUNTIFS($J$2:$J$563,FALSE(),$F$2:$F$563,F493)+1)/2,"")</f>
        <v>59</v>
      </c>
      <c r="Q493" s="5" t="n">
        <f aca="false">IF(J493=FALSE(),COUNTIFS($J$2:$J$563,FALSE(),$H$2:$H$563,"&lt;"&amp;H493)+(COUNTIFS($J$2:$J$563,FALSE(),$H$2:$H$563,H493)+1)/2,"")</f>
        <v>378</v>
      </c>
      <c r="R493" s="5" t="n">
        <f aca="false">COUNTIF($L$2:$L$563,"&lt;"&amp;L493)+(COUNTIF($L$2:$L$563,L493)+1)/2</f>
        <v>557</v>
      </c>
      <c r="S493" s="5" t="n">
        <f aca="false">MATCH(F493,Codetabel!$G$2:$G$12,0)-1</f>
        <v>0</v>
      </c>
      <c r="T493" s="5" t="n">
        <f aca="false">H493-1</f>
        <v>9</v>
      </c>
    </row>
    <row r="494" customFormat="false" ht="15" hidden="false" customHeight="false" outlineLevel="0" collapsed="false">
      <c r="A494" s="9" t="s">
        <v>65</v>
      </c>
      <c r="B494" s="9" t="n">
        <v>686</v>
      </c>
      <c r="C494" s="9" t="s">
        <v>1067</v>
      </c>
      <c r="D494" s="9" t="s">
        <v>1068</v>
      </c>
      <c r="E494" s="9" t="s">
        <v>1072</v>
      </c>
      <c r="F494" s="9" t="n">
        <v>50</v>
      </c>
      <c r="G494" s="9" t="s">
        <v>126</v>
      </c>
      <c r="H494" s="9" t="n">
        <v>3</v>
      </c>
      <c r="I494" s="9" t="n">
        <v>50</v>
      </c>
      <c r="J494" s="11" t="b">
        <f aca="false">TRUE()</f>
        <v>1</v>
      </c>
      <c r="K494" s="9" t="n">
        <v>30</v>
      </c>
      <c r="L494" s="9" t="n">
        <v>2</v>
      </c>
      <c r="M494" s="11" t="b">
        <f aca="false">TRUE()</f>
        <v>1</v>
      </c>
      <c r="N494" s="5" t="n">
        <f aca="false">COUNTIF($F$2:$F$563,"&lt;"&amp;F494)+(COUNTIF($F$2:$F$563,F494)+1)/2</f>
        <v>346.5</v>
      </c>
      <c r="O494" s="5" t="n">
        <f aca="false">COUNTIF($H$2:$H$563,"&lt;"&amp;H494)+(COUNTIF($H$2:$H$563,H494)+1)/2</f>
        <v>176.5</v>
      </c>
      <c r="P494" s="5" t="str">
        <f aca="false">IF(J494=FALSE(),COUNTIFS($J$2:$J$563,FALSE(),$F$2:$F$563,"&lt;"&amp;F494)+(COUNTIFS($J$2:$J$563,FALSE(),$F$2:$F$563,F494)+1)/2,"")</f>
        <v/>
      </c>
      <c r="Q494" s="5" t="str">
        <f aca="false">IF(J494=FALSE(),COUNTIFS($J$2:$J$563,FALSE(),$H$2:$H$563,"&lt;"&amp;H494)+(COUNTIFS($J$2:$J$563,FALSE(),$H$2:$H$563,H494)+1)/2,"")</f>
        <v/>
      </c>
      <c r="R494" s="5" t="n">
        <f aca="false">COUNTIF($L$2:$L$563,"&lt;"&amp;L494)+(COUNTIF($L$2:$L$563,L494)+1)/2</f>
        <v>101.5</v>
      </c>
      <c r="S494" s="5" t="n">
        <f aca="false">MATCH(F494,Codetabel!$G$2:$G$12,0)-1</f>
        <v>3</v>
      </c>
      <c r="T494" s="5" t="n">
        <f aca="false">H494-1</f>
        <v>2</v>
      </c>
    </row>
    <row r="495" customFormat="false" ht="15" hidden="false" customHeight="false" outlineLevel="0" collapsed="false">
      <c r="A495" s="9" t="s">
        <v>65</v>
      </c>
      <c r="B495" s="9" t="n">
        <v>687</v>
      </c>
      <c r="C495" s="9" t="s">
        <v>1067</v>
      </c>
      <c r="D495" s="9" t="s">
        <v>1068</v>
      </c>
      <c r="E495" s="9" t="s">
        <v>1073</v>
      </c>
      <c r="F495" s="9" t="n">
        <v>100</v>
      </c>
      <c r="G495" s="9" t="s">
        <v>115</v>
      </c>
      <c r="H495" s="9" t="n">
        <v>4</v>
      </c>
      <c r="I495" s="9" t="n">
        <v>100</v>
      </c>
      <c r="J495" s="11" t="b">
        <f aca="false">TRUE()</f>
        <v>1</v>
      </c>
      <c r="K495" s="9" t="n">
        <v>30</v>
      </c>
      <c r="L495" s="9" t="n">
        <v>2</v>
      </c>
      <c r="M495" s="11" t="b">
        <f aca="false">TRUE()</f>
        <v>1</v>
      </c>
      <c r="N495" s="5" t="n">
        <f aca="false">COUNTIF($F$2:$F$563,"&lt;"&amp;F495)+(COUNTIF($F$2:$F$563,F495)+1)/2</f>
        <v>418.5</v>
      </c>
      <c r="O495" s="5" t="n">
        <f aca="false">COUNTIF($H$2:$H$563,"&lt;"&amp;H495)+(COUNTIF($H$2:$H$563,H495)+1)/2</f>
        <v>269</v>
      </c>
      <c r="P495" s="5" t="str">
        <f aca="false">IF(J495=FALSE(),COUNTIFS($J$2:$J$563,FALSE(),$F$2:$F$563,"&lt;"&amp;F495)+(COUNTIFS($J$2:$J$563,FALSE(),$F$2:$F$563,F495)+1)/2,"")</f>
        <v/>
      </c>
      <c r="Q495" s="5" t="str">
        <f aca="false">IF(J495=FALSE(),COUNTIFS($J$2:$J$563,FALSE(),$H$2:$H$563,"&lt;"&amp;H495)+(COUNTIFS($J$2:$J$563,FALSE(),$H$2:$H$563,H495)+1)/2,"")</f>
        <v/>
      </c>
      <c r="R495" s="5" t="n">
        <f aca="false">COUNTIF($L$2:$L$563,"&lt;"&amp;L495)+(COUNTIF($L$2:$L$563,L495)+1)/2</f>
        <v>101.5</v>
      </c>
      <c r="S495" s="5" t="n">
        <f aca="false">MATCH(F495,Codetabel!$G$2:$G$12,0)-1</f>
        <v>4</v>
      </c>
      <c r="T495" s="5" t="n">
        <f aca="false">H495-1</f>
        <v>3</v>
      </c>
    </row>
    <row r="496" customFormat="false" ht="15" hidden="false" customHeight="false" outlineLevel="0" collapsed="false">
      <c r="A496" s="9" t="s">
        <v>65</v>
      </c>
      <c r="B496" s="9" t="n">
        <v>688</v>
      </c>
      <c r="C496" s="9" t="s">
        <v>1067</v>
      </c>
      <c r="D496" s="9" t="s">
        <v>1068</v>
      </c>
      <c r="E496" s="9" t="s">
        <v>1074</v>
      </c>
      <c r="F496" s="9" t="n">
        <v>300</v>
      </c>
      <c r="G496" s="9" t="s">
        <v>199</v>
      </c>
      <c r="H496" s="9" t="n">
        <v>6</v>
      </c>
      <c r="I496" s="9" t="n">
        <v>300</v>
      </c>
      <c r="J496" s="11" t="b">
        <f aca="false">TRUE()</f>
        <v>1</v>
      </c>
      <c r="K496" s="9" t="n">
        <v>300</v>
      </c>
      <c r="L496" s="9" t="n">
        <v>6</v>
      </c>
      <c r="M496" s="11" t="b">
        <f aca="false">TRUE()</f>
        <v>1</v>
      </c>
      <c r="N496" s="5" t="n">
        <f aca="false">COUNTIF($F$2:$F$563,"&lt;"&amp;F496)+(COUNTIF($F$2:$F$563,F496)+1)/2</f>
        <v>518</v>
      </c>
      <c r="O496" s="5" t="n">
        <f aca="false">COUNTIF($H$2:$H$563,"&lt;"&amp;H496)+(COUNTIF($H$2:$H$563,H496)+1)/2</f>
        <v>425.5</v>
      </c>
      <c r="P496" s="5" t="str">
        <f aca="false">IF(J496=FALSE(),COUNTIFS($J$2:$J$563,FALSE(),$F$2:$F$563,"&lt;"&amp;F496)+(COUNTIFS($J$2:$J$563,FALSE(),$F$2:$F$563,F496)+1)/2,"")</f>
        <v/>
      </c>
      <c r="Q496" s="5" t="str">
        <f aca="false">IF(J496=FALSE(),COUNTIFS($J$2:$J$563,FALSE(),$H$2:$H$563,"&lt;"&amp;H496)+(COUNTIFS($J$2:$J$563,FALSE(),$H$2:$H$563,H496)+1)/2,"")</f>
        <v/>
      </c>
      <c r="R496" s="5" t="n">
        <f aca="false">COUNTIF($L$2:$L$563,"&lt;"&amp;L496)+(COUNTIF($L$2:$L$563,L496)+1)/2</f>
        <v>450.5</v>
      </c>
      <c r="S496" s="5" t="n">
        <f aca="false">MATCH(F496,Codetabel!$G$2:$G$12,0)-1</f>
        <v>6</v>
      </c>
      <c r="T496" s="5" t="n">
        <f aca="false">H496-1</f>
        <v>5</v>
      </c>
    </row>
    <row r="497" customFormat="false" ht="15" hidden="false" customHeight="false" outlineLevel="0" collapsed="false">
      <c r="A497" s="9" t="s">
        <v>65</v>
      </c>
      <c r="B497" s="9" t="n">
        <v>689</v>
      </c>
      <c r="C497" s="9" t="s">
        <v>1067</v>
      </c>
      <c r="D497" s="9" t="s">
        <v>1068</v>
      </c>
      <c r="E497" s="9" t="s">
        <v>1075</v>
      </c>
      <c r="F497" s="9" t="n">
        <v>10</v>
      </c>
      <c r="G497" s="9" t="s">
        <v>107</v>
      </c>
      <c r="H497" s="9" t="n">
        <v>2</v>
      </c>
      <c r="I497" s="9" t="n">
        <v>30</v>
      </c>
      <c r="J497" s="11" t="b">
        <f aca="false">FALSE()</f>
        <v>0</v>
      </c>
      <c r="K497" s="9" t="n">
        <v>30</v>
      </c>
      <c r="L497" s="9" t="n">
        <v>2</v>
      </c>
      <c r="M497" s="11" t="b">
        <f aca="false">TRUE()</f>
        <v>1</v>
      </c>
      <c r="N497" s="5" t="n">
        <f aca="false">COUNTIF($F$2:$F$563,"&lt;"&amp;F497)+(COUNTIF($F$2:$F$563,F497)+1)/2</f>
        <v>164.5</v>
      </c>
      <c r="O497" s="5" t="n">
        <f aca="false">COUNTIF($H$2:$H$563,"&lt;"&amp;H497)+(COUNTIF($H$2:$H$563,H497)+1)/2</f>
        <v>89</v>
      </c>
      <c r="P497" s="5" t="n">
        <f aca="false">IF(J497=FALSE(),COUNTIFS($J$2:$J$563,FALSE(),$F$2:$F$563,"&lt;"&amp;F497)+(COUNTIFS($J$2:$J$563,FALSE(),$F$2:$F$563,F497)+1)/2,"")</f>
        <v>162</v>
      </c>
      <c r="Q497" s="5" t="n">
        <f aca="false">IF(J497=FALSE(),COUNTIFS($J$2:$J$563,FALSE(),$H$2:$H$563,"&lt;"&amp;H497)+(COUNTIFS($J$2:$J$563,FALSE(),$H$2:$H$563,H497)+1)/2,"")</f>
        <v>71.5</v>
      </c>
      <c r="R497" s="5" t="n">
        <f aca="false">COUNTIF($L$2:$L$563,"&lt;"&amp;L497)+(COUNTIF($L$2:$L$563,L497)+1)/2</f>
        <v>101.5</v>
      </c>
      <c r="S497" s="5" t="n">
        <f aca="false">MATCH(F497,Codetabel!$G$2:$G$12,0)-1</f>
        <v>1</v>
      </c>
      <c r="T497" s="5" t="n">
        <f aca="false">H497-1</f>
        <v>1</v>
      </c>
    </row>
    <row r="498" customFormat="false" ht="15" hidden="false" customHeight="false" outlineLevel="0" collapsed="false">
      <c r="A498" s="9" t="s">
        <v>65</v>
      </c>
      <c r="B498" s="9" t="n">
        <v>690</v>
      </c>
      <c r="C498" s="9" t="s">
        <v>1067</v>
      </c>
      <c r="D498" s="9" t="s">
        <v>1068</v>
      </c>
      <c r="E498" s="9" t="s">
        <v>1076</v>
      </c>
      <c r="F498" s="9" t="n">
        <v>300</v>
      </c>
      <c r="G498" s="9" t="s">
        <v>199</v>
      </c>
      <c r="H498" s="9" t="n">
        <v>6</v>
      </c>
      <c r="I498" s="9" t="n">
        <v>300</v>
      </c>
      <c r="J498" s="11" t="b">
        <f aca="false">TRUE()</f>
        <v>1</v>
      </c>
      <c r="K498" s="9" t="n">
        <v>300</v>
      </c>
      <c r="L498" s="9" t="n">
        <v>6</v>
      </c>
      <c r="M498" s="11" t="b">
        <f aca="false">TRUE()</f>
        <v>1</v>
      </c>
      <c r="N498" s="5" t="n">
        <f aca="false">COUNTIF($F$2:$F$563,"&lt;"&amp;F498)+(COUNTIF($F$2:$F$563,F498)+1)/2</f>
        <v>518</v>
      </c>
      <c r="O498" s="5" t="n">
        <f aca="false">COUNTIF($H$2:$H$563,"&lt;"&amp;H498)+(COUNTIF($H$2:$H$563,H498)+1)/2</f>
        <v>425.5</v>
      </c>
      <c r="P498" s="5" t="str">
        <f aca="false">IF(J498=FALSE(),COUNTIFS($J$2:$J$563,FALSE(),$F$2:$F$563,"&lt;"&amp;F498)+(COUNTIFS($J$2:$J$563,FALSE(),$F$2:$F$563,F498)+1)/2,"")</f>
        <v/>
      </c>
      <c r="Q498" s="5" t="str">
        <f aca="false">IF(J498=FALSE(),COUNTIFS($J$2:$J$563,FALSE(),$H$2:$H$563,"&lt;"&amp;H498)+(COUNTIFS($J$2:$J$563,FALSE(),$H$2:$H$563,H498)+1)/2,"")</f>
        <v/>
      </c>
      <c r="R498" s="5" t="n">
        <f aca="false">COUNTIF($L$2:$L$563,"&lt;"&amp;L498)+(COUNTIF($L$2:$L$563,L498)+1)/2</f>
        <v>450.5</v>
      </c>
      <c r="S498" s="5" t="n">
        <f aca="false">MATCH(F498,Codetabel!$G$2:$G$12,0)-1</f>
        <v>6</v>
      </c>
      <c r="T498" s="5" t="n">
        <f aca="false">H498-1</f>
        <v>5</v>
      </c>
    </row>
    <row r="499" customFormat="false" ht="15" hidden="false" customHeight="false" outlineLevel="0" collapsed="false">
      <c r="A499" s="9" t="s">
        <v>65</v>
      </c>
      <c r="B499" s="9" t="n">
        <v>692</v>
      </c>
      <c r="C499" s="9" t="s">
        <v>1067</v>
      </c>
      <c r="D499" s="9" t="s">
        <v>1068</v>
      </c>
      <c r="E499" s="9" t="s">
        <v>1077</v>
      </c>
      <c r="F499" s="9" t="n">
        <v>300</v>
      </c>
      <c r="G499" s="9" t="s">
        <v>199</v>
      </c>
      <c r="H499" s="9" t="n">
        <v>6</v>
      </c>
      <c r="I499" s="9" t="n">
        <v>300</v>
      </c>
      <c r="J499" s="11" t="b">
        <f aca="false">TRUE()</f>
        <v>1</v>
      </c>
      <c r="K499" s="9" t="n">
        <v>100</v>
      </c>
      <c r="L499" s="9" t="n">
        <v>4</v>
      </c>
      <c r="M499" s="11" t="b">
        <f aca="false">FALSE()</f>
        <v>0</v>
      </c>
      <c r="N499" s="5" t="n">
        <f aca="false">COUNTIF($F$2:$F$563,"&lt;"&amp;F499)+(COUNTIF($F$2:$F$563,F499)+1)/2</f>
        <v>518</v>
      </c>
      <c r="O499" s="5" t="n">
        <f aca="false">COUNTIF($H$2:$H$563,"&lt;"&amp;H499)+(COUNTIF($H$2:$H$563,H499)+1)/2</f>
        <v>425.5</v>
      </c>
      <c r="P499" s="5" t="str">
        <f aca="false">IF(J499=FALSE(),COUNTIFS($J$2:$J$563,FALSE(),$F$2:$F$563,"&lt;"&amp;F499)+(COUNTIFS($J$2:$J$563,FALSE(),$F$2:$F$563,F499)+1)/2,"")</f>
        <v/>
      </c>
      <c r="Q499" s="5" t="str">
        <f aca="false">IF(J499=FALSE(),COUNTIFS($J$2:$J$563,FALSE(),$H$2:$H$563,"&lt;"&amp;H499)+(COUNTIFS($J$2:$J$563,FALSE(),$H$2:$H$563,H499)+1)/2,"")</f>
        <v/>
      </c>
      <c r="R499" s="5" t="n">
        <f aca="false">COUNTIF($L$2:$L$563,"&lt;"&amp;L499)+(COUNTIF($L$2:$L$563,L499)+1)/2</f>
        <v>307.5</v>
      </c>
      <c r="S499" s="5" t="n">
        <f aca="false">MATCH(F499,Codetabel!$G$2:$G$12,0)-1</f>
        <v>6</v>
      </c>
      <c r="T499" s="5" t="n">
        <f aca="false">H499-1</f>
        <v>5</v>
      </c>
    </row>
    <row r="500" customFormat="false" ht="15" hidden="false" customHeight="false" outlineLevel="0" collapsed="false">
      <c r="A500" s="9" t="s">
        <v>65</v>
      </c>
      <c r="B500" s="9" t="n">
        <v>693</v>
      </c>
      <c r="C500" s="9" t="s">
        <v>1067</v>
      </c>
      <c r="D500" s="9" t="s">
        <v>1068</v>
      </c>
      <c r="E500" s="9" t="s">
        <v>1078</v>
      </c>
      <c r="F500" s="9" t="n">
        <v>700</v>
      </c>
      <c r="G500" s="9" t="s">
        <v>182</v>
      </c>
      <c r="H500" s="9" t="n">
        <v>8</v>
      </c>
      <c r="I500" s="9" t="n">
        <v>700</v>
      </c>
      <c r="J500" s="11" t="b">
        <f aca="false">TRUE()</f>
        <v>1</v>
      </c>
      <c r="K500" s="9" t="n">
        <v>300</v>
      </c>
      <c r="L500" s="9" t="n">
        <v>6</v>
      </c>
      <c r="M500" s="11" t="b">
        <f aca="false">FALSE()</f>
        <v>0</v>
      </c>
      <c r="N500" s="5" t="n">
        <f aca="false">COUNTIF($F$2:$F$563,"&lt;"&amp;F500)+(COUNTIF($F$2:$F$563,F500)+1)/2</f>
        <v>552.5</v>
      </c>
      <c r="O500" s="5" t="n">
        <f aca="false">COUNTIF($H$2:$H$563,"&lt;"&amp;H500)+(COUNTIF($H$2:$H$563,H500)+1)/2</f>
        <v>523.5</v>
      </c>
      <c r="P500" s="5" t="str">
        <f aca="false">IF(J500=FALSE(),COUNTIFS($J$2:$J$563,FALSE(),$F$2:$F$563,"&lt;"&amp;F500)+(COUNTIFS($J$2:$J$563,FALSE(),$F$2:$F$563,F500)+1)/2,"")</f>
        <v/>
      </c>
      <c r="Q500" s="5" t="str">
        <f aca="false">IF(J500=FALSE(),COUNTIFS($J$2:$J$563,FALSE(),$H$2:$H$563,"&lt;"&amp;H500)+(COUNTIFS($J$2:$J$563,FALSE(),$H$2:$H$563,H500)+1)/2,"")</f>
        <v/>
      </c>
      <c r="R500" s="5" t="n">
        <f aca="false">COUNTIF($L$2:$L$563,"&lt;"&amp;L500)+(COUNTIF($L$2:$L$563,L500)+1)/2</f>
        <v>450.5</v>
      </c>
      <c r="S500" s="5" t="n">
        <f aca="false">MATCH(F500,Codetabel!$G$2:$G$12,0)-1</f>
        <v>8</v>
      </c>
      <c r="T500" s="5" t="n">
        <f aca="false">H500-1</f>
        <v>7</v>
      </c>
    </row>
    <row r="501" customFormat="false" ht="15" hidden="false" customHeight="false" outlineLevel="0" collapsed="false">
      <c r="A501" s="9" t="s">
        <v>65</v>
      </c>
      <c r="B501" s="9" t="n">
        <v>694</v>
      </c>
      <c r="C501" s="9" t="s">
        <v>1067</v>
      </c>
      <c r="D501" s="9" t="s">
        <v>1068</v>
      </c>
      <c r="E501" s="9" t="s">
        <v>1079</v>
      </c>
      <c r="F501" s="9" t="n">
        <v>100</v>
      </c>
      <c r="G501" s="9" t="s">
        <v>115</v>
      </c>
      <c r="H501" s="9" t="n">
        <v>4</v>
      </c>
      <c r="I501" s="9" t="n">
        <v>100</v>
      </c>
      <c r="J501" s="11" t="b">
        <f aca="false">TRUE()</f>
        <v>1</v>
      </c>
      <c r="K501" s="9" t="n">
        <v>100</v>
      </c>
      <c r="L501" s="9" t="n">
        <v>4</v>
      </c>
      <c r="M501" s="11" t="b">
        <f aca="false">TRUE()</f>
        <v>1</v>
      </c>
      <c r="N501" s="5" t="n">
        <f aca="false">COUNTIF($F$2:$F$563,"&lt;"&amp;F501)+(COUNTIF($F$2:$F$563,F501)+1)/2</f>
        <v>418.5</v>
      </c>
      <c r="O501" s="5" t="n">
        <f aca="false">COUNTIF($H$2:$H$563,"&lt;"&amp;H501)+(COUNTIF($H$2:$H$563,H501)+1)/2</f>
        <v>269</v>
      </c>
      <c r="P501" s="5" t="str">
        <f aca="false">IF(J501=FALSE(),COUNTIFS($J$2:$J$563,FALSE(),$F$2:$F$563,"&lt;"&amp;F501)+(COUNTIFS($J$2:$J$563,FALSE(),$F$2:$F$563,F501)+1)/2,"")</f>
        <v/>
      </c>
      <c r="Q501" s="5" t="str">
        <f aca="false">IF(J501=FALSE(),COUNTIFS($J$2:$J$563,FALSE(),$H$2:$H$563,"&lt;"&amp;H501)+(COUNTIFS($J$2:$J$563,FALSE(),$H$2:$H$563,H501)+1)/2,"")</f>
        <v/>
      </c>
      <c r="R501" s="5" t="n">
        <f aca="false">COUNTIF($L$2:$L$563,"&lt;"&amp;L501)+(COUNTIF($L$2:$L$563,L501)+1)/2</f>
        <v>307.5</v>
      </c>
      <c r="S501" s="5" t="n">
        <f aca="false">MATCH(F501,Codetabel!$G$2:$G$12,0)-1</f>
        <v>4</v>
      </c>
      <c r="T501" s="5" t="n">
        <f aca="false">H501-1</f>
        <v>3</v>
      </c>
    </row>
    <row r="502" customFormat="false" ht="15" hidden="false" customHeight="false" outlineLevel="0" collapsed="false">
      <c r="A502" s="9" t="s">
        <v>65</v>
      </c>
      <c r="B502" s="9" t="n">
        <v>695</v>
      </c>
      <c r="C502" s="9" t="s">
        <v>1067</v>
      </c>
      <c r="D502" s="9" t="s">
        <v>1068</v>
      </c>
      <c r="E502" s="9" t="s">
        <v>1080</v>
      </c>
      <c r="F502" s="9" t="n">
        <v>200</v>
      </c>
      <c r="G502" s="9" t="s">
        <v>132</v>
      </c>
      <c r="H502" s="9" t="n">
        <v>5</v>
      </c>
      <c r="I502" s="9" t="n">
        <v>200</v>
      </c>
      <c r="J502" s="11" t="b">
        <f aca="false">TRUE()</f>
        <v>1</v>
      </c>
      <c r="K502" s="9" t="n">
        <v>200</v>
      </c>
      <c r="L502" s="9" t="n">
        <v>5</v>
      </c>
      <c r="M502" s="11" t="b">
        <f aca="false">TRUE()</f>
        <v>1</v>
      </c>
      <c r="N502" s="5" t="n">
        <f aca="false">COUNTIF($F$2:$F$563,"&lt;"&amp;F502)+(COUNTIF($F$2:$F$563,F502)+1)/2</f>
        <v>474.5</v>
      </c>
      <c r="O502" s="5" t="n">
        <f aca="false">COUNTIF($H$2:$H$563,"&lt;"&amp;H502)+(COUNTIF($H$2:$H$563,H502)+1)/2</f>
        <v>351.5</v>
      </c>
      <c r="P502" s="5" t="str">
        <f aca="false">IF(J502=FALSE(),COUNTIFS($J$2:$J$563,FALSE(),$F$2:$F$563,"&lt;"&amp;F502)+(COUNTIFS($J$2:$J$563,FALSE(),$F$2:$F$563,F502)+1)/2,"")</f>
        <v/>
      </c>
      <c r="Q502" s="5" t="str">
        <f aca="false">IF(J502=FALSE(),COUNTIFS($J$2:$J$563,FALSE(),$H$2:$H$563,"&lt;"&amp;H502)+(COUNTIFS($J$2:$J$563,FALSE(),$H$2:$H$563,H502)+1)/2,"")</f>
        <v/>
      </c>
      <c r="R502" s="5" t="n">
        <f aca="false">COUNTIF($L$2:$L$563,"&lt;"&amp;L502)+(COUNTIF($L$2:$L$563,L502)+1)/2</f>
        <v>389.5</v>
      </c>
      <c r="S502" s="5" t="n">
        <f aca="false">MATCH(F502,Codetabel!$G$2:$G$12,0)-1</f>
        <v>5</v>
      </c>
      <c r="T502" s="5" t="n">
        <f aca="false">H502-1</f>
        <v>4</v>
      </c>
    </row>
    <row r="503" customFormat="false" ht="15" hidden="false" customHeight="false" outlineLevel="0" collapsed="false">
      <c r="A503" s="9" t="s">
        <v>65</v>
      </c>
      <c r="B503" s="9" t="n">
        <v>696</v>
      </c>
      <c r="C503" s="9" t="s">
        <v>1067</v>
      </c>
      <c r="D503" s="9" t="s">
        <v>1068</v>
      </c>
      <c r="E503" s="9" t="s">
        <v>1081</v>
      </c>
      <c r="F503" s="9" t="n">
        <v>200</v>
      </c>
      <c r="G503" s="9" t="s">
        <v>132</v>
      </c>
      <c r="H503" s="9" t="n">
        <v>5</v>
      </c>
      <c r="I503" s="9" t="n">
        <v>200</v>
      </c>
      <c r="J503" s="11" t="b">
        <f aca="false">TRUE()</f>
        <v>1</v>
      </c>
      <c r="K503" s="9" t="n">
        <v>100</v>
      </c>
      <c r="L503" s="9" t="n">
        <v>4</v>
      </c>
      <c r="M503" s="11" t="b">
        <f aca="false">TRUE()</f>
        <v>1</v>
      </c>
      <c r="N503" s="5" t="n">
        <f aca="false">COUNTIF($F$2:$F$563,"&lt;"&amp;F503)+(COUNTIF($F$2:$F$563,F503)+1)/2</f>
        <v>474.5</v>
      </c>
      <c r="O503" s="5" t="n">
        <f aca="false">COUNTIF($H$2:$H$563,"&lt;"&amp;H503)+(COUNTIF($H$2:$H$563,H503)+1)/2</f>
        <v>351.5</v>
      </c>
      <c r="P503" s="5" t="str">
        <f aca="false">IF(J503=FALSE(),COUNTIFS($J$2:$J$563,FALSE(),$F$2:$F$563,"&lt;"&amp;F503)+(COUNTIFS($J$2:$J$563,FALSE(),$F$2:$F$563,F503)+1)/2,"")</f>
        <v/>
      </c>
      <c r="Q503" s="5" t="str">
        <f aca="false">IF(J503=FALSE(),COUNTIFS($J$2:$J$563,FALSE(),$H$2:$H$563,"&lt;"&amp;H503)+(COUNTIFS($J$2:$J$563,FALSE(),$H$2:$H$563,H503)+1)/2,"")</f>
        <v/>
      </c>
      <c r="R503" s="5" t="n">
        <f aca="false">COUNTIF($L$2:$L$563,"&lt;"&amp;L503)+(COUNTIF($L$2:$L$563,L503)+1)/2</f>
        <v>307.5</v>
      </c>
      <c r="S503" s="5" t="n">
        <f aca="false">MATCH(F503,Codetabel!$G$2:$G$12,0)-1</f>
        <v>5</v>
      </c>
      <c r="T503" s="5" t="n">
        <f aca="false">H503-1</f>
        <v>4</v>
      </c>
    </row>
    <row r="504" customFormat="false" ht="15" hidden="false" customHeight="false" outlineLevel="0" collapsed="false">
      <c r="A504" s="9" t="s">
        <v>65</v>
      </c>
      <c r="B504" s="9" t="n">
        <v>699</v>
      </c>
      <c r="C504" s="9" t="s">
        <v>1082</v>
      </c>
      <c r="D504" s="9" t="s">
        <v>1083</v>
      </c>
      <c r="E504" s="9" t="s">
        <v>1084</v>
      </c>
      <c r="F504" s="9" t="n">
        <v>0</v>
      </c>
      <c r="G504" s="9" t="s">
        <v>392</v>
      </c>
      <c r="H504" s="9" t="n">
        <v>1</v>
      </c>
      <c r="I504" s="9" t="n">
        <v>10</v>
      </c>
      <c r="J504" s="11" t="b">
        <f aca="false">FALSE()</f>
        <v>0</v>
      </c>
      <c r="K504" s="9" t="n">
        <v>10</v>
      </c>
      <c r="L504" s="9" t="n">
        <v>1</v>
      </c>
      <c r="M504" s="11" t="b">
        <f aca="false">FALSE()</f>
        <v>0</v>
      </c>
      <c r="N504" s="5" t="n">
        <f aca="false">COUNTIF($F$2:$F$563,"&lt;"&amp;F504)+(COUNTIF($F$2:$F$563,F504)+1)/2</f>
        <v>59</v>
      </c>
      <c r="O504" s="5" t="n">
        <f aca="false">COUNTIF($H$2:$H$563,"&lt;"&amp;H504)+(COUNTIF($H$2:$H$563,H504)+1)/2</f>
        <v>22</v>
      </c>
      <c r="P504" s="5" t="n">
        <f aca="false">IF(J504=FALSE(),COUNTIFS($J$2:$J$563,FALSE(),$F$2:$F$563,"&lt;"&amp;F504)+(COUNTIFS($J$2:$J$563,FALSE(),$F$2:$F$563,F504)+1)/2,"")</f>
        <v>59</v>
      </c>
      <c r="Q504" s="5" t="n">
        <f aca="false">IF(J504=FALSE(),COUNTIFS($J$2:$J$563,FALSE(),$H$2:$H$563,"&lt;"&amp;H504)+(COUNTIFS($J$2:$J$563,FALSE(),$H$2:$H$563,H504)+1)/2,"")</f>
        <v>19.5</v>
      </c>
      <c r="R504" s="5" t="n">
        <f aca="false">COUNTIF($L$2:$L$563,"&lt;"&amp;L504)+(COUNTIF($L$2:$L$563,L504)+1)/2</f>
        <v>24</v>
      </c>
      <c r="S504" s="5" t="n">
        <f aca="false">MATCH(F504,Codetabel!$G$2:$G$12,0)-1</f>
        <v>0</v>
      </c>
      <c r="T504" s="5" t="n">
        <f aca="false">H504-1</f>
        <v>0</v>
      </c>
    </row>
    <row r="505" customFormat="false" ht="15" hidden="false" customHeight="false" outlineLevel="0" collapsed="false">
      <c r="A505" s="9" t="s">
        <v>65</v>
      </c>
      <c r="B505" s="9" t="n">
        <v>700</v>
      </c>
      <c r="C505" s="9" t="s">
        <v>1085</v>
      </c>
      <c r="D505" s="9" t="s">
        <v>1086</v>
      </c>
      <c r="E505" s="9" t="s">
        <v>1087</v>
      </c>
      <c r="F505" s="9" t="n">
        <v>0</v>
      </c>
      <c r="G505" s="9" t="s">
        <v>107</v>
      </c>
      <c r="H505" s="9" t="n">
        <v>2</v>
      </c>
      <c r="I505" s="9" t="n">
        <v>30</v>
      </c>
      <c r="J505" s="11" t="b">
        <f aca="false">FALSE()</f>
        <v>0</v>
      </c>
      <c r="K505" s="9" t="n">
        <v>30</v>
      </c>
      <c r="L505" s="9" t="n">
        <v>2</v>
      </c>
      <c r="M505" s="11" t="b">
        <f aca="false">FALSE()</f>
        <v>0</v>
      </c>
      <c r="N505" s="5" t="n">
        <f aca="false">COUNTIF($F$2:$F$563,"&lt;"&amp;F505)+(COUNTIF($F$2:$F$563,F505)+1)/2</f>
        <v>59</v>
      </c>
      <c r="O505" s="5" t="n">
        <f aca="false">COUNTIF($H$2:$H$563,"&lt;"&amp;H505)+(COUNTIF($H$2:$H$563,H505)+1)/2</f>
        <v>89</v>
      </c>
      <c r="P505" s="5" t="n">
        <f aca="false">IF(J505=FALSE(),COUNTIFS($J$2:$J$563,FALSE(),$F$2:$F$563,"&lt;"&amp;F505)+(COUNTIFS($J$2:$J$563,FALSE(),$F$2:$F$563,F505)+1)/2,"")</f>
        <v>59</v>
      </c>
      <c r="Q505" s="5" t="n">
        <f aca="false">IF(J505=FALSE(),COUNTIFS($J$2:$J$563,FALSE(),$H$2:$H$563,"&lt;"&amp;H505)+(COUNTIFS($J$2:$J$563,FALSE(),$H$2:$H$563,H505)+1)/2,"")</f>
        <v>71.5</v>
      </c>
      <c r="R505" s="5" t="n">
        <f aca="false">COUNTIF($L$2:$L$563,"&lt;"&amp;L505)+(COUNTIF($L$2:$L$563,L505)+1)/2</f>
        <v>101.5</v>
      </c>
      <c r="S505" s="5" t="n">
        <f aca="false">MATCH(F505,Codetabel!$G$2:$G$12,0)-1</f>
        <v>0</v>
      </c>
      <c r="T505" s="5" t="n">
        <f aca="false">H505-1</f>
        <v>1</v>
      </c>
    </row>
    <row r="506" customFormat="false" ht="15" hidden="false" customHeight="false" outlineLevel="0" collapsed="false">
      <c r="A506" s="9" t="s">
        <v>65</v>
      </c>
      <c r="B506" s="9" t="n">
        <v>701</v>
      </c>
      <c r="C506" s="9" t="s">
        <v>1088</v>
      </c>
      <c r="D506" s="9" t="s">
        <v>1089</v>
      </c>
      <c r="E506" s="9" t="s">
        <v>1090</v>
      </c>
      <c r="F506" s="9" t="n">
        <v>0</v>
      </c>
      <c r="G506" s="9" t="s">
        <v>107</v>
      </c>
      <c r="H506" s="9" t="n">
        <v>2</v>
      </c>
      <c r="I506" s="9" t="n">
        <v>30</v>
      </c>
      <c r="J506" s="11" t="b">
        <f aca="false">FALSE()</f>
        <v>0</v>
      </c>
      <c r="K506" s="9" t="n">
        <v>30</v>
      </c>
      <c r="L506" s="9" t="n">
        <v>2</v>
      </c>
      <c r="M506" s="11" t="b">
        <f aca="false">FALSE()</f>
        <v>0</v>
      </c>
      <c r="N506" s="5" t="n">
        <f aca="false">COUNTIF($F$2:$F$563,"&lt;"&amp;F506)+(COUNTIF($F$2:$F$563,F506)+1)/2</f>
        <v>59</v>
      </c>
      <c r="O506" s="5" t="n">
        <f aca="false">COUNTIF($H$2:$H$563,"&lt;"&amp;H506)+(COUNTIF($H$2:$H$563,H506)+1)/2</f>
        <v>89</v>
      </c>
      <c r="P506" s="5" t="n">
        <f aca="false">IF(J506=FALSE(),COUNTIFS($J$2:$J$563,FALSE(),$F$2:$F$563,"&lt;"&amp;F506)+(COUNTIFS($J$2:$J$563,FALSE(),$F$2:$F$563,F506)+1)/2,"")</f>
        <v>59</v>
      </c>
      <c r="Q506" s="5" t="n">
        <f aca="false">IF(J506=FALSE(),COUNTIFS($J$2:$J$563,FALSE(),$H$2:$H$563,"&lt;"&amp;H506)+(COUNTIFS($J$2:$J$563,FALSE(),$H$2:$H$563,H506)+1)/2,"")</f>
        <v>71.5</v>
      </c>
      <c r="R506" s="5" t="n">
        <f aca="false">COUNTIF($L$2:$L$563,"&lt;"&amp;L506)+(COUNTIF($L$2:$L$563,L506)+1)/2</f>
        <v>101.5</v>
      </c>
      <c r="S506" s="5" t="n">
        <f aca="false">MATCH(F506,Codetabel!$G$2:$G$12,0)-1</f>
        <v>0</v>
      </c>
      <c r="T506" s="5" t="n">
        <f aca="false">H506-1</f>
        <v>1</v>
      </c>
    </row>
    <row r="507" customFormat="false" ht="15" hidden="false" customHeight="false" outlineLevel="0" collapsed="false">
      <c r="A507" s="9" t="s">
        <v>65</v>
      </c>
      <c r="B507" s="9" t="n">
        <v>702</v>
      </c>
      <c r="C507" s="9" t="s">
        <v>1088</v>
      </c>
      <c r="D507" s="9" t="s">
        <v>1089</v>
      </c>
      <c r="E507" s="9" t="s">
        <v>1091</v>
      </c>
      <c r="F507" s="9" t="n">
        <v>0</v>
      </c>
      <c r="G507" s="9" t="s">
        <v>126</v>
      </c>
      <c r="H507" s="9" t="n">
        <v>3</v>
      </c>
      <c r="I507" s="9" t="n">
        <v>50</v>
      </c>
      <c r="J507" s="11" t="b">
        <f aca="false">FALSE()</f>
        <v>0</v>
      </c>
      <c r="K507" s="9" t="n">
        <v>50</v>
      </c>
      <c r="L507" s="9" t="n">
        <v>3</v>
      </c>
      <c r="M507" s="11" t="b">
        <f aca="false">FALSE()</f>
        <v>0</v>
      </c>
      <c r="N507" s="5" t="n">
        <f aca="false">COUNTIF($F$2:$F$563,"&lt;"&amp;F507)+(COUNTIF($F$2:$F$563,F507)+1)/2</f>
        <v>59</v>
      </c>
      <c r="O507" s="5" t="n">
        <f aca="false">COUNTIF($H$2:$H$563,"&lt;"&amp;H507)+(COUNTIF($H$2:$H$563,H507)+1)/2</f>
        <v>176.5</v>
      </c>
      <c r="P507" s="5" t="n">
        <f aca="false">IF(J507=FALSE(),COUNTIFS($J$2:$J$563,FALSE(),$F$2:$F$563,"&lt;"&amp;F507)+(COUNTIFS($J$2:$J$563,FALSE(),$F$2:$F$563,F507)+1)/2,"")</f>
        <v>59</v>
      </c>
      <c r="Q507" s="5" t="n">
        <f aca="false">IF(J507=FALSE(),COUNTIFS($J$2:$J$563,FALSE(),$H$2:$H$563,"&lt;"&amp;H507)+(COUNTIFS($J$2:$J$563,FALSE(),$H$2:$H$563,H507)+1)/2,"")</f>
        <v>133.5</v>
      </c>
      <c r="R507" s="5" t="n">
        <f aca="false">COUNTIF($L$2:$L$563,"&lt;"&amp;L507)+(COUNTIF($L$2:$L$563,L507)+1)/2</f>
        <v>205</v>
      </c>
      <c r="S507" s="5" t="n">
        <f aca="false">MATCH(F507,Codetabel!$G$2:$G$12,0)-1</f>
        <v>0</v>
      </c>
      <c r="T507" s="5" t="n">
        <f aca="false">H507-1</f>
        <v>2</v>
      </c>
    </row>
    <row r="508" customFormat="false" ht="15" hidden="false" customHeight="false" outlineLevel="0" collapsed="false">
      <c r="A508" s="9" t="s">
        <v>65</v>
      </c>
      <c r="B508" s="9" t="n">
        <v>705</v>
      </c>
      <c r="C508" s="9" t="s">
        <v>1092</v>
      </c>
      <c r="D508" s="9" t="s">
        <v>1093</v>
      </c>
      <c r="E508" s="9" t="s">
        <v>1094</v>
      </c>
      <c r="F508" s="9" t="n">
        <v>0</v>
      </c>
      <c r="G508" s="9" t="s">
        <v>107</v>
      </c>
      <c r="H508" s="9" t="n">
        <v>2</v>
      </c>
      <c r="I508" s="9" t="n">
        <v>30</v>
      </c>
      <c r="J508" s="11" t="b">
        <f aca="false">FALSE()</f>
        <v>0</v>
      </c>
      <c r="K508" s="9" t="n">
        <v>30</v>
      </c>
      <c r="L508" s="9" t="n">
        <v>2</v>
      </c>
      <c r="M508" s="11" t="b">
        <f aca="false">FALSE()</f>
        <v>0</v>
      </c>
      <c r="N508" s="5" t="n">
        <f aca="false">COUNTIF($F$2:$F$563,"&lt;"&amp;F508)+(COUNTIF($F$2:$F$563,F508)+1)/2</f>
        <v>59</v>
      </c>
      <c r="O508" s="5" t="n">
        <f aca="false">COUNTIF($H$2:$H$563,"&lt;"&amp;H508)+(COUNTIF($H$2:$H$563,H508)+1)/2</f>
        <v>89</v>
      </c>
      <c r="P508" s="5" t="n">
        <f aca="false">IF(J508=FALSE(),COUNTIFS($J$2:$J$563,FALSE(),$F$2:$F$563,"&lt;"&amp;F508)+(COUNTIFS($J$2:$J$563,FALSE(),$F$2:$F$563,F508)+1)/2,"")</f>
        <v>59</v>
      </c>
      <c r="Q508" s="5" t="n">
        <f aca="false">IF(J508=FALSE(),COUNTIFS($J$2:$J$563,FALSE(),$H$2:$H$563,"&lt;"&amp;H508)+(COUNTIFS($J$2:$J$563,FALSE(),$H$2:$H$563,H508)+1)/2,"")</f>
        <v>71.5</v>
      </c>
      <c r="R508" s="5" t="n">
        <f aca="false">COUNTIF($L$2:$L$563,"&lt;"&amp;L508)+(COUNTIF($L$2:$L$563,L508)+1)/2</f>
        <v>101.5</v>
      </c>
      <c r="S508" s="5" t="n">
        <f aca="false">MATCH(F508,Codetabel!$G$2:$G$12,0)-1</f>
        <v>0</v>
      </c>
      <c r="T508" s="5" t="n">
        <f aca="false">H508-1</f>
        <v>1</v>
      </c>
    </row>
    <row r="509" customFormat="false" ht="15" hidden="false" customHeight="false" outlineLevel="0" collapsed="false">
      <c r="A509" s="9" t="s">
        <v>65</v>
      </c>
      <c r="B509" s="9" t="n">
        <v>706</v>
      </c>
      <c r="C509" s="9" t="s">
        <v>1095</v>
      </c>
      <c r="D509" s="9" t="s">
        <v>1096</v>
      </c>
      <c r="E509" s="9" t="s">
        <v>1097</v>
      </c>
      <c r="F509" s="9" t="n">
        <v>0</v>
      </c>
      <c r="G509" s="9" t="s">
        <v>107</v>
      </c>
      <c r="H509" s="9" t="n">
        <v>2</v>
      </c>
      <c r="I509" s="9" t="n">
        <v>30</v>
      </c>
      <c r="J509" s="11" t="b">
        <f aca="false">FALSE()</f>
        <v>0</v>
      </c>
      <c r="K509" s="9" t="n">
        <v>30</v>
      </c>
      <c r="L509" s="9" t="n">
        <v>2</v>
      </c>
      <c r="M509" s="11" t="b">
        <f aca="false">FALSE()</f>
        <v>0</v>
      </c>
      <c r="N509" s="5" t="n">
        <f aca="false">COUNTIF($F$2:$F$563,"&lt;"&amp;F509)+(COUNTIF($F$2:$F$563,F509)+1)/2</f>
        <v>59</v>
      </c>
      <c r="O509" s="5" t="n">
        <f aca="false">COUNTIF($H$2:$H$563,"&lt;"&amp;H509)+(COUNTIF($H$2:$H$563,H509)+1)/2</f>
        <v>89</v>
      </c>
      <c r="P509" s="5" t="n">
        <f aca="false">IF(J509=FALSE(),COUNTIFS($J$2:$J$563,FALSE(),$F$2:$F$563,"&lt;"&amp;F509)+(COUNTIFS($J$2:$J$563,FALSE(),$F$2:$F$563,F509)+1)/2,"")</f>
        <v>59</v>
      </c>
      <c r="Q509" s="5" t="n">
        <f aca="false">IF(J509=FALSE(),COUNTIFS($J$2:$J$563,FALSE(),$H$2:$H$563,"&lt;"&amp;H509)+(COUNTIFS($J$2:$J$563,FALSE(),$H$2:$H$563,H509)+1)/2,"")</f>
        <v>71.5</v>
      </c>
      <c r="R509" s="5" t="n">
        <f aca="false">COUNTIF($L$2:$L$563,"&lt;"&amp;L509)+(COUNTIF($L$2:$L$563,L509)+1)/2</f>
        <v>101.5</v>
      </c>
      <c r="S509" s="5" t="n">
        <f aca="false">MATCH(F509,Codetabel!$G$2:$G$12,0)-1</f>
        <v>0</v>
      </c>
      <c r="T509" s="5" t="n">
        <f aca="false">H509-1</f>
        <v>1</v>
      </c>
    </row>
    <row r="510" customFormat="false" ht="15" hidden="false" customHeight="false" outlineLevel="0" collapsed="false">
      <c r="A510" s="9" t="s">
        <v>65</v>
      </c>
      <c r="B510" s="9" t="n">
        <v>707</v>
      </c>
      <c r="C510" s="9" t="s">
        <v>1098</v>
      </c>
      <c r="D510" s="9" t="s">
        <v>1099</v>
      </c>
      <c r="E510" s="9" t="s">
        <v>1100</v>
      </c>
      <c r="F510" s="9" t="n">
        <v>0</v>
      </c>
      <c r="G510" s="9" t="s">
        <v>107</v>
      </c>
      <c r="H510" s="9" t="n">
        <v>2</v>
      </c>
      <c r="I510" s="9" t="n">
        <v>30</v>
      </c>
      <c r="J510" s="11" t="b">
        <f aca="false">FALSE()</f>
        <v>0</v>
      </c>
      <c r="K510" s="9" t="n">
        <v>30</v>
      </c>
      <c r="L510" s="9" t="n">
        <v>2</v>
      </c>
      <c r="M510" s="11" t="b">
        <f aca="false">FALSE()</f>
        <v>0</v>
      </c>
      <c r="N510" s="5" t="n">
        <f aca="false">COUNTIF($F$2:$F$563,"&lt;"&amp;F510)+(COUNTIF($F$2:$F$563,F510)+1)/2</f>
        <v>59</v>
      </c>
      <c r="O510" s="5" t="n">
        <f aca="false">COUNTIF($H$2:$H$563,"&lt;"&amp;H510)+(COUNTIF($H$2:$H$563,H510)+1)/2</f>
        <v>89</v>
      </c>
      <c r="P510" s="5" t="n">
        <f aca="false">IF(J510=FALSE(),COUNTIFS($J$2:$J$563,FALSE(),$F$2:$F$563,"&lt;"&amp;F510)+(COUNTIFS($J$2:$J$563,FALSE(),$F$2:$F$563,F510)+1)/2,"")</f>
        <v>59</v>
      </c>
      <c r="Q510" s="5" t="n">
        <f aca="false">IF(J510=FALSE(),COUNTIFS($J$2:$J$563,FALSE(),$H$2:$H$563,"&lt;"&amp;H510)+(COUNTIFS($J$2:$J$563,FALSE(),$H$2:$H$563,H510)+1)/2,"")</f>
        <v>71.5</v>
      </c>
      <c r="R510" s="5" t="n">
        <f aca="false">COUNTIF($L$2:$L$563,"&lt;"&amp;L510)+(COUNTIF($L$2:$L$563,L510)+1)/2</f>
        <v>101.5</v>
      </c>
      <c r="S510" s="5" t="n">
        <f aca="false">MATCH(F510,Codetabel!$G$2:$G$12,0)-1</f>
        <v>0</v>
      </c>
      <c r="T510" s="5" t="n">
        <f aca="false">H510-1</f>
        <v>1</v>
      </c>
    </row>
    <row r="511" customFormat="false" ht="15" hidden="false" customHeight="false" outlineLevel="0" collapsed="false">
      <c r="A511" s="9" t="s">
        <v>65</v>
      </c>
      <c r="B511" s="9" t="n">
        <v>708</v>
      </c>
      <c r="C511" s="9" t="s">
        <v>1101</v>
      </c>
      <c r="D511" s="9" t="s">
        <v>1102</v>
      </c>
      <c r="E511" s="9" t="s">
        <v>1103</v>
      </c>
      <c r="F511" s="9" t="n">
        <v>30</v>
      </c>
      <c r="G511" s="9" t="s">
        <v>199</v>
      </c>
      <c r="H511" s="9" t="n">
        <v>6</v>
      </c>
      <c r="I511" s="9" t="n">
        <v>300</v>
      </c>
      <c r="J511" s="11" t="b">
        <f aca="false">FALSE()</f>
        <v>0</v>
      </c>
      <c r="K511" s="9" t="n">
        <v>300</v>
      </c>
      <c r="L511" s="9" t="n">
        <v>6</v>
      </c>
      <c r="M511" s="11" t="b">
        <f aca="false">FALSE()</f>
        <v>0</v>
      </c>
      <c r="N511" s="5" t="n">
        <f aca="false">COUNTIF($F$2:$F$563,"&lt;"&amp;F511)+(COUNTIF($F$2:$F$563,F511)+1)/2</f>
        <v>259.5</v>
      </c>
      <c r="O511" s="5" t="n">
        <f aca="false">COUNTIF($H$2:$H$563,"&lt;"&amp;H511)+(COUNTIF($H$2:$H$563,H511)+1)/2</f>
        <v>425.5</v>
      </c>
      <c r="P511" s="5" t="n">
        <f aca="false">IF(J511=FALSE(),COUNTIFS($J$2:$J$563,FALSE(),$F$2:$F$563,"&lt;"&amp;F511)+(COUNTIFS($J$2:$J$563,FALSE(),$F$2:$F$563,F511)+1)/2,"")</f>
        <v>242</v>
      </c>
      <c r="Q511" s="5" t="n">
        <f aca="false">IF(J511=FALSE(),COUNTIFS($J$2:$J$563,FALSE(),$H$2:$H$563,"&lt;"&amp;H511)+(COUNTIFS($J$2:$J$563,FALSE(),$H$2:$H$563,H511)+1)/2,"")</f>
        <v>288</v>
      </c>
      <c r="R511" s="5" t="n">
        <f aca="false">COUNTIF($L$2:$L$563,"&lt;"&amp;L511)+(COUNTIF($L$2:$L$563,L511)+1)/2</f>
        <v>450.5</v>
      </c>
      <c r="S511" s="5" t="n">
        <f aca="false">MATCH(F511,Codetabel!$G$2:$G$12,0)-1</f>
        <v>2</v>
      </c>
      <c r="T511" s="5" t="n">
        <f aca="false">H511-1</f>
        <v>5</v>
      </c>
    </row>
    <row r="512" customFormat="false" ht="15" hidden="false" customHeight="false" outlineLevel="0" collapsed="false">
      <c r="A512" s="9" t="s">
        <v>65</v>
      </c>
      <c r="B512" s="9" t="n">
        <v>709</v>
      </c>
      <c r="C512" s="9" t="s">
        <v>1104</v>
      </c>
      <c r="D512" s="9" t="s">
        <v>1105</v>
      </c>
      <c r="E512" s="9" t="s">
        <v>1106</v>
      </c>
      <c r="F512" s="9" t="n">
        <v>0</v>
      </c>
      <c r="G512" s="9" t="s">
        <v>107</v>
      </c>
      <c r="H512" s="9" t="n">
        <v>2</v>
      </c>
      <c r="I512" s="9" t="n">
        <v>30</v>
      </c>
      <c r="J512" s="11" t="b">
        <f aca="false">FALSE()</f>
        <v>0</v>
      </c>
      <c r="K512" s="9" t="n">
        <v>30</v>
      </c>
      <c r="L512" s="9" t="n">
        <v>2</v>
      </c>
      <c r="M512" s="11" t="b">
        <f aca="false">FALSE()</f>
        <v>0</v>
      </c>
      <c r="N512" s="5" t="n">
        <f aca="false">COUNTIF($F$2:$F$563,"&lt;"&amp;F512)+(COUNTIF($F$2:$F$563,F512)+1)/2</f>
        <v>59</v>
      </c>
      <c r="O512" s="5" t="n">
        <f aca="false">COUNTIF($H$2:$H$563,"&lt;"&amp;H512)+(COUNTIF($H$2:$H$563,H512)+1)/2</f>
        <v>89</v>
      </c>
      <c r="P512" s="5" t="n">
        <f aca="false">IF(J512=FALSE(),COUNTIFS($J$2:$J$563,FALSE(),$F$2:$F$563,"&lt;"&amp;F512)+(COUNTIFS($J$2:$J$563,FALSE(),$F$2:$F$563,F512)+1)/2,"")</f>
        <v>59</v>
      </c>
      <c r="Q512" s="5" t="n">
        <f aca="false">IF(J512=FALSE(),COUNTIFS($J$2:$J$563,FALSE(),$H$2:$H$563,"&lt;"&amp;H512)+(COUNTIFS($J$2:$J$563,FALSE(),$H$2:$H$563,H512)+1)/2,"")</f>
        <v>71.5</v>
      </c>
      <c r="R512" s="5" t="n">
        <f aca="false">COUNTIF($L$2:$L$563,"&lt;"&amp;L512)+(COUNTIF($L$2:$L$563,L512)+1)/2</f>
        <v>101.5</v>
      </c>
      <c r="S512" s="5" t="n">
        <f aca="false">MATCH(F512,Codetabel!$G$2:$G$12,0)-1</f>
        <v>0</v>
      </c>
      <c r="T512" s="5" t="n">
        <f aca="false">H512-1</f>
        <v>1</v>
      </c>
    </row>
    <row r="513" customFormat="false" ht="15" hidden="false" customHeight="false" outlineLevel="0" collapsed="false">
      <c r="A513" s="9" t="s">
        <v>65</v>
      </c>
      <c r="B513" s="9" t="n">
        <v>710</v>
      </c>
      <c r="C513" s="9" t="s">
        <v>1107</v>
      </c>
      <c r="D513" s="9" t="s">
        <v>1108</v>
      </c>
      <c r="E513" s="9" t="s">
        <v>1109</v>
      </c>
      <c r="F513" s="9" t="n">
        <v>0</v>
      </c>
      <c r="G513" s="9" t="s">
        <v>107</v>
      </c>
      <c r="H513" s="9" t="n">
        <v>2</v>
      </c>
      <c r="I513" s="9" t="n">
        <v>30</v>
      </c>
      <c r="J513" s="11" t="b">
        <f aca="false">FALSE()</f>
        <v>0</v>
      </c>
      <c r="K513" s="9" t="n">
        <v>30</v>
      </c>
      <c r="L513" s="9" t="n">
        <v>2</v>
      </c>
      <c r="M513" s="11" t="b">
        <f aca="false">FALSE()</f>
        <v>0</v>
      </c>
      <c r="N513" s="5" t="n">
        <f aca="false">COUNTIF($F$2:$F$563,"&lt;"&amp;F513)+(COUNTIF($F$2:$F$563,F513)+1)/2</f>
        <v>59</v>
      </c>
      <c r="O513" s="5" t="n">
        <f aca="false">COUNTIF($H$2:$H$563,"&lt;"&amp;H513)+(COUNTIF($H$2:$H$563,H513)+1)/2</f>
        <v>89</v>
      </c>
      <c r="P513" s="5" t="n">
        <f aca="false">IF(J513=FALSE(),COUNTIFS($J$2:$J$563,FALSE(),$F$2:$F$563,"&lt;"&amp;F513)+(COUNTIFS($J$2:$J$563,FALSE(),$F$2:$F$563,F513)+1)/2,"")</f>
        <v>59</v>
      </c>
      <c r="Q513" s="5" t="n">
        <f aca="false">IF(J513=FALSE(),COUNTIFS($J$2:$J$563,FALSE(),$H$2:$H$563,"&lt;"&amp;H513)+(COUNTIFS($J$2:$J$563,FALSE(),$H$2:$H$563,H513)+1)/2,"")</f>
        <v>71.5</v>
      </c>
      <c r="R513" s="5" t="n">
        <f aca="false">COUNTIF($L$2:$L$563,"&lt;"&amp;L513)+(COUNTIF($L$2:$L$563,L513)+1)/2</f>
        <v>101.5</v>
      </c>
      <c r="S513" s="5" t="n">
        <f aca="false">MATCH(F513,Codetabel!$G$2:$G$12,0)-1</f>
        <v>0</v>
      </c>
      <c r="T513" s="5" t="n">
        <f aca="false">H513-1</f>
        <v>1</v>
      </c>
    </row>
    <row r="514" customFormat="false" ht="15" hidden="false" customHeight="false" outlineLevel="0" collapsed="false">
      <c r="A514" s="9" t="s">
        <v>65</v>
      </c>
      <c r="B514" s="9" t="n">
        <v>711</v>
      </c>
      <c r="C514" s="9" t="s">
        <v>1110</v>
      </c>
      <c r="D514" s="9" t="s">
        <v>1111</v>
      </c>
      <c r="E514" s="9" t="s">
        <v>1112</v>
      </c>
      <c r="F514" s="9" t="n">
        <v>0</v>
      </c>
      <c r="G514" s="9" t="s">
        <v>392</v>
      </c>
      <c r="H514" s="9" t="n">
        <v>1</v>
      </c>
      <c r="I514" s="9" t="n">
        <v>10</v>
      </c>
      <c r="J514" s="11" t="b">
        <f aca="false">FALSE()</f>
        <v>0</v>
      </c>
      <c r="K514" s="9" t="n">
        <v>10</v>
      </c>
      <c r="L514" s="9" t="n">
        <v>1</v>
      </c>
      <c r="M514" s="11" t="b">
        <f aca="false">FALSE()</f>
        <v>0</v>
      </c>
      <c r="N514" s="5" t="n">
        <f aca="false">COUNTIF($F$2:$F$563,"&lt;"&amp;F514)+(COUNTIF($F$2:$F$563,F514)+1)/2</f>
        <v>59</v>
      </c>
      <c r="O514" s="5" t="n">
        <f aca="false">COUNTIF($H$2:$H$563,"&lt;"&amp;H514)+(COUNTIF($H$2:$H$563,H514)+1)/2</f>
        <v>22</v>
      </c>
      <c r="P514" s="5" t="n">
        <f aca="false">IF(J514=FALSE(),COUNTIFS($J$2:$J$563,FALSE(),$F$2:$F$563,"&lt;"&amp;F514)+(COUNTIFS($J$2:$J$563,FALSE(),$F$2:$F$563,F514)+1)/2,"")</f>
        <v>59</v>
      </c>
      <c r="Q514" s="5" t="n">
        <f aca="false">IF(J514=FALSE(),COUNTIFS($J$2:$J$563,FALSE(),$H$2:$H$563,"&lt;"&amp;H514)+(COUNTIFS($J$2:$J$563,FALSE(),$H$2:$H$563,H514)+1)/2,"")</f>
        <v>19.5</v>
      </c>
      <c r="R514" s="5" t="n">
        <f aca="false">COUNTIF($L$2:$L$563,"&lt;"&amp;L514)+(COUNTIF($L$2:$L$563,L514)+1)/2</f>
        <v>24</v>
      </c>
      <c r="S514" s="5" t="n">
        <f aca="false">MATCH(F514,Codetabel!$G$2:$G$12,0)-1</f>
        <v>0</v>
      </c>
      <c r="T514" s="5" t="n">
        <f aca="false">H514-1</f>
        <v>0</v>
      </c>
    </row>
    <row r="515" customFormat="false" ht="15" hidden="false" customHeight="false" outlineLevel="0" collapsed="false">
      <c r="A515" s="9" t="s">
        <v>65</v>
      </c>
      <c r="B515" s="9" t="n">
        <v>712</v>
      </c>
      <c r="C515" s="9" t="s">
        <v>1113</v>
      </c>
      <c r="D515" s="9" t="s">
        <v>1114</v>
      </c>
      <c r="E515" s="9" t="s">
        <v>1115</v>
      </c>
      <c r="F515" s="9" t="n">
        <v>100</v>
      </c>
      <c r="G515" s="9" t="s">
        <v>115</v>
      </c>
      <c r="H515" s="9" t="n">
        <v>4</v>
      </c>
      <c r="I515" s="9" t="n">
        <v>100</v>
      </c>
      <c r="J515" s="11" t="b">
        <f aca="false">TRUE()</f>
        <v>1</v>
      </c>
      <c r="K515" s="9" t="n">
        <v>50</v>
      </c>
      <c r="L515" s="9" t="n">
        <v>3</v>
      </c>
      <c r="M515" s="11" t="b">
        <f aca="false">FALSE()</f>
        <v>0</v>
      </c>
      <c r="N515" s="5" t="n">
        <f aca="false">COUNTIF($F$2:$F$563,"&lt;"&amp;F515)+(COUNTIF($F$2:$F$563,F515)+1)/2</f>
        <v>418.5</v>
      </c>
      <c r="O515" s="5" t="n">
        <f aca="false">COUNTIF($H$2:$H$563,"&lt;"&amp;H515)+(COUNTIF($H$2:$H$563,H515)+1)/2</f>
        <v>269</v>
      </c>
      <c r="P515" s="5" t="str">
        <f aca="false">IF(J515=FALSE(),COUNTIFS($J$2:$J$563,FALSE(),$F$2:$F$563,"&lt;"&amp;F515)+(COUNTIFS($J$2:$J$563,FALSE(),$F$2:$F$563,F515)+1)/2,"")</f>
        <v/>
      </c>
      <c r="Q515" s="5" t="str">
        <f aca="false">IF(J515=FALSE(),COUNTIFS($J$2:$J$563,FALSE(),$H$2:$H$563,"&lt;"&amp;H515)+(COUNTIFS($J$2:$J$563,FALSE(),$H$2:$H$563,H515)+1)/2,"")</f>
        <v/>
      </c>
      <c r="R515" s="5" t="n">
        <f aca="false">COUNTIF($L$2:$L$563,"&lt;"&amp;L515)+(COUNTIF($L$2:$L$563,L515)+1)/2</f>
        <v>205</v>
      </c>
      <c r="S515" s="5" t="n">
        <f aca="false">MATCH(F515,Codetabel!$G$2:$G$12,0)-1</f>
        <v>4</v>
      </c>
      <c r="T515" s="5" t="n">
        <f aca="false">H515-1</f>
        <v>3</v>
      </c>
    </row>
    <row r="516" customFormat="false" ht="15" hidden="false" customHeight="false" outlineLevel="0" collapsed="false">
      <c r="A516" s="9" t="s">
        <v>65</v>
      </c>
      <c r="B516" s="9" t="n">
        <v>713</v>
      </c>
      <c r="C516" s="9" t="s">
        <v>1113</v>
      </c>
      <c r="D516" s="9" t="s">
        <v>1114</v>
      </c>
      <c r="E516" s="9" t="s">
        <v>1116</v>
      </c>
      <c r="F516" s="9" t="n">
        <v>30</v>
      </c>
      <c r="G516" s="9" t="s">
        <v>107</v>
      </c>
      <c r="H516" s="9" t="n">
        <v>2</v>
      </c>
      <c r="I516" s="9" t="n">
        <v>30</v>
      </c>
      <c r="J516" s="11" t="b">
        <f aca="false">TRUE()</f>
        <v>1</v>
      </c>
      <c r="K516" s="9" t="n">
        <v>30</v>
      </c>
      <c r="L516" s="9" t="n">
        <v>2</v>
      </c>
      <c r="M516" s="11" t="b">
        <f aca="false">FALSE()</f>
        <v>0</v>
      </c>
      <c r="N516" s="5" t="n">
        <f aca="false">COUNTIF($F$2:$F$563,"&lt;"&amp;F516)+(COUNTIF($F$2:$F$563,F516)+1)/2</f>
        <v>259.5</v>
      </c>
      <c r="O516" s="5" t="n">
        <f aca="false">COUNTIF($H$2:$H$563,"&lt;"&amp;H516)+(COUNTIF($H$2:$H$563,H516)+1)/2</f>
        <v>89</v>
      </c>
      <c r="P516" s="5" t="str">
        <f aca="false">IF(J516=FALSE(),COUNTIFS($J$2:$J$563,FALSE(),$F$2:$F$563,"&lt;"&amp;F516)+(COUNTIFS($J$2:$J$563,FALSE(),$F$2:$F$563,F516)+1)/2,"")</f>
        <v/>
      </c>
      <c r="Q516" s="5" t="str">
        <f aca="false">IF(J516=FALSE(),COUNTIFS($J$2:$J$563,FALSE(),$H$2:$H$563,"&lt;"&amp;H516)+(COUNTIFS($J$2:$J$563,FALSE(),$H$2:$H$563,H516)+1)/2,"")</f>
        <v/>
      </c>
      <c r="R516" s="5" t="n">
        <f aca="false">COUNTIF($L$2:$L$563,"&lt;"&amp;L516)+(COUNTIF($L$2:$L$563,L516)+1)/2</f>
        <v>101.5</v>
      </c>
      <c r="S516" s="5" t="n">
        <f aca="false">MATCH(F516,Codetabel!$G$2:$G$12,0)-1</f>
        <v>2</v>
      </c>
      <c r="T516" s="5" t="n">
        <f aca="false">H516-1</f>
        <v>1</v>
      </c>
    </row>
    <row r="517" customFormat="false" ht="15" hidden="false" customHeight="false" outlineLevel="0" collapsed="false">
      <c r="A517" s="9" t="s">
        <v>65</v>
      </c>
      <c r="B517" s="9" t="n">
        <v>715</v>
      </c>
      <c r="C517" s="9" t="s">
        <v>1117</v>
      </c>
      <c r="D517" s="9" t="s">
        <v>1118</v>
      </c>
      <c r="E517" s="9" t="s">
        <v>1119</v>
      </c>
      <c r="F517" s="9" t="n">
        <v>10</v>
      </c>
      <c r="G517" s="9" t="s">
        <v>126</v>
      </c>
      <c r="H517" s="9" t="n">
        <v>3</v>
      </c>
      <c r="I517" s="9" t="n">
        <v>50</v>
      </c>
      <c r="J517" s="11" t="b">
        <f aca="false">FALSE()</f>
        <v>0</v>
      </c>
      <c r="K517" s="9" t="n">
        <v>50</v>
      </c>
      <c r="L517" s="9" t="n">
        <v>3</v>
      </c>
      <c r="M517" s="11" t="b">
        <f aca="false">FALSE()</f>
        <v>0</v>
      </c>
      <c r="N517" s="5" t="n">
        <f aca="false">COUNTIF($F$2:$F$563,"&lt;"&amp;F517)+(COUNTIF($F$2:$F$563,F517)+1)/2</f>
        <v>164.5</v>
      </c>
      <c r="O517" s="5" t="n">
        <f aca="false">COUNTIF($H$2:$H$563,"&lt;"&amp;H517)+(COUNTIF($H$2:$H$563,H517)+1)/2</f>
        <v>176.5</v>
      </c>
      <c r="P517" s="5" t="n">
        <f aca="false">IF(J517=FALSE(),COUNTIFS($J$2:$J$563,FALSE(),$F$2:$F$563,"&lt;"&amp;F517)+(COUNTIFS($J$2:$J$563,FALSE(),$F$2:$F$563,F517)+1)/2,"")</f>
        <v>162</v>
      </c>
      <c r="Q517" s="5" t="n">
        <f aca="false">IF(J517=FALSE(),COUNTIFS($J$2:$J$563,FALSE(),$H$2:$H$563,"&lt;"&amp;H517)+(COUNTIFS($J$2:$J$563,FALSE(),$H$2:$H$563,H517)+1)/2,"")</f>
        <v>133.5</v>
      </c>
      <c r="R517" s="5" t="n">
        <f aca="false">COUNTIF($L$2:$L$563,"&lt;"&amp;L517)+(COUNTIF($L$2:$L$563,L517)+1)/2</f>
        <v>205</v>
      </c>
      <c r="S517" s="5" t="n">
        <f aca="false">MATCH(F517,Codetabel!$G$2:$G$12,0)-1</f>
        <v>1</v>
      </c>
      <c r="T517" s="5" t="n">
        <f aca="false">H517-1</f>
        <v>2</v>
      </c>
    </row>
    <row r="518" customFormat="false" ht="15" hidden="false" customHeight="false" outlineLevel="0" collapsed="false">
      <c r="A518" s="9" t="s">
        <v>65</v>
      </c>
      <c r="B518" s="9" t="n">
        <v>716</v>
      </c>
      <c r="C518" s="9" t="s">
        <v>1117</v>
      </c>
      <c r="D518" s="9" t="s">
        <v>1118</v>
      </c>
      <c r="E518" s="9" t="s">
        <v>1120</v>
      </c>
      <c r="F518" s="9" t="n">
        <v>30</v>
      </c>
      <c r="G518" s="9" t="s">
        <v>132</v>
      </c>
      <c r="H518" s="9" t="n">
        <v>5</v>
      </c>
      <c r="I518" s="9" t="n">
        <v>200</v>
      </c>
      <c r="J518" s="11" t="b">
        <f aca="false">FALSE()</f>
        <v>0</v>
      </c>
      <c r="K518" s="9" t="n">
        <v>200</v>
      </c>
      <c r="L518" s="9" t="n">
        <v>5</v>
      </c>
      <c r="M518" s="11" t="b">
        <f aca="false">FALSE()</f>
        <v>0</v>
      </c>
      <c r="N518" s="5" t="n">
        <f aca="false">COUNTIF($F$2:$F$563,"&lt;"&amp;F518)+(COUNTIF($F$2:$F$563,F518)+1)/2</f>
        <v>259.5</v>
      </c>
      <c r="O518" s="5" t="n">
        <f aca="false">COUNTIF($H$2:$H$563,"&lt;"&amp;H518)+(COUNTIF($H$2:$H$563,H518)+1)/2</f>
        <v>351.5</v>
      </c>
      <c r="P518" s="5" t="n">
        <f aca="false">IF(J518=FALSE(),COUNTIFS($J$2:$J$563,FALSE(),$F$2:$F$563,"&lt;"&amp;F518)+(COUNTIFS($J$2:$J$563,FALSE(),$F$2:$F$563,F518)+1)/2,"")</f>
        <v>242</v>
      </c>
      <c r="Q518" s="5" t="n">
        <f aca="false">IF(J518=FALSE(),COUNTIFS($J$2:$J$563,FALSE(),$H$2:$H$563,"&lt;"&amp;H518)+(COUNTIFS($J$2:$J$563,FALSE(),$H$2:$H$563,H518)+1)/2,"")</f>
        <v>247</v>
      </c>
      <c r="R518" s="5" t="n">
        <f aca="false">COUNTIF($L$2:$L$563,"&lt;"&amp;L518)+(COUNTIF($L$2:$L$563,L518)+1)/2</f>
        <v>389.5</v>
      </c>
      <c r="S518" s="5" t="n">
        <f aca="false">MATCH(F518,Codetabel!$G$2:$G$12,0)-1</f>
        <v>2</v>
      </c>
      <c r="T518" s="5" t="n">
        <f aca="false">H518-1</f>
        <v>4</v>
      </c>
    </row>
    <row r="519" customFormat="false" ht="15" hidden="false" customHeight="false" outlineLevel="0" collapsed="false">
      <c r="A519" s="9" t="s">
        <v>65</v>
      </c>
      <c r="B519" s="9" t="n">
        <v>717</v>
      </c>
      <c r="C519" s="9" t="s">
        <v>1117</v>
      </c>
      <c r="D519" s="9" t="s">
        <v>1118</v>
      </c>
      <c r="E519" s="9" t="s">
        <v>1121</v>
      </c>
      <c r="F519" s="9" t="n">
        <v>0</v>
      </c>
      <c r="G519" s="9" t="s">
        <v>126</v>
      </c>
      <c r="H519" s="9" t="n">
        <v>3</v>
      </c>
      <c r="I519" s="9" t="n">
        <v>50</v>
      </c>
      <c r="J519" s="11" t="b">
        <f aca="false">FALSE()</f>
        <v>0</v>
      </c>
      <c r="K519" s="9" t="n">
        <v>50</v>
      </c>
      <c r="L519" s="9" t="n">
        <v>3</v>
      </c>
      <c r="M519" s="11" t="b">
        <f aca="false">FALSE()</f>
        <v>0</v>
      </c>
      <c r="N519" s="5" t="n">
        <f aca="false">COUNTIF($F$2:$F$563,"&lt;"&amp;F519)+(COUNTIF($F$2:$F$563,F519)+1)/2</f>
        <v>59</v>
      </c>
      <c r="O519" s="5" t="n">
        <f aca="false">COUNTIF($H$2:$H$563,"&lt;"&amp;H519)+(COUNTIF($H$2:$H$563,H519)+1)/2</f>
        <v>176.5</v>
      </c>
      <c r="P519" s="5" t="n">
        <f aca="false">IF(J519=FALSE(),COUNTIFS($J$2:$J$563,FALSE(),$F$2:$F$563,"&lt;"&amp;F519)+(COUNTIFS($J$2:$J$563,FALSE(),$F$2:$F$563,F519)+1)/2,"")</f>
        <v>59</v>
      </c>
      <c r="Q519" s="5" t="n">
        <f aca="false">IF(J519=FALSE(),COUNTIFS($J$2:$J$563,FALSE(),$H$2:$H$563,"&lt;"&amp;H519)+(COUNTIFS($J$2:$J$563,FALSE(),$H$2:$H$563,H519)+1)/2,"")</f>
        <v>133.5</v>
      </c>
      <c r="R519" s="5" t="n">
        <f aca="false">COUNTIF($L$2:$L$563,"&lt;"&amp;L519)+(COUNTIF($L$2:$L$563,L519)+1)/2</f>
        <v>205</v>
      </c>
      <c r="S519" s="5" t="n">
        <f aca="false">MATCH(F519,Codetabel!$G$2:$G$12,0)-1</f>
        <v>0</v>
      </c>
      <c r="T519" s="5" t="n">
        <f aca="false">H519-1</f>
        <v>2</v>
      </c>
    </row>
    <row r="520" customFormat="false" ht="15" hidden="false" customHeight="false" outlineLevel="0" collapsed="false">
      <c r="A520" s="9" t="s">
        <v>65</v>
      </c>
      <c r="B520" s="9" t="n">
        <v>718</v>
      </c>
      <c r="C520" s="9" t="s">
        <v>1117</v>
      </c>
      <c r="D520" s="9" t="s">
        <v>1118</v>
      </c>
      <c r="E520" s="9" t="s">
        <v>1122</v>
      </c>
      <c r="F520" s="9" t="n">
        <v>0</v>
      </c>
      <c r="G520" s="9" t="s">
        <v>107</v>
      </c>
      <c r="H520" s="9" t="n">
        <v>2</v>
      </c>
      <c r="I520" s="9" t="n">
        <v>30</v>
      </c>
      <c r="J520" s="11" t="b">
        <f aca="false">FALSE()</f>
        <v>0</v>
      </c>
      <c r="K520" s="9" t="n">
        <v>30</v>
      </c>
      <c r="L520" s="9" t="n">
        <v>2</v>
      </c>
      <c r="M520" s="11" t="b">
        <f aca="false">FALSE()</f>
        <v>0</v>
      </c>
      <c r="N520" s="5" t="n">
        <f aca="false">COUNTIF($F$2:$F$563,"&lt;"&amp;F520)+(COUNTIF($F$2:$F$563,F520)+1)/2</f>
        <v>59</v>
      </c>
      <c r="O520" s="5" t="n">
        <f aca="false">COUNTIF($H$2:$H$563,"&lt;"&amp;H520)+(COUNTIF($H$2:$H$563,H520)+1)/2</f>
        <v>89</v>
      </c>
      <c r="P520" s="5" t="n">
        <f aca="false">IF(J520=FALSE(),COUNTIFS($J$2:$J$563,FALSE(),$F$2:$F$563,"&lt;"&amp;F520)+(COUNTIFS($J$2:$J$563,FALSE(),$F$2:$F$563,F520)+1)/2,"")</f>
        <v>59</v>
      </c>
      <c r="Q520" s="5" t="n">
        <f aca="false">IF(J520=FALSE(),COUNTIFS($J$2:$J$563,FALSE(),$H$2:$H$563,"&lt;"&amp;H520)+(COUNTIFS($J$2:$J$563,FALSE(),$H$2:$H$563,H520)+1)/2,"")</f>
        <v>71.5</v>
      </c>
      <c r="R520" s="5" t="n">
        <f aca="false">COUNTIF($L$2:$L$563,"&lt;"&amp;L520)+(COUNTIF($L$2:$L$563,L520)+1)/2</f>
        <v>101.5</v>
      </c>
      <c r="S520" s="5" t="n">
        <f aca="false">MATCH(F520,Codetabel!$G$2:$G$12,0)-1</f>
        <v>0</v>
      </c>
      <c r="T520" s="5" t="n">
        <f aca="false">H520-1</f>
        <v>1</v>
      </c>
    </row>
    <row r="521" customFormat="false" ht="15" hidden="false" customHeight="false" outlineLevel="0" collapsed="false">
      <c r="A521" s="9" t="s">
        <v>65</v>
      </c>
      <c r="B521" s="9" t="n">
        <v>719</v>
      </c>
      <c r="C521" s="9" t="s">
        <v>1117</v>
      </c>
      <c r="D521" s="9" t="s">
        <v>1118</v>
      </c>
      <c r="E521" s="9" t="s">
        <v>1123</v>
      </c>
      <c r="F521" s="9" t="n">
        <v>0</v>
      </c>
      <c r="G521" s="9" t="s">
        <v>115</v>
      </c>
      <c r="H521" s="9" t="n">
        <v>4</v>
      </c>
      <c r="I521" s="9" t="n">
        <v>100</v>
      </c>
      <c r="J521" s="11" t="b">
        <f aca="false">FALSE()</f>
        <v>0</v>
      </c>
      <c r="K521" s="9" t="n">
        <v>100</v>
      </c>
      <c r="L521" s="9" t="n">
        <v>4</v>
      </c>
      <c r="M521" s="11" t="b">
        <f aca="false">FALSE()</f>
        <v>0</v>
      </c>
      <c r="N521" s="5" t="n">
        <f aca="false">COUNTIF($F$2:$F$563,"&lt;"&amp;F521)+(COUNTIF($F$2:$F$563,F521)+1)/2</f>
        <v>59</v>
      </c>
      <c r="O521" s="5" t="n">
        <f aca="false">COUNTIF($H$2:$H$563,"&lt;"&amp;H521)+(COUNTIF($H$2:$H$563,H521)+1)/2</f>
        <v>269</v>
      </c>
      <c r="P521" s="5" t="n">
        <f aca="false">IF(J521=FALSE(),COUNTIFS($J$2:$J$563,FALSE(),$F$2:$F$563,"&lt;"&amp;F521)+(COUNTIFS($J$2:$J$563,FALSE(),$F$2:$F$563,F521)+1)/2,"")</f>
        <v>59</v>
      </c>
      <c r="Q521" s="5" t="n">
        <f aca="false">IF(J521=FALSE(),COUNTIFS($J$2:$J$563,FALSE(),$H$2:$H$563,"&lt;"&amp;H521)+(COUNTIFS($J$2:$J$563,FALSE(),$H$2:$H$563,H521)+1)/2,"")</f>
        <v>196</v>
      </c>
      <c r="R521" s="5" t="n">
        <f aca="false">COUNTIF($L$2:$L$563,"&lt;"&amp;L521)+(COUNTIF($L$2:$L$563,L521)+1)/2</f>
        <v>307.5</v>
      </c>
      <c r="S521" s="5" t="n">
        <f aca="false">MATCH(F521,Codetabel!$G$2:$G$12,0)-1</f>
        <v>0</v>
      </c>
      <c r="T521" s="5" t="n">
        <f aca="false">H521-1</f>
        <v>3</v>
      </c>
    </row>
    <row r="522" customFormat="false" ht="15" hidden="false" customHeight="false" outlineLevel="0" collapsed="false">
      <c r="A522" s="9" t="s">
        <v>65</v>
      </c>
      <c r="B522" s="9" t="n">
        <v>720</v>
      </c>
      <c r="C522" s="9" t="s">
        <v>1117</v>
      </c>
      <c r="D522" s="9" t="s">
        <v>1118</v>
      </c>
      <c r="E522" s="9" t="s">
        <v>1124</v>
      </c>
      <c r="F522" s="9" t="n">
        <v>0</v>
      </c>
      <c r="G522" s="9" t="s">
        <v>199</v>
      </c>
      <c r="H522" s="9" t="n">
        <v>6</v>
      </c>
      <c r="I522" s="9" t="n">
        <v>300</v>
      </c>
      <c r="J522" s="11" t="b">
        <f aca="false">FALSE()</f>
        <v>0</v>
      </c>
      <c r="K522" s="9" t="n">
        <v>300</v>
      </c>
      <c r="L522" s="9" t="n">
        <v>6</v>
      </c>
      <c r="M522" s="11" t="b">
        <f aca="false">FALSE()</f>
        <v>0</v>
      </c>
      <c r="N522" s="5" t="n">
        <f aca="false">COUNTIF($F$2:$F$563,"&lt;"&amp;F522)+(COUNTIF($F$2:$F$563,F522)+1)/2</f>
        <v>59</v>
      </c>
      <c r="O522" s="5" t="n">
        <f aca="false">COUNTIF($H$2:$H$563,"&lt;"&amp;H522)+(COUNTIF($H$2:$H$563,H522)+1)/2</f>
        <v>425.5</v>
      </c>
      <c r="P522" s="5" t="n">
        <f aca="false">IF(J522=FALSE(),COUNTIFS($J$2:$J$563,FALSE(),$F$2:$F$563,"&lt;"&amp;F522)+(COUNTIFS($J$2:$J$563,FALSE(),$F$2:$F$563,F522)+1)/2,"")</f>
        <v>59</v>
      </c>
      <c r="Q522" s="5" t="n">
        <f aca="false">IF(J522=FALSE(),COUNTIFS($J$2:$J$563,FALSE(),$H$2:$H$563,"&lt;"&amp;H522)+(COUNTIFS($J$2:$J$563,FALSE(),$H$2:$H$563,H522)+1)/2,"")</f>
        <v>288</v>
      </c>
      <c r="R522" s="5" t="n">
        <f aca="false">COUNTIF($L$2:$L$563,"&lt;"&amp;L522)+(COUNTIF($L$2:$L$563,L522)+1)/2</f>
        <v>450.5</v>
      </c>
      <c r="S522" s="5" t="n">
        <f aca="false">MATCH(F522,Codetabel!$G$2:$G$12,0)-1</f>
        <v>0</v>
      </c>
      <c r="T522" s="5" t="n">
        <f aca="false">H522-1</f>
        <v>5</v>
      </c>
    </row>
    <row r="523" customFormat="false" ht="15" hidden="false" customHeight="false" outlineLevel="0" collapsed="false">
      <c r="A523" s="9" t="s">
        <v>65</v>
      </c>
      <c r="B523" s="9" t="n">
        <v>721</v>
      </c>
      <c r="C523" s="9" t="s">
        <v>1117</v>
      </c>
      <c r="D523" s="9" t="s">
        <v>1118</v>
      </c>
      <c r="E523" s="9" t="s">
        <v>1125</v>
      </c>
      <c r="F523" s="9" t="n">
        <v>50</v>
      </c>
      <c r="G523" s="9" t="s">
        <v>126</v>
      </c>
      <c r="H523" s="9" t="n">
        <v>3</v>
      </c>
      <c r="I523" s="9" t="n">
        <v>50</v>
      </c>
      <c r="J523" s="11" t="b">
        <f aca="false">TRUE()</f>
        <v>1</v>
      </c>
      <c r="K523" s="9" t="n">
        <v>30</v>
      </c>
      <c r="L523" s="9" t="n">
        <v>2</v>
      </c>
      <c r="M523" s="11" t="b">
        <f aca="false">FALSE()</f>
        <v>0</v>
      </c>
      <c r="N523" s="5" t="n">
        <f aca="false">COUNTIF($F$2:$F$563,"&lt;"&amp;F523)+(COUNTIF($F$2:$F$563,F523)+1)/2</f>
        <v>346.5</v>
      </c>
      <c r="O523" s="5" t="n">
        <f aca="false">COUNTIF($H$2:$H$563,"&lt;"&amp;H523)+(COUNTIF($H$2:$H$563,H523)+1)/2</f>
        <v>176.5</v>
      </c>
      <c r="P523" s="5" t="str">
        <f aca="false">IF(J523=FALSE(),COUNTIFS($J$2:$J$563,FALSE(),$F$2:$F$563,"&lt;"&amp;F523)+(COUNTIFS($J$2:$J$563,FALSE(),$F$2:$F$563,F523)+1)/2,"")</f>
        <v/>
      </c>
      <c r="Q523" s="5" t="str">
        <f aca="false">IF(J523=FALSE(),COUNTIFS($J$2:$J$563,FALSE(),$H$2:$H$563,"&lt;"&amp;H523)+(COUNTIFS($J$2:$J$563,FALSE(),$H$2:$H$563,H523)+1)/2,"")</f>
        <v/>
      </c>
      <c r="R523" s="5" t="n">
        <f aca="false">COUNTIF($L$2:$L$563,"&lt;"&amp;L523)+(COUNTIF($L$2:$L$563,L523)+1)/2</f>
        <v>101.5</v>
      </c>
      <c r="S523" s="5" t="n">
        <f aca="false">MATCH(F523,Codetabel!$G$2:$G$12,0)-1</f>
        <v>3</v>
      </c>
      <c r="T523" s="5" t="n">
        <f aca="false">H523-1</f>
        <v>2</v>
      </c>
    </row>
    <row r="524" customFormat="false" ht="15" hidden="false" customHeight="false" outlineLevel="0" collapsed="false">
      <c r="A524" s="9" t="s">
        <v>65</v>
      </c>
      <c r="B524" s="9" t="n">
        <v>722</v>
      </c>
      <c r="C524" s="9" t="s">
        <v>1117</v>
      </c>
      <c r="D524" s="9" t="s">
        <v>1118</v>
      </c>
      <c r="E524" s="9" t="s">
        <v>1126</v>
      </c>
      <c r="F524" s="9" t="n">
        <v>0</v>
      </c>
      <c r="G524" s="9" t="s">
        <v>126</v>
      </c>
      <c r="H524" s="9" t="n">
        <v>3</v>
      </c>
      <c r="I524" s="9" t="n">
        <v>50</v>
      </c>
      <c r="J524" s="11" t="b">
        <f aca="false">FALSE()</f>
        <v>0</v>
      </c>
      <c r="K524" s="9" t="n">
        <v>50</v>
      </c>
      <c r="L524" s="9" t="n">
        <v>3</v>
      </c>
      <c r="M524" s="11" t="b">
        <f aca="false">FALSE()</f>
        <v>0</v>
      </c>
      <c r="N524" s="5" t="n">
        <f aca="false">COUNTIF($F$2:$F$563,"&lt;"&amp;F524)+(COUNTIF($F$2:$F$563,F524)+1)/2</f>
        <v>59</v>
      </c>
      <c r="O524" s="5" t="n">
        <f aca="false">COUNTIF($H$2:$H$563,"&lt;"&amp;H524)+(COUNTIF($H$2:$H$563,H524)+1)/2</f>
        <v>176.5</v>
      </c>
      <c r="P524" s="5" t="n">
        <f aca="false">IF(J524=FALSE(),COUNTIFS($J$2:$J$563,FALSE(),$F$2:$F$563,"&lt;"&amp;F524)+(COUNTIFS($J$2:$J$563,FALSE(),$F$2:$F$563,F524)+1)/2,"")</f>
        <v>59</v>
      </c>
      <c r="Q524" s="5" t="n">
        <f aca="false">IF(J524=FALSE(),COUNTIFS($J$2:$J$563,FALSE(),$H$2:$H$563,"&lt;"&amp;H524)+(COUNTIFS($J$2:$J$563,FALSE(),$H$2:$H$563,H524)+1)/2,"")</f>
        <v>133.5</v>
      </c>
      <c r="R524" s="5" t="n">
        <f aca="false">COUNTIF($L$2:$L$563,"&lt;"&amp;L524)+(COUNTIF($L$2:$L$563,L524)+1)/2</f>
        <v>205</v>
      </c>
      <c r="S524" s="5" t="n">
        <f aca="false">MATCH(F524,Codetabel!$G$2:$G$12,0)-1</f>
        <v>0</v>
      </c>
      <c r="T524" s="5" t="n">
        <f aca="false">H524-1</f>
        <v>2</v>
      </c>
    </row>
    <row r="525" customFormat="false" ht="15" hidden="false" customHeight="false" outlineLevel="0" collapsed="false">
      <c r="A525" s="9" t="s">
        <v>65</v>
      </c>
      <c r="B525" s="9" t="n">
        <v>723</v>
      </c>
      <c r="C525" s="9" t="s">
        <v>1117</v>
      </c>
      <c r="D525" s="9" t="s">
        <v>1118</v>
      </c>
      <c r="E525" s="9" t="s">
        <v>1127</v>
      </c>
      <c r="F525" s="9" t="n">
        <v>0</v>
      </c>
      <c r="G525" s="9" t="s">
        <v>126</v>
      </c>
      <c r="H525" s="9" t="n">
        <v>3</v>
      </c>
      <c r="I525" s="9" t="n">
        <v>50</v>
      </c>
      <c r="J525" s="11" t="b">
        <f aca="false">FALSE()</f>
        <v>0</v>
      </c>
      <c r="K525" s="9" t="n">
        <v>50</v>
      </c>
      <c r="L525" s="9" t="n">
        <v>3</v>
      </c>
      <c r="M525" s="11" t="b">
        <f aca="false">FALSE()</f>
        <v>0</v>
      </c>
      <c r="N525" s="5" t="n">
        <f aca="false">COUNTIF($F$2:$F$563,"&lt;"&amp;F525)+(COUNTIF($F$2:$F$563,F525)+1)/2</f>
        <v>59</v>
      </c>
      <c r="O525" s="5" t="n">
        <f aca="false">COUNTIF($H$2:$H$563,"&lt;"&amp;H525)+(COUNTIF($H$2:$H$563,H525)+1)/2</f>
        <v>176.5</v>
      </c>
      <c r="P525" s="5" t="n">
        <f aca="false">IF(J525=FALSE(),COUNTIFS($J$2:$J$563,FALSE(),$F$2:$F$563,"&lt;"&amp;F525)+(COUNTIFS($J$2:$J$563,FALSE(),$F$2:$F$563,F525)+1)/2,"")</f>
        <v>59</v>
      </c>
      <c r="Q525" s="5" t="n">
        <f aca="false">IF(J525=FALSE(),COUNTIFS($J$2:$J$563,FALSE(),$H$2:$H$563,"&lt;"&amp;H525)+(COUNTIFS($J$2:$J$563,FALSE(),$H$2:$H$563,H525)+1)/2,"")</f>
        <v>133.5</v>
      </c>
      <c r="R525" s="5" t="n">
        <f aca="false">COUNTIF($L$2:$L$563,"&lt;"&amp;L525)+(COUNTIF($L$2:$L$563,L525)+1)/2</f>
        <v>205</v>
      </c>
      <c r="S525" s="5" t="n">
        <f aca="false">MATCH(F525,Codetabel!$G$2:$G$12,0)-1</f>
        <v>0</v>
      </c>
      <c r="T525" s="5" t="n">
        <f aca="false">H525-1</f>
        <v>2</v>
      </c>
    </row>
    <row r="526" customFormat="false" ht="15" hidden="false" customHeight="false" outlineLevel="0" collapsed="false">
      <c r="A526" s="9" t="s">
        <v>65</v>
      </c>
      <c r="B526" s="9" t="n">
        <v>724</v>
      </c>
      <c r="C526" s="9" t="s">
        <v>1117</v>
      </c>
      <c r="D526" s="9" t="s">
        <v>1118</v>
      </c>
      <c r="E526" s="9" t="s">
        <v>1128</v>
      </c>
      <c r="F526" s="9" t="n">
        <v>0</v>
      </c>
      <c r="G526" s="9" t="s">
        <v>392</v>
      </c>
      <c r="H526" s="9" t="n">
        <v>1</v>
      </c>
      <c r="I526" s="9" t="n">
        <v>10</v>
      </c>
      <c r="J526" s="11" t="b">
        <f aca="false">FALSE()</f>
        <v>0</v>
      </c>
      <c r="K526" s="9" t="n">
        <v>10</v>
      </c>
      <c r="L526" s="9" t="n">
        <v>1</v>
      </c>
      <c r="M526" s="11" t="b">
        <f aca="false">FALSE()</f>
        <v>0</v>
      </c>
      <c r="N526" s="5" t="n">
        <f aca="false">COUNTIF($F$2:$F$563,"&lt;"&amp;F526)+(COUNTIF($F$2:$F$563,F526)+1)/2</f>
        <v>59</v>
      </c>
      <c r="O526" s="5" t="n">
        <f aca="false">COUNTIF($H$2:$H$563,"&lt;"&amp;H526)+(COUNTIF($H$2:$H$563,H526)+1)/2</f>
        <v>22</v>
      </c>
      <c r="P526" s="5" t="n">
        <f aca="false">IF(J526=FALSE(),COUNTIFS($J$2:$J$563,FALSE(),$F$2:$F$563,"&lt;"&amp;F526)+(COUNTIFS($J$2:$J$563,FALSE(),$F$2:$F$563,F526)+1)/2,"")</f>
        <v>59</v>
      </c>
      <c r="Q526" s="5" t="n">
        <f aca="false">IF(J526=FALSE(),COUNTIFS($J$2:$J$563,FALSE(),$H$2:$H$563,"&lt;"&amp;H526)+(COUNTIFS($J$2:$J$563,FALSE(),$H$2:$H$563,H526)+1)/2,"")</f>
        <v>19.5</v>
      </c>
      <c r="R526" s="5" t="n">
        <f aca="false">COUNTIF($L$2:$L$563,"&lt;"&amp;L526)+(COUNTIF($L$2:$L$563,L526)+1)/2</f>
        <v>24</v>
      </c>
      <c r="S526" s="5" t="n">
        <f aca="false">MATCH(F526,Codetabel!$G$2:$G$12,0)-1</f>
        <v>0</v>
      </c>
      <c r="T526" s="5" t="n">
        <f aca="false">H526-1</f>
        <v>0</v>
      </c>
    </row>
    <row r="527" customFormat="false" ht="15" hidden="false" customHeight="false" outlineLevel="0" collapsed="false">
      <c r="A527" s="9" t="s">
        <v>65</v>
      </c>
      <c r="B527" s="9" t="n">
        <v>725</v>
      </c>
      <c r="C527" s="9" t="s">
        <v>1117</v>
      </c>
      <c r="D527" s="9" t="s">
        <v>1118</v>
      </c>
      <c r="E527" s="9" t="s">
        <v>1129</v>
      </c>
      <c r="F527" s="9" t="n">
        <v>0</v>
      </c>
      <c r="G527" s="9" t="s">
        <v>126</v>
      </c>
      <c r="H527" s="9" t="n">
        <v>3</v>
      </c>
      <c r="I527" s="9" t="n">
        <v>50</v>
      </c>
      <c r="J527" s="11" t="b">
        <f aca="false">FALSE()</f>
        <v>0</v>
      </c>
      <c r="K527" s="9" t="n">
        <v>50</v>
      </c>
      <c r="L527" s="9" t="n">
        <v>3</v>
      </c>
      <c r="M527" s="11" t="b">
        <f aca="false">FALSE()</f>
        <v>0</v>
      </c>
      <c r="N527" s="5" t="n">
        <f aca="false">COUNTIF($F$2:$F$563,"&lt;"&amp;F527)+(COUNTIF($F$2:$F$563,F527)+1)/2</f>
        <v>59</v>
      </c>
      <c r="O527" s="5" t="n">
        <f aca="false">COUNTIF($H$2:$H$563,"&lt;"&amp;H527)+(COUNTIF($H$2:$H$563,H527)+1)/2</f>
        <v>176.5</v>
      </c>
      <c r="P527" s="5" t="n">
        <f aca="false">IF(J527=FALSE(),COUNTIFS($J$2:$J$563,FALSE(),$F$2:$F$563,"&lt;"&amp;F527)+(COUNTIFS($J$2:$J$563,FALSE(),$F$2:$F$563,F527)+1)/2,"")</f>
        <v>59</v>
      </c>
      <c r="Q527" s="5" t="n">
        <f aca="false">IF(J527=FALSE(),COUNTIFS($J$2:$J$563,FALSE(),$H$2:$H$563,"&lt;"&amp;H527)+(COUNTIFS($J$2:$J$563,FALSE(),$H$2:$H$563,H527)+1)/2,"")</f>
        <v>133.5</v>
      </c>
      <c r="R527" s="5" t="n">
        <f aca="false">COUNTIF($L$2:$L$563,"&lt;"&amp;L527)+(COUNTIF($L$2:$L$563,L527)+1)/2</f>
        <v>205</v>
      </c>
      <c r="S527" s="5" t="n">
        <f aca="false">MATCH(F527,Codetabel!$G$2:$G$12,0)-1</f>
        <v>0</v>
      </c>
      <c r="T527" s="5" t="n">
        <f aca="false">H527-1</f>
        <v>2</v>
      </c>
    </row>
    <row r="528" customFormat="false" ht="15" hidden="false" customHeight="false" outlineLevel="0" collapsed="false">
      <c r="A528" s="9" t="s">
        <v>65</v>
      </c>
      <c r="B528" s="9" t="n">
        <v>727</v>
      </c>
      <c r="C528" s="9" t="s">
        <v>1117</v>
      </c>
      <c r="D528" s="9" t="s">
        <v>1118</v>
      </c>
      <c r="E528" s="9" t="s">
        <v>1130</v>
      </c>
      <c r="F528" s="9" t="n">
        <v>0</v>
      </c>
      <c r="G528" s="9" t="s">
        <v>132</v>
      </c>
      <c r="H528" s="9" t="n">
        <v>5</v>
      </c>
      <c r="I528" s="9" t="n">
        <v>200</v>
      </c>
      <c r="J528" s="11" t="b">
        <f aca="false">FALSE()</f>
        <v>0</v>
      </c>
      <c r="K528" s="9" t="n">
        <v>200</v>
      </c>
      <c r="L528" s="9" t="n">
        <v>5</v>
      </c>
      <c r="M528" s="11" t="b">
        <f aca="false">FALSE()</f>
        <v>0</v>
      </c>
      <c r="N528" s="5" t="n">
        <f aca="false">COUNTIF($F$2:$F$563,"&lt;"&amp;F528)+(COUNTIF($F$2:$F$563,F528)+1)/2</f>
        <v>59</v>
      </c>
      <c r="O528" s="5" t="n">
        <f aca="false">COUNTIF($H$2:$H$563,"&lt;"&amp;H528)+(COUNTIF($H$2:$H$563,H528)+1)/2</f>
        <v>351.5</v>
      </c>
      <c r="P528" s="5" t="n">
        <f aca="false">IF(J528=FALSE(),COUNTIFS($J$2:$J$563,FALSE(),$F$2:$F$563,"&lt;"&amp;F528)+(COUNTIFS($J$2:$J$563,FALSE(),$F$2:$F$563,F528)+1)/2,"")</f>
        <v>59</v>
      </c>
      <c r="Q528" s="5" t="n">
        <f aca="false">IF(J528=FALSE(),COUNTIFS($J$2:$J$563,FALSE(),$H$2:$H$563,"&lt;"&amp;H528)+(COUNTIFS($J$2:$J$563,FALSE(),$H$2:$H$563,H528)+1)/2,"")</f>
        <v>247</v>
      </c>
      <c r="R528" s="5" t="n">
        <f aca="false">COUNTIF($L$2:$L$563,"&lt;"&amp;L528)+(COUNTIF($L$2:$L$563,L528)+1)/2</f>
        <v>389.5</v>
      </c>
      <c r="S528" s="5" t="n">
        <f aca="false">MATCH(F528,Codetabel!$G$2:$G$12,0)-1</f>
        <v>0</v>
      </c>
      <c r="T528" s="5" t="n">
        <f aca="false">H528-1</f>
        <v>4</v>
      </c>
    </row>
    <row r="529" customFormat="false" ht="15" hidden="false" customHeight="false" outlineLevel="0" collapsed="false">
      <c r="A529" s="9" t="s">
        <v>65</v>
      </c>
      <c r="B529" s="9" t="n">
        <v>728</v>
      </c>
      <c r="C529" s="9" t="s">
        <v>1117</v>
      </c>
      <c r="D529" s="9" t="s">
        <v>1118</v>
      </c>
      <c r="E529" s="9" t="s">
        <v>1131</v>
      </c>
      <c r="F529" s="9" t="n">
        <v>10</v>
      </c>
      <c r="G529" s="9" t="s">
        <v>275</v>
      </c>
      <c r="H529" s="9" t="n">
        <v>9</v>
      </c>
      <c r="I529" s="9" t="n">
        <v>1000</v>
      </c>
      <c r="J529" s="11" t="b">
        <f aca="false">FALSE()</f>
        <v>0</v>
      </c>
      <c r="K529" s="9" t="n">
        <v>1000</v>
      </c>
      <c r="L529" s="9" t="n">
        <v>9</v>
      </c>
      <c r="M529" s="11" t="b">
        <f aca="false">FALSE()</f>
        <v>0</v>
      </c>
      <c r="N529" s="5" t="n">
        <f aca="false">COUNTIF($F$2:$F$563,"&lt;"&amp;F529)+(COUNTIF($F$2:$F$563,F529)+1)/2</f>
        <v>164.5</v>
      </c>
      <c r="O529" s="5" t="n">
        <f aca="false">COUNTIF($H$2:$H$563,"&lt;"&amp;H529)+(COUNTIF($H$2:$H$563,H529)+1)/2</f>
        <v>543</v>
      </c>
      <c r="P529" s="5" t="n">
        <f aca="false">IF(J529=FALSE(),COUNTIFS($J$2:$J$563,FALSE(),$F$2:$F$563,"&lt;"&amp;F529)+(COUNTIFS($J$2:$J$563,FALSE(),$F$2:$F$563,F529)+1)/2,"")</f>
        <v>162</v>
      </c>
      <c r="Q529" s="5" t="n">
        <f aca="false">IF(J529=FALSE(),COUNTIFS($J$2:$J$563,FALSE(),$H$2:$H$563,"&lt;"&amp;H529)+(COUNTIFS($J$2:$J$563,FALSE(),$H$2:$H$563,H529)+1)/2,"")</f>
        <v>367.5</v>
      </c>
      <c r="R529" s="5" t="n">
        <f aca="false">COUNTIF($L$2:$L$563,"&lt;"&amp;L529)+(COUNTIF($L$2:$L$563,L529)+1)/2</f>
        <v>544.5</v>
      </c>
      <c r="S529" s="5" t="n">
        <f aca="false">MATCH(F529,Codetabel!$G$2:$G$12,0)-1</f>
        <v>1</v>
      </c>
      <c r="T529" s="5" t="n">
        <f aca="false">H529-1</f>
        <v>8</v>
      </c>
    </row>
    <row r="530" customFormat="false" ht="15" hidden="false" customHeight="false" outlineLevel="0" collapsed="false">
      <c r="A530" s="9" t="s">
        <v>65</v>
      </c>
      <c r="B530" s="9" t="n">
        <v>729</v>
      </c>
      <c r="C530" s="9" t="s">
        <v>1117</v>
      </c>
      <c r="D530" s="9" t="s">
        <v>1118</v>
      </c>
      <c r="E530" s="9" t="s">
        <v>1132</v>
      </c>
      <c r="F530" s="9" t="n">
        <v>0</v>
      </c>
      <c r="G530" s="9" t="s">
        <v>107</v>
      </c>
      <c r="H530" s="9" t="n">
        <v>2</v>
      </c>
      <c r="I530" s="9" t="n">
        <v>30</v>
      </c>
      <c r="J530" s="11" t="b">
        <f aca="false">FALSE()</f>
        <v>0</v>
      </c>
      <c r="K530" s="9" t="n">
        <v>30</v>
      </c>
      <c r="L530" s="9" t="n">
        <v>2</v>
      </c>
      <c r="M530" s="11" t="b">
        <f aca="false">FALSE()</f>
        <v>0</v>
      </c>
      <c r="N530" s="5" t="n">
        <f aca="false">COUNTIF($F$2:$F$563,"&lt;"&amp;F530)+(COUNTIF($F$2:$F$563,F530)+1)/2</f>
        <v>59</v>
      </c>
      <c r="O530" s="5" t="n">
        <f aca="false">COUNTIF($H$2:$H$563,"&lt;"&amp;H530)+(COUNTIF($H$2:$H$563,H530)+1)/2</f>
        <v>89</v>
      </c>
      <c r="P530" s="5" t="n">
        <f aca="false">IF(J530=FALSE(),COUNTIFS($J$2:$J$563,FALSE(),$F$2:$F$563,"&lt;"&amp;F530)+(COUNTIFS($J$2:$J$563,FALSE(),$F$2:$F$563,F530)+1)/2,"")</f>
        <v>59</v>
      </c>
      <c r="Q530" s="5" t="n">
        <f aca="false">IF(J530=FALSE(),COUNTIFS($J$2:$J$563,FALSE(),$H$2:$H$563,"&lt;"&amp;H530)+(COUNTIFS($J$2:$J$563,FALSE(),$H$2:$H$563,H530)+1)/2,"")</f>
        <v>71.5</v>
      </c>
      <c r="R530" s="5" t="n">
        <f aca="false">COUNTIF($L$2:$L$563,"&lt;"&amp;L530)+(COUNTIF($L$2:$L$563,L530)+1)/2</f>
        <v>101.5</v>
      </c>
      <c r="S530" s="5" t="n">
        <f aca="false">MATCH(F530,Codetabel!$G$2:$G$12,0)-1</f>
        <v>0</v>
      </c>
      <c r="T530" s="5" t="n">
        <f aca="false">H530-1</f>
        <v>1</v>
      </c>
    </row>
    <row r="531" customFormat="false" ht="15" hidden="false" customHeight="false" outlineLevel="0" collapsed="false">
      <c r="A531" s="9" t="s">
        <v>65</v>
      </c>
      <c r="B531" s="9" t="n">
        <v>730</v>
      </c>
      <c r="C531" s="9" t="s">
        <v>1117</v>
      </c>
      <c r="D531" s="9" t="s">
        <v>1118</v>
      </c>
      <c r="E531" s="9" t="s">
        <v>1133</v>
      </c>
      <c r="F531" s="9" t="n">
        <v>0</v>
      </c>
      <c r="G531" s="9" t="s">
        <v>392</v>
      </c>
      <c r="H531" s="9" t="n">
        <v>1</v>
      </c>
      <c r="I531" s="9" t="n">
        <v>10</v>
      </c>
      <c r="J531" s="11" t="b">
        <f aca="false">FALSE()</f>
        <v>0</v>
      </c>
      <c r="K531" s="9" t="n">
        <v>10</v>
      </c>
      <c r="L531" s="9" t="n">
        <v>1</v>
      </c>
      <c r="M531" s="11" t="b">
        <f aca="false">FALSE()</f>
        <v>0</v>
      </c>
      <c r="N531" s="5" t="n">
        <f aca="false">COUNTIF($F$2:$F$563,"&lt;"&amp;F531)+(COUNTIF($F$2:$F$563,F531)+1)/2</f>
        <v>59</v>
      </c>
      <c r="O531" s="5" t="n">
        <f aca="false">COUNTIF($H$2:$H$563,"&lt;"&amp;H531)+(COUNTIF($H$2:$H$563,H531)+1)/2</f>
        <v>22</v>
      </c>
      <c r="P531" s="5" t="n">
        <f aca="false">IF(J531=FALSE(),COUNTIFS($J$2:$J$563,FALSE(),$F$2:$F$563,"&lt;"&amp;F531)+(COUNTIFS($J$2:$J$563,FALSE(),$F$2:$F$563,F531)+1)/2,"")</f>
        <v>59</v>
      </c>
      <c r="Q531" s="5" t="n">
        <f aca="false">IF(J531=FALSE(),COUNTIFS($J$2:$J$563,FALSE(),$H$2:$H$563,"&lt;"&amp;H531)+(COUNTIFS($J$2:$J$563,FALSE(),$H$2:$H$563,H531)+1)/2,"")</f>
        <v>19.5</v>
      </c>
      <c r="R531" s="5" t="n">
        <f aca="false">COUNTIF($L$2:$L$563,"&lt;"&amp;L531)+(COUNTIF($L$2:$L$563,L531)+1)/2</f>
        <v>24</v>
      </c>
      <c r="S531" s="5" t="n">
        <f aca="false">MATCH(F531,Codetabel!$G$2:$G$12,0)-1</f>
        <v>0</v>
      </c>
      <c r="T531" s="5" t="n">
        <f aca="false">H531-1</f>
        <v>0</v>
      </c>
    </row>
    <row r="532" customFormat="false" ht="15" hidden="false" customHeight="false" outlineLevel="0" collapsed="false">
      <c r="A532" s="9" t="s">
        <v>65</v>
      </c>
      <c r="B532" s="9" t="n">
        <v>731</v>
      </c>
      <c r="C532" s="9" t="s">
        <v>1117</v>
      </c>
      <c r="D532" s="9" t="s">
        <v>1118</v>
      </c>
      <c r="E532" s="9" t="s">
        <v>1134</v>
      </c>
      <c r="F532" s="9" t="n">
        <v>0</v>
      </c>
      <c r="G532" s="9" t="s">
        <v>199</v>
      </c>
      <c r="H532" s="9" t="n">
        <v>6</v>
      </c>
      <c r="I532" s="9" t="n">
        <v>300</v>
      </c>
      <c r="J532" s="11" t="b">
        <f aca="false">FALSE()</f>
        <v>0</v>
      </c>
      <c r="K532" s="9" t="n">
        <v>300</v>
      </c>
      <c r="L532" s="9" t="n">
        <v>6</v>
      </c>
      <c r="M532" s="11" t="b">
        <f aca="false">FALSE()</f>
        <v>0</v>
      </c>
      <c r="N532" s="5" t="n">
        <f aca="false">COUNTIF($F$2:$F$563,"&lt;"&amp;F532)+(COUNTIF($F$2:$F$563,F532)+1)/2</f>
        <v>59</v>
      </c>
      <c r="O532" s="5" t="n">
        <f aca="false">COUNTIF($H$2:$H$563,"&lt;"&amp;H532)+(COUNTIF($H$2:$H$563,H532)+1)/2</f>
        <v>425.5</v>
      </c>
      <c r="P532" s="5" t="n">
        <f aca="false">IF(J532=FALSE(),COUNTIFS($J$2:$J$563,FALSE(),$F$2:$F$563,"&lt;"&amp;F532)+(COUNTIFS($J$2:$J$563,FALSE(),$F$2:$F$563,F532)+1)/2,"")</f>
        <v>59</v>
      </c>
      <c r="Q532" s="5" t="n">
        <f aca="false">IF(J532=FALSE(),COUNTIFS($J$2:$J$563,FALSE(),$H$2:$H$563,"&lt;"&amp;H532)+(COUNTIFS($J$2:$J$563,FALSE(),$H$2:$H$563,H532)+1)/2,"")</f>
        <v>288</v>
      </c>
      <c r="R532" s="5" t="n">
        <f aca="false">COUNTIF($L$2:$L$563,"&lt;"&amp;L532)+(COUNTIF($L$2:$L$563,L532)+1)/2</f>
        <v>450.5</v>
      </c>
      <c r="S532" s="5" t="n">
        <f aca="false">MATCH(F532,Codetabel!$G$2:$G$12,0)-1</f>
        <v>0</v>
      </c>
      <c r="T532" s="5" t="n">
        <f aca="false">H532-1</f>
        <v>5</v>
      </c>
    </row>
    <row r="533" customFormat="false" ht="15" hidden="false" customHeight="false" outlineLevel="0" collapsed="false">
      <c r="A533" s="9" t="s">
        <v>65</v>
      </c>
      <c r="B533" s="9" t="n">
        <v>732</v>
      </c>
      <c r="C533" s="9" t="s">
        <v>1117</v>
      </c>
      <c r="D533" s="9" t="s">
        <v>1118</v>
      </c>
      <c r="E533" s="9" t="s">
        <v>1135</v>
      </c>
      <c r="F533" s="9" t="n">
        <v>0</v>
      </c>
      <c r="G533" s="9" t="s">
        <v>418</v>
      </c>
      <c r="H533" s="9" t="n">
        <v>10</v>
      </c>
      <c r="I533" s="9" t="n">
        <v>1500</v>
      </c>
      <c r="J533" s="11" t="b">
        <f aca="false">FALSE()</f>
        <v>0</v>
      </c>
      <c r="K533" s="9" t="n">
        <v>1500</v>
      </c>
      <c r="L533" s="9" t="n">
        <v>10</v>
      </c>
      <c r="M533" s="11" t="b">
        <f aca="false">FALSE()</f>
        <v>0</v>
      </c>
      <c r="N533" s="5" t="n">
        <f aca="false">COUNTIF($F$2:$F$563,"&lt;"&amp;F533)+(COUNTIF($F$2:$F$563,F533)+1)/2</f>
        <v>59</v>
      </c>
      <c r="O533" s="5" t="n">
        <f aca="false">COUNTIF($H$2:$H$563,"&lt;"&amp;H533)+(COUNTIF($H$2:$H$563,H533)+1)/2</f>
        <v>556.5</v>
      </c>
      <c r="P533" s="5" t="n">
        <f aca="false">IF(J533=FALSE(),COUNTIFS($J$2:$J$563,FALSE(),$F$2:$F$563,"&lt;"&amp;F533)+(COUNTIFS($J$2:$J$563,FALSE(),$F$2:$F$563,F533)+1)/2,"")</f>
        <v>59</v>
      </c>
      <c r="Q533" s="5" t="n">
        <f aca="false">IF(J533=FALSE(),COUNTIFS($J$2:$J$563,FALSE(),$H$2:$H$563,"&lt;"&amp;H533)+(COUNTIFS($J$2:$J$563,FALSE(),$H$2:$H$563,H533)+1)/2,"")</f>
        <v>378</v>
      </c>
      <c r="R533" s="5" t="n">
        <f aca="false">COUNTIF($L$2:$L$563,"&lt;"&amp;L533)+(COUNTIF($L$2:$L$563,L533)+1)/2</f>
        <v>557</v>
      </c>
      <c r="S533" s="5" t="n">
        <f aca="false">MATCH(F533,Codetabel!$G$2:$G$12,0)-1</f>
        <v>0</v>
      </c>
      <c r="T533" s="5" t="n">
        <f aca="false">H533-1</f>
        <v>9</v>
      </c>
    </row>
    <row r="534" customFormat="false" ht="15" hidden="false" customHeight="false" outlineLevel="0" collapsed="false">
      <c r="A534" s="9" t="s">
        <v>65</v>
      </c>
      <c r="B534" s="9" t="n">
        <v>733</v>
      </c>
      <c r="C534" s="9" t="s">
        <v>1117</v>
      </c>
      <c r="D534" s="9" t="s">
        <v>1118</v>
      </c>
      <c r="E534" s="9" t="s">
        <v>1136</v>
      </c>
      <c r="F534" s="9" t="n">
        <v>10</v>
      </c>
      <c r="G534" s="9" t="s">
        <v>418</v>
      </c>
      <c r="H534" s="9" t="n">
        <v>10</v>
      </c>
      <c r="I534" s="9" t="n">
        <v>1500</v>
      </c>
      <c r="J534" s="11" t="b">
        <f aca="false">FALSE()</f>
        <v>0</v>
      </c>
      <c r="K534" s="9" t="n">
        <v>1500</v>
      </c>
      <c r="L534" s="9" t="n">
        <v>10</v>
      </c>
      <c r="M534" s="11" t="b">
        <f aca="false">FALSE()</f>
        <v>0</v>
      </c>
      <c r="N534" s="5" t="n">
        <f aca="false">COUNTIF($F$2:$F$563,"&lt;"&amp;F534)+(COUNTIF($F$2:$F$563,F534)+1)/2</f>
        <v>164.5</v>
      </c>
      <c r="O534" s="5" t="n">
        <f aca="false">COUNTIF($H$2:$H$563,"&lt;"&amp;H534)+(COUNTIF($H$2:$H$563,H534)+1)/2</f>
        <v>556.5</v>
      </c>
      <c r="P534" s="5" t="n">
        <f aca="false">IF(J534=FALSE(),COUNTIFS($J$2:$J$563,FALSE(),$F$2:$F$563,"&lt;"&amp;F534)+(COUNTIFS($J$2:$J$563,FALSE(),$F$2:$F$563,F534)+1)/2,"")</f>
        <v>162</v>
      </c>
      <c r="Q534" s="5" t="n">
        <f aca="false">IF(J534=FALSE(),COUNTIFS($J$2:$J$563,FALSE(),$H$2:$H$563,"&lt;"&amp;H534)+(COUNTIFS($J$2:$J$563,FALSE(),$H$2:$H$563,H534)+1)/2,"")</f>
        <v>378</v>
      </c>
      <c r="R534" s="5" t="n">
        <f aca="false">COUNTIF($L$2:$L$563,"&lt;"&amp;L534)+(COUNTIF($L$2:$L$563,L534)+1)/2</f>
        <v>557</v>
      </c>
      <c r="S534" s="5" t="n">
        <f aca="false">MATCH(F534,Codetabel!$G$2:$G$12,0)-1</f>
        <v>1</v>
      </c>
      <c r="T534" s="5" t="n">
        <f aca="false">H534-1</f>
        <v>9</v>
      </c>
    </row>
    <row r="535" customFormat="false" ht="15" hidden="false" customHeight="false" outlineLevel="0" collapsed="false">
      <c r="A535" s="9" t="s">
        <v>65</v>
      </c>
      <c r="B535" s="9" t="n">
        <v>734</v>
      </c>
      <c r="C535" s="9" t="s">
        <v>1117</v>
      </c>
      <c r="D535" s="9" t="s">
        <v>1118</v>
      </c>
      <c r="E535" s="9" t="s">
        <v>1137</v>
      </c>
      <c r="F535" s="9" t="n">
        <v>10</v>
      </c>
      <c r="G535" s="9" t="s">
        <v>418</v>
      </c>
      <c r="H535" s="9" t="n">
        <v>10</v>
      </c>
      <c r="I535" s="9" t="n">
        <v>1500</v>
      </c>
      <c r="J535" s="11" t="b">
        <f aca="false">FALSE()</f>
        <v>0</v>
      </c>
      <c r="K535" s="9" t="n">
        <v>1500</v>
      </c>
      <c r="L535" s="9" t="n">
        <v>10</v>
      </c>
      <c r="M535" s="11" t="b">
        <f aca="false">FALSE()</f>
        <v>0</v>
      </c>
      <c r="N535" s="5" t="n">
        <f aca="false">COUNTIF($F$2:$F$563,"&lt;"&amp;F535)+(COUNTIF($F$2:$F$563,F535)+1)/2</f>
        <v>164.5</v>
      </c>
      <c r="O535" s="5" t="n">
        <f aca="false">COUNTIF($H$2:$H$563,"&lt;"&amp;H535)+(COUNTIF($H$2:$H$563,H535)+1)/2</f>
        <v>556.5</v>
      </c>
      <c r="P535" s="5" t="n">
        <f aca="false">IF(J535=FALSE(),COUNTIFS($J$2:$J$563,FALSE(),$F$2:$F$563,"&lt;"&amp;F535)+(COUNTIFS($J$2:$J$563,FALSE(),$F$2:$F$563,F535)+1)/2,"")</f>
        <v>162</v>
      </c>
      <c r="Q535" s="5" t="n">
        <f aca="false">IF(J535=FALSE(),COUNTIFS($J$2:$J$563,FALSE(),$H$2:$H$563,"&lt;"&amp;H535)+(COUNTIFS($J$2:$J$563,FALSE(),$H$2:$H$563,H535)+1)/2,"")</f>
        <v>378</v>
      </c>
      <c r="R535" s="5" t="n">
        <f aca="false">COUNTIF($L$2:$L$563,"&lt;"&amp;L535)+(COUNTIF($L$2:$L$563,L535)+1)/2</f>
        <v>557</v>
      </c>
      <c r="S535" s="5" t="n">
        <f aca="false">MATCH(F535,Codetabel!$G$2:$G$12,0)-1</f>
        <v>1</v>
      </c>
      <c r="T535" s="5" t="n">
        <f aca="false">H535-1</f>
        <v>9</v>
      </c>
    </row>
    <row r="536" customFormat="false" ht="15" hidden="false" customHeight="false" outlineLevel="0" collapsed="false">
      <c r="A536" s="9" t="s">
        <v>65</v>
      </c>
      <c r="B536" s="9" t="n">
        <v>735</v>
      </c>
      <c r="C536" s="9" t="s">
        <v>1117</v>
      </c>
      <c r="D536" s="9" t="s">
        <v>1118</v>
      </c>
      <c r="E536" s="9" t="s">
        <v>1138</v>
      </c>
      <c r="F536" s="9" t="n">
        <v>0</v>
      </c>
      <c r="G536" s="9" t="s">
        <v>132</v>
      </c>
      <c r="H536" s="9" t="n">
        <v>5</v>
      </c>
      <c r="I536" s="9" t="n">
        <v>200</v>
      </c>
      <c r="J536" s="11" t="b">
        <f aca="false">FALSE()</f>
        <v>0</v>
      </c>
      <c r="K536" s="9" t="n">
        <v>200</v>
      </c>
      <c r="L536" s="9" t="n">
        <v>5</v>
      </c>
      <c r="M536" s="11" t="b">
        <f aca="false">FALSE()</f>
        <v>0</v>
      </c>
      <c r="N536" s="5" t="n">
        <f aca="false">COUNTIF($F$2:$F$563,"&lt;"&amp;F536)+(COUNTIF($F$2:$F$563,F536)+1)/2</f>
        <v>59</v>
      </c>
      <c r="O536" s="5" t="n">
        <f aca="false">COUNTIF($H$2:$H$563,"&lt;"&amp;H536)+(COUNTIF($H$2:$H$563,H536)+1)/2</f>
        <v>351.5</v>
      </c>
      <c r="P536" s="5" t="n">
        <f aca="false">IF(J536=FALSE(),COUNTIFS($J$2:$J$563,FALSE(),$F$2:$F$563,"&lt;"&amp;F536)+(COUNTIFS($J$2:$J$563,FALSE(),$F$2:$F$563,F536)+1)/2,"")</f>
        <v>59</v>
      </c>
      <c r="Q536" s="5" t="n">
        <f aca="false">IF(J536=FALSE(),COUNTIFS($J$2:$J$563,FALSE(),$H$2:$H$563,"&lt;"&amp;H536)+(COUNTIFS($J$2:$J$563,FALSE(),$H$2:$H$563,H536)+1)/2,"")</f>
        <v>247</v>
      </c>
      <c r="R536" s="5" t="n">
        <f aca="false">COUNTIF($L$2:$L$563,"&lt;"&amp;L536)+(COUNTIF($L$2:$L$563,L536)+1)/2</f>
        <v>389.5</v>
      </c>
      <c r="S536" s="5" t="n">
        <f aca="false">MATCH(F536,Codetabel!$G$2:$G$12,0)-1</f>
        <v>0</v>
      </c>
      <c r="T536" s="5" t="n">
        <f aca="false">H536-1</f>
        <v>4</v>
      </c>
    </row>
    <row r="537" customFormat="false" ht="15" hidden="false" customHeight="false" outlineLevel="0" collapsed="false">
      <c r="A537" s="9" t="s">
        <v>65</v>
      </c>
      <c r="B537" s="9" t="n">
        <v>736</v>
      </c>
      <c r="C537" s="9" t="s">
        <v>1117</v>
      </c>
      <c r="D537" s="9" t="s">
        <v>1118</v>
      </c>
      <c r="E537" s="9" t="s">
        <v>1139</v>
      </c>
      <c r="F537" s="9" t="n">
        <v>10</v>
      </c>
      <c r="G537" s="9" t="s">
        <v>180</v>
      </c>
      <c r="H537" s="9" t="n">
        <v>7</v>
      </c>
      <c r="I537" s="9" t="n">
        <v>500</v>
      </c>
      <c r="J537" s="11" t="b">
        <f aca="false">FALSE()</f>
        <v>0</v>
      </c>
      <c r="K537" s="9" t="n">
        <v>500</v>
      </c>
      <c r="L537" s="9" t="n">
        <v>7</v>
      </c>
      <c r="M537" s="11" t="b">
        <f aca="false">FALSE()</f>
        <v>0</v>
      </c>
      <c r="N537" s="5" t="n">
        <f aca="false">COUNTIF($F$2:$F$563,"&lt;"&amp;F537)+(COUNTIF($F$2:$F$563,F537)+1)/2</f>
        <v>164.5</v>
      </c>
      <c r="O537" s="5" t="n">
        <f aca="false">COUNTIF($H$2:$H$563,"&lt;"&amp;H537)+(COUNTIF($H$2:$H$563,H537)+1)/2</f>
        <v>489.5</v>
      </c>
      <c r="P537" s="5" t="n">
        <f aca="false">IF(J537=FALSE(),COUNTIFS($J$2:$J$563,FALSE(),$F$2:$F$563,"&lt;"&amp;F537)+(COUNTIFS($J$2:$J$563,FALSE(),$F$2:$F$563,F537)+1)/2,"")</f>
        <v>162</v>
      </c>
      <c r="Q537" s="5" t="n">
        <f aca="false">IF(J537=FALSE(),COUNTIFS($J$2:$J$563,FALSE(),$H$2:$H$563,"&lt;"&amp;H537)+(COUNTIFS($J$2:$J$563,FALSE(),$H$2:$H$563,H537)+1)/2,"")</f>
        <v>328.5</v>
      </c>
      <c r="R537" s="5" t="n">
        <f aca="false">COUNTIF($L$2:$L$563,"&lt;"&amp;L537)+(COUNTIF($L$2:$L$563,L537)+1)/2</f>
        <v>500.5</v>
      </c>
      <c r="S537" s="5" t="n">
        <f aca="false">MATCH(F537,Codetabel!$G$2:$G$12,0)-1</f>
        <v>1</v>
      </c>
      <c r="T537" s="5" t="n">
        <f aca="false">H537-1</f>
        <v>6</v>
      </c>
    </row>
    <row r="538" customFormat="false" ht="15" hidden="false" customHeight="false" outlineLevel="0" collapsed="false">
      <c r="A538" s="9" t="s">
        <v>65</v>
      </c>
      <c r="B538" s="9" t="n">
        <v>737</v>
      </c>
      <c r="C538" s="9" t="s">
        <v>1117</v>
      </c>
      <c r="D538" s="9" t="s">
        <v>1118</v>
      </c>
      <c r="E538" s="9" t="s">
        <v>1140</v>
      </c>
      <c r="F538" s="9" t="n">
        <v>10</v>
      </c>
      <c r="G538" s="9" t="s">
        <v>418</v>
      </c>
      <c r="H538" s="9" t="n">
        <v>10</v>
      </c>
      <c r="I538" s="9" t="n">
        <v>1500</v>
      </c>
      <c r="J538" s="11" t="b">
        <f aca="false">FALSE()</f>
        <v>0</v>
      </c>
      <c r="K538" s="9" t="n">
        <v>1500</v>
      </c>
      <c r="L538" s="9" t="n">
        <v>10</v>
      </c>
      <c r="M538" s="11" t="b">
        <f aca="false">FALSE()</f>
        <v>0</v>
      </c>
      <c r="N538" s="5" t="n">
        <f aca="false">COUNTIF($F$2:$F$563,"&lt;"&amp;F538)+(COUNTIF($F$2:$F$563,F538)+1)/2</f>
        <v>164.5</v>
      </c>
      <c r="O538" s="5" t="n">
        <f aca="false">COUNTIF($H$2:$H$563,"&lt;"&amp;H538)+(COUNTIF($H$2:$H$563,H538)+1)/2</f>
        <v>556.5</v>
      </c>
      <c r="P538" s="5" t="n">
        <f aca="false">IF(J538=FALSE(),COUNTIFS($J$2:$J$563,FALSE(),$F$2:$F$563,"&lt;"&amp;F538)+(COUNTIFS($J$2:$J$563,FALSE(),$F$2:$F$563,F538)+1)/2,"")</f>
        <v>162</v>
      </c>
      <c r="Q538" s="5" t="n">
        <f aca="false">IF(J538=FALSE(),COUNTIFS($J$2:$J$563,FALSE(),$H$2:$H$563,"&lt;"&amp;H538)+(COUNTIFS($J$2:$J$563,FALSE(),$H$2:$H$563,H538)+1)/2,"")</f>
        <v>378</v>
      </c>
      <c r="R538" s="5" t="n">
        <f aca="false">COUNTIF($L$2:$L$563,"&lt;"&amp;L538)+(COUNTIF($L$2:$L$563,L538)+1)/2</f>
        <v>557</v>
      </c>
      <c r="S538" s="5" t="n">
        <f aca="false">MATCH(F538,Codetabel!$G$2:$G$12,0)-1</f>
        <v>1</v>
      </c>
      <c r="T538" s="5" t="n">
        <f aca="false">H538-1</f>
        <v>9</v>
      </c>
    </row>
    <row r="539" customFormat="false" ht="15" hidden="false" customHeight="false" outlineLevel="0" collapsed="false">
      <c r="A539" s="9" t="s">
        <v>65</v>
      </c>
      <c r="B539" s="9" t="n">
        <v>738</v>
      </c>
      <c r="C539" s="9" t="s">
        <v>1117</v>
      </c>
      <c r="D539" s="9" t="s">
        <v>1118</v>
      </c>
      <c r="E539" s="9" t="s">
        <v>1141</v>
      </c>
      <c r="F539" s="9" t="n">
        <v>10</v>
      </c>
      <c r="G539" s="9" t="s">
        <v>126</v>
      </c>
      <c r="H539" s="9" t="n">
        <v>3</v>
      </c>
      <c r="I539" s="9" t="n">
        <v>50</v>
      </c>
      <c r="J539" s="11" t="b">
        <f aca="false">FALSE()</f>
        <v>0</v>
      </c>
      <c r="K539" s="9" t="n">
        <v>50</v>
      </c>
      <c r="L539" s="9" t="n">
        <v>3</v>
      </c>
      <c r="M539" s="11" t="b">
        <f aca="false">FALSE()</f>
        <v>0</v>
      </c>
      <c r="N539" s="5" t="n">
        <f aca="false">COUNTIF($F$2:$F$563,"&lt;"&amp;F539)+(COUNTIF($F$2:$F$563,F539)+1)/2</f>
        <v>164.5</v>
      </c>
      <c r="O539" s="5" t="n">
        <f aca="false">COUNTIF($H$2:$H$563,"&lt;"&amp;H539)+(COUNTIF($H$2:$H$563,H539)+1)/2</f>
        <v>176.5</v>
      </c>
      <c r="P539" s="5" t="n">
        <f aca="false">IF(J539=FALSE(),COUNTIFS($J$2:$J$563,FALSE(),$F$2:$F$563,"&lt;"&amp;F539)+(COUNTIFS($J$2:$J$563,FALSE(),$F$2:$F$563,F539)+1)/2,"")</f>
        <v>162</v>
      </c>
      <c r="Q539" s="5" t="n">
        <f aca="false">IF(J539=FALSE(),COUNTIFS($J$2:$J$563,FALSE(),$H$2:$H$563,"&lt;"&amp;H539)+(COUNTIFS($J$2:$J$563,FALSE(),$H$2:$H$563,H539)+1)/2,"")</f>
        <v>133.5</v>
      </c>
      <c r="R539" s="5" t="n">
        <f aca="false">COUNTIF($L$2:$L$563,"&lt;"&amp;L539)+(COUNTIF($L$2:$L$563,L539)+1)/2</f>
        <v>205</v>
      </c>
      <c r="S539" s="5" t="n">
        <f aca="false">MATCH(F539,Codetabel!$G$2:$G$12,0)-1</f>
        <v>1</v>
      </c>
      <c r="T539" s="5" t="n">
        <f aca="false">H539-1</f>
        <v>2</v>
      </c>
    </row>
    <row r="540" customFormat="false" ht="15" hidden="false" customHeight="false" outlineLevel="0" collapsed="false">
      <c r="A540" s="9" t="s">
        <v>65</v>
      </c>
      <c r="B540" s="9" t="n">
        <v>739</v>
      </c>
      <c r="C540" s="9" t="s">
        <v>1117</v>
      </c>
      <c r="D540" s="9" t="s">
        <v>1118</v>
      </c>
      <c r="E540" s="9" t="s">
        <v>1142</v>
      </c>
      <c r="F540" s="9" t="n">
        <v>50</v>
      </c>
      <c r="G540" s="9" t="s">
        <v>180</v>
      </c>
      <c r="H540" s="9" t="n">
        <v>7</v>
      </c>
      <c r="I540" s="9" t="n">
        <v>500</v>
      </c>
      <c r="J540" s="11" t="b">
        <f aca="false">FALSE()</f>
        <v>0</v>
      </c>
      <c r="K540" s="9" t="n">
        <v>500</v>
      </c>
      <c r="L540" s="9" t="n">
        <v>7</v>
      </c>
      <c r="M540" s="11" t="b">
        <f aca="false">FALSE()</f>
        <v>0</v>
      </c>
      <c r="N540" s="5" t="n">
        <f aca="false">COUNTIF($F$2:$F$563,"&lt;"&amp;F540)+(COUNTIF($F$2:$F$563,F540)+1)/2</f>
        <v>346.5</v>
      </c>
      <c r="O540" s="5" t="n">
        <f aca="false">COUNTIF($H$2:$H$563,"&lt;"&amp;H540)+(COUNTIF($H$2:$H$563,H540)+1)/2</f>
        <v>489.5</v>
      </c>
      <c r="P540" s="5" t="n">
        <f aca="false">IF(J540=FALSE(),COUNTIFS($J$2:$J$563,FALSE(),$F$2:$F$563,"&lt;"&amp;F540)+(COUNTIFS($J$2:$J$563,FALSE(),$F$2:$F$563,F540)+1)/2,"")</f>
        <v>303.5</v>
      </c>
      <c r="Q540" s="5" t="n">
        <f aca="false">IF(J540=FALSE(),COUNTIFS($J$2:$J$563,FALSE(),$H$2:$H$563,"&lt;"&amp;H540)+(COUNTIFS($J$2:$J$563,FALSE(),$H$2:$H$563,H540)+1)/2,"")</f>
        <v>328.5</v>
      </c>
      <c r="R540" s="5" t="n">
        <f aca="false">COUNTIF($L$2:$L$563,"&lt;"&amp;L540)+(COUNTIF($L$2:$L$563,L540)+1)/2</f>
        <v>500.5</v>
      </c>
      <c r="S540" s="5" t="n">
        <f aca="false">MATCH(F540,Codetabel!$G$2:$G$12,0)-1</f>
        <v>3</v>
      </c>
      <c r="T540" s="5" t="n">
        <f aca="false">H540-1</f>
        <v>6</v>
      </c>
    </row>
    <row r="541" customFormat="false" ht="15" hidden="false" customHeight="false" outlineLevel="0" collapsed="false">
      <c r="A541" s="9" t="s">
        <v>65</v>
      </c>
      <c r="B541" s="9" t="n">
        <v>740</v>
      </c>
      <c r="C541" s="9" t="s">
        <v>1117</v>
      </c>
      <c r="D541" s="9" t="s">
        <v>1118</v>
      </c>
      <c r="E541" s="9" t="s">
        <v>1143</v>
      </c>
      <c r="F541" s="9" t="n">
        <v>50</v>
      </c>
      <c r="G541" s="9" t="s">
        <v>275</v>
      </c>
      <c r="H541" s="9" t="n">
        <v>9</v>
      </c>
      <c r="I541" s="9" t="n">
        <v>1000</v>
      </c>
      <c r="J541" s="11" t="b">
        <f aca="false">FALSE()</f>
        <v>0</v>
      </c>
      <c r="K541" s="9" t="n">
        <v>1000</v>
      </c>
      <c r="L541" s="9" t="n">
        <v>9</v>
      </c>
      <c r="M541" s="11" t="b">
        <f aca="false">FALSE()</f>
        <v>0</v>
      </c>
      <c r="N541" s="5" t="n">
        <f aca="false">COUNTIF($F$2:$F$563,"&lt;"&amp;F541)+(COUNTIF($F$2:$F$563,F541)+1)/2</f>
        <v>346.5</v>
      </c>
      <c r="O541" s="5" t="n">
        <f aca="false">COUNTIF($H$2:$H$563,"&lt;"&amp;H541)+(COUNTIF($H$2:$H$563,H541)+1)/2</f>
        <v>543</v>
      </c>
      <c r="P541" s="5" t="n">
        <f aca="false">IF(J541=FALSE(),COUNTIFS($J$2:$J$563,FALSE(),$F$2:$F$563,"&lt;"&amp;F541)+(COUNTIFS($J$2:$J$563,FALSE(),$F$2:$F$563,F541)+1)/2,"")</f>
        <v>303.5</v>
      </c>
      <c r="Q541" s="5" t="n">
        <f aca="false">IF(J541=FALSE(),COUNTIFS($J$2:$J$563,FALSE(),$H$2:$H$563,"&lt;"&amp;H541)+(COUNTIFS($J$2:$J$563,FALSE(),$H$2:$H$563,H541)+1)/2,"")</f>
        <v>367.5</v>
      </c>
      <c r="R541" s="5" t="n">
        <f aca="false">COUNTIF($L$2:$L$563,"&lt;"&amp;L541)+(COUNTIF($L$2:$L$563,L541)+1)/2</f>
        <v>544.5</v>
      </c>
      <c r="S541" s="5" t="n">
        <f aca="false">MATCH(F541,Codetabel!$G$2:$G$12,0)-1</f>
        <v>3</v>
      </c>
      <c r="T541" s="5" t="n">
        <f aca="false">H541-1</f>
        <v>8</v>
      </c>
    </row>
    <row r="542" customFormat="false" ht="15" hidden="false" customHeight="false" outlineLevel="0" collapsed="false">
      <c r="A542" s="9" t="s">
        <v>65</v>
      </c>
      <c r="B542" s="9" t="n">
        <v>741</v>
      </c>
      <c r="C542" s="9" t="s">
        <v>1117</v>
      </c>
      <c r="D542" s="9" t="s">
        <v>1118</v>
      </c>
      <c r="E542" s="9" t="s">
        <v>1144</v>
      </c>
      <c r="F542" s="9" t="n">
        <v>100</v>
      </c>
      <c r="G542" s="9" t="s">
        <v>182</v>
      </c>
      <c r="H542" s="9" t="n">
        <v>8</v>
      </c>
      <c r="I542" s="9" t="n">
        <v>700</v>
      </c>
      <c r="J542" s="11" t="b">
        <f aca="false">FALSE()</f>
        <v>0</v>
      </c>
      <c r="K542" s="9" t="n">
        <v>700</v>
      </c>
      <c r="L542" s="9" t="n">
        <v>8</v>
      </c>
      <c r="M542" s="11" t="b">
        <f aca="false">FALSE()</f>
        <v>0</v>
      </c>
      <c r="N542" s="5" t="n">
        <f aca="false">COUNTIF($F$2:$F$563,"&lt;"&amp;F542)+(COUNTIF($F$2:$F$563,F542)+1)/2</f>
        <v>418.5</v>
      </c>
      <c r="O542" s="5" t="n">
        <f aca="false">COUNTIF($H$2:$H$563,"&lt;"&amp;H542)+(COUNTIF($H$2:$H$563,H542)+1)/2</f>
        <v>523.5</v>
      </c>
      <c r="P542" s="5" t="n">
        <f aca="false">IF(J542=FALSE(),COUNTIFS($J$2:$J$563,FALSE(),$F$2:$F$563,"&lt;"&amp;F542)+(COUNTIFS($J$2:$J$563,FALSE(),$F$2:$F$563,F542)+1)/2,"")</f>
        <v>345.5</v>
      </c>
      <c r="Q542" s="5" t="n">
        <f aca="false">IF(J542=FALSE(),COUNTIFS($J$2:$J$563,FALSE(),$H$2:$H$563,"&lt;"&amp;H542)+(COUNTIFS($J$2:$J$563,FALSE(),$H$2:$H$563,H542)+1)/2,"")</f>
        <v>353.5</v>
      </c>
      <c r="R542" s="5" t="n">
        <f aca="false">COUNTIF($L$2:$L$563,"&lt;"&amp;L542)+(COUNTIF($L$2:$L$563,L542)+1)/2</f>
        <v>528</v>
      </c>
      <c r="S542" s="5" t="n">
        <f aca="false">MATCH(F542,Codetabel!$G$2:$G$12,0)-1</f>
        <v>4</v>
      </c>
      <c r="T542" s="5" t="n">
        <f aca="false">H542-1</f>
        <v>7</v>
      </c>
    </row>
    <row r="543" customFormat="false" ht="15" hidden="false" customHeight="false" outlineLevel="0" collapsed="false">
      <c r="A543" s="9" t="s">
        <v>65</v>
      </c>
      <c r="B543" s="9" t="n">
        <v>742</v>
      </c>
      <c r="C543" s="9" t="s">
        <v>1117</v>
      </c>
      <c r="D543" s="9" t="s">
        <v>1118</v>
      </c>
      <c r="E543" s="9" t="s">
        <v>1145</v>
      </c>
      <c r="F543" s="9" t="n">
        <v>100</v>
      </c>
      <c r="G543" s="9" t="s">
        <v>418</v>
      </c>
      <c r="H543" s="9" t="n">
        <v>10</v>
      </c>
      <c r="I543" s="9" t="n">
        <v>1500</v>
      </c>
      <c r="J543" s="11" t="b">
        <f aca="false">FALSE()</f>
        <v>0</v>
      </c>
      <c r="K543" s="9" t="n">
        <v>1500</v>
      </c>
      <c r="L543" s="9" t="n">
        <v>10</v>
      </c>
      <c r="M543" s="11" t="b">
        <f aca="false">FALSE()</f>
        <v>0</v>
      </c>
      <c r="N543" s="5" t="n">
        <f aca="false">COUNTIF($F$2:$F$563,"&lt;"&amp;F543)+(COUNTIF($F$2:$F$563,F543)+1)/2</f>
        <v>418.5</v>
      </c>
      <c r="O543" s="5" t="n">
        <f aca="false">COUNTIF($H$2:$H$563,"&lt;"&amp;H543)+(COUNTIF($H$2:$H$563,H543)+1)/2</f>
        <v>556.5</v>
      </c>
      <c r="P543" s="5" t="n">
        <f aca="false">IF(J543=FALSE(),COUNTIFS($J$2:$J$563,FALSE(),$F$2:$F$563,"&lt;"&amp;F543)+(COUNTIFS($J$2:$J$563,FALSE(),$F$2:$F$563,F543)+1)/2,"")</f>
        <v>345.5</v>
      </c>
      <c r="Q543" s="5" t="n">
        <f aca="false">IF(J543=FALSE(),COUNTIFS($J$2:$J$563,FALSE(),$H$2:$H$563,"&lt;"&amp;H543)+(COUNTIFS($J$2:$J$563,FALSE(),$H$2:$H$563,H543)+1)/2,"")</f>
        <v>378</v>
      </c>
      <c r="R543" s="5" t="n">
        <f aca="false">COUNTIF($L$2:$L$563,"&lt;"&amp;L543)+(COUNTIF($L$2:$L$563,L543)+1)/2</f>
        <v>557</v>
      </c>
      <c r="S543" s="5" t="n">
        <f aca="false">MATCH(F543,Codetabel!$G$2:$G$12,0)-1</f>
        <v>4</v>
      </c>
      <c r="T543" s="5" t="n">
        <f aca="false">H543-1</f>
        <v>9</v>
      </c>
    </row>
    <row r="544" customFormat="false" ht="15" hidden="false" customHeight="false" outlineLevel="0" collapsed="false">
      <c r="A544" s="9" t="s">
        <v>65</v>
      </c>
      <c r="B544" s="9" t="n">
        <v>743</v>
      </c>
      <c r="C544" s="9" t="s">
        <v>1117</v>
      </c>
      <c r="D544" s="9" t="s">
        <v>1118</v>
      </c>
      <c r="E544" s="9" t="s">
        <v>1146</v>
      </c>
      <c r="F544" s="9" t="n">
        <v>0</v>
      </c>
      <c r="G544" s="9" t="s">
        <v>107</v>
      </c>
      <c r="H544" s="9" t="n">
        <v>2</v>
      </c>
      <c r="I544" s="9" t="n">
        <v>30</v>
      </c>
      <c r="J544" s="11" t="b">
        <f aca="false">FALSE()</f>
        <v>0</v>
      </c>
      <c r="K544" s="9" t="n">
        <v>30</v>
      </c>
      <c r="L544" s="9" t="n">
        <v>2</v>
      </c>
      <c r="M544" s="11" t="b">
        <f aca="false">FALSE()</f>
        <v>0</v>
      </c>
      <c r="N544" s="5" t="n">
        <f aca="false">COUNTIF($F$2:$F$563,"&lt;"&amp;F544)+(COUNTIF($F$2:$F$563,F544)+1)/2</f>
        <v>59</v>
      </c>
      <c r="O544" s="5" t="n">
        <f aca="false">COUNTIF($H$2:$H$563,"&lt;"&amp;H544)+(COUNTIF($H$2:$H$563,H544)+1)/2</f>
        <v>89</v>
      </c>
      <c r="P544" s="5" t="n">
        <f aca="false">IF(J544=FALSE(),COUNTIFS($J$2:$J$563,FALSE(),$F$2:$F$563,"&lt;"&amp;F544)+(COUNTIFS($J$2:$J$563,FALSE(),$F$2:$F$563,F544)+1)/2,"")</f>
        <v>59</v>
      </c>
      <c r="Q544" s="5" t="n">
        <f aca="false">IF(J544=FALSE(),COUNTIFS($J$2:$J$563,FALSE(),$H$2:$H$563,"&lt;"&amp;H544)+(COUNTIFS($J$2:$J$563,FALSE(),$H$2:$H$563,H544)+1)/2,"")</f>
        <v>71.5</v>
      </c>
      <c r="R544" s="5" t="n">
        <f aca="false">COUNTIF($L$2:$L$563,"&lt;"&amp;L544)+(COUNTIF($L$2:$L$563,L544)+1)/2</f>
        <v>101.5</v>
      </c>
      <c r="S544" s="5" t="n">
        <f aca="false">MATCH(F544,Codetabel!$G$2:$G$12,0)-1</f>
        <v>0</v>
      </c>
      <c r="T544" s="5" t="n">
        <f aca="false">H544-1</f>
        <v>1</v>
      </c>
    </row>
    <row r="545" customFormat="false" ht="15" hidden="false" customHeight="false" outlineLevel="0" collapsed="false">
      <c r="A545" s="9" t="s">
        <v>65</v>
      </c>
      <c r="B545" s="9" t="n">
        <v>744</v>
      </c>
      <c r="C545" s="9" t="s">
        <v>1117</v>
      </c>
      <c r="D545" s="9" t="s">
        <v>1147</v>
      </c>
      <c r="E545" s="9" t="s">
        <v>1148</v>
      </c>
      <c r="F545" s="9" t="n">
        <v>10</v>
      </c>
      <c r="G545" s="9" t="s">
        <v>126</v>
      </c>
      <c r="H545" s="9" t="n">
        <v>3</v>
      </c>
      <c r="I545" s="9" t="n">
        <v>50</v>
      </c>
      <c r="J545" s="11" t="b">
        <f aca="false">FALSE()</f>
        <v>0</v>
      </c>
      <c r="K545" s="9" t="n">
        <v>50</v>
      </c>
      <c r="L545" s="9" t="n">
        <v>3</v>
      </c>
      <c r="M545" s="11" t="b">
        <f aca="false">FALSE()</f>
        <v>0</v>
      </c>
      <c r="N545" s="5" t="n">
        <f aca="false">COUNTIF($F$2:$F$563,"&lt;"&amp;F545)+(COUNTIF($F$2:$F$563,F545)+1)/2</f>
        <v>164.5</v>
      </c>
      <c r="O545" s="5" t="n">
        <f aca="false">COUNTIF($H$2:$H$563,"&lt;"&amp;H545)+(COUNTIF($H$2:$H$563,H545)+1)/2</f>
        <v>176.5</v>
      </c>
      <c r="P545" s="5" t="n">
        <f aca="false">IF(J545=FALSE(),COUNTIFS($J$2:$J$563,FALSE(),$F$2:$F$563,"&lt;"&amp;F545)+(COUNTIFS($J$2:$J$563,FALSE(),$F$2:$F$563,F545)+1)/2,"")</f>
        <v>162</v>
      </c>
      <c r="Q545" s="5" t="n">
        <f aca="false">IF(J545=FALSE(),COUNTIFS($J$2:$J$563,FALSE(),$H$2:$H$563,"&lt;"&amp;H545)+(COUNTIFS($J$2:$J$563,FALSE(),$H$2:$H$563,H545)+1)/2,"")</f>
        <v>133.5</v>
      </c>
      <c r="R545" s="5" t="n">
        <f aca="false">COUNTIF($L$2:$L$563,"&lt;"&amp;L545)+(COUNTIF($L$2:$L$563,L545)+1)/2</f>
        <v>205</v>
      </c>
      <c r="S545" s="5" t="n">
        <f aca="false">MATCH(F545,Codetabel!$G$2:$G$12,0)-1</f>
        <v>1</v>
      </c>
      <c r="T545" s="5" t="n">
        <f aca="false">H545-1</f>
        <v>2</v>
      </c>
    </row>
    <row r="546" customFormat="false" ht="15" hidden="false" customHeight="false" outlineLevel="0" collapsed="false">
      <c r="A546" s="9" t="s">
        <v>65</v>
      </c>
      <c r="B546" s="9" t="n">
        <v>745</v>
      </c>
      <c r="C546" s="9" t="s">
        <v>1149</v>
      </c>
      <c r="D546" s="9" t="s">
        <v>1150</v>
      </c>
      <c r="E546" s="9" t="s">
        <v>1151</v>
      </c>
      <c r="F546" s="9" t="n">
        <v>10</v>
      </c>
      <c r="G546" s="9" t="s">
        <v>107</v>
      </c>
      <c r="H546" s="9" t="n">
        <v>2</v>
      </c>
      <c r="I546" s="9" t="n">
        <v>30</v>
      </c>
      <c r="J546" s="11" t="b">
        <f aca="false">FALSE()</f>
        <v>0</v>
      </c>
      <c r="K546" s="9" t="n">
        <v>30</v>
      </c>
      <c r="L546" s="9" t="n">
        <v>2</v>
      </c>
      <c r="M546" s="11" t="b">
        <f aca="false">FALSE()</f>
        <v>0</v>
      </c>
      <c r="N546" s="5" t="n">
        <f aca="false">COUNTIF($F$2:$F$563,"&lt;"&amp;F546)+(COUNTIF($F$2:$F$563,F546)+1)/2</f>
        <v>164.5</v>
      </c>
      <c r="O546" s="5" t="n">
        <f aca="false">COUNTIF($H$2:$H$563,"&lt;"&amp;H546)+(COUNTIF($H$2:$H$563,H546)+1)/2</f>
        <v>89</v>
      </c>
      <c r="P546" s="5" t="n">
        <f aca="false">IF(J546=FALSE(),COUNTIFS($J$2:$J$563,FALSE(),$F$2:$F$563,"&lt;"&amp;F546)+(COUNTIFS($J$2:$J$563,FALSE(),$F$2:$F$563,F546)+1)/2,"")</f>
        <v>162</v>
      </c>
      <c r="Q546" s="5" t="n">
        <f aca="false">IF(J546=FALSE(),COUNTIFS($J$2:$J$563,FALSE(),$H$2:$H$563,"&lt;"&amp;H546)+(COUNTIFS($J$2:$J$563,FALSE(),$H$2:$H$563,H546)+1)/2,"")</f>
        <v>71.5</v>
      </c>
      <c r="R546" s="5" t="n">
        <f aca="false">COUNTIF($L$2:$L$563,"&lt;"&amp;L546)+(COUNTIF($L$2:$L$563,L546)+1)/2</f>
        <v>101.5</v>
      </c>
      <c r="S546" s="5" t="n">
        <f aca="false">MATCH(F546,Codetabel!$G$2:$G$12,0)-1</f>
        <v>1</v>
      </c>
      <c r="T546" s="5" t="n">
        <f aca="false">H546-1</f>
        <v>1</v>
      </c>
    </row>
    <row r="547" customFormat="false" ht="15" hidden="false" customHeight="false" outlineLevel="0" collapsed="false">
      <c r="A547" s="9" t="s">
        <v>65</v>
      </c>
      <c r="B547" s="9" t="n">
        <v>746</v>
      </c>
      <c r="C547" s="9" t="s">
        <v>1152</v>
      </c>
      <c r="D547" s="9" t="s">
        <v>1153</v>
      </c>
      <c r="E547" s="9" t="s">
        <v>1154</v>
      </c>
      <c r="F547" s="9" t="n">
        <v>0</v>
      </c>
      <c r="G547" s="9" t="s">
        <v>107</v>
      </c>
      <c r="H547" s="9" t="n">
        <v>2</v>
      </c>
      <c r="I547" s="9" t="n">
        <v>30</v>
      </c>
      <c r="J547" s="11" t="b">
        <f aca="false">FALSE()</f>
        <v>0</v>
      </c>
      <c r="K547" s="9" t="n">
        <v>30</v>
      </c>
      <c r="L547" s="9" t="n">
        <v>2</v>
      </c>
      <c r="M547" s="11" t="b">
        <f aca="false">FALSE()</f>
        <v>0</v>
      </c>
      <c r="N547" s="5" t="n">
        <f aca="false">COUNTIF($F$2:$F$563,"&lt;"&amp;F547)+(COUNTIF($F$2:$F$563,F547)+1)/2</f>
        <v>59</v>
      </c>
      <c r="O547" s="5" t="n">
        <f aca="false">COUNTIF($H$2:$H$563,"&lt;"&amp;H547)+(COUNTIF($H$2:$H$563,H547)+1)/2</f>
        <v>89</v>
      </c>
      <c r="P547" s="5" t="n">
        <f aca="false">IF(J547=FALSE(),COUNTIFS($J$2:$J$563,FALSE(),$F$2:$F$563,"&lt;"&amp;F547)+(COUNTIFS($J$2:$J$563,FALSE(),$F$2:$F$563,F547)+1)/2,"")</f>
        <v>59</v>
      </c>
      <c r="Q547" s="5" t="n">
        <f aca="false">IF(J547=FALSE(),COUNTIFS($J$2:$J$563,FALSE(),$H$2:$H$563,"&lt;"&amp;H547)+(COUNTIFS($J$2:$J$563,FALSE(),$H$2:$H$563,H547)+1)/2,"")</f>
        <v>71.5</v>
      </c>
      <c r="R547" s="5" t="n">
        <f aca="false">COUNTIF($L$2:$L$563,"&lt;"&amp;L547)+(COUNTIF($L$2:$L$563,L547)+1)/2</f>
        <v>101.5</v>
      </c>
      <c r="S547" s="5" t="n">
        <f aca="false">MATCH(F547,Codetabel!$G$2:$G$12,0)-1</f>
        <v>0</v>
      </c>
      <c r="T547" s="5" t="n">
        <f aca="false">H547-1</f>
        <v>1</v>
      </c>
    </row>
    <row r="548" customFormat="false" ht="15" hidden="false" customHeight="false" outlineLevel="0" collapsed="false">
      <c r="A548" s="9" t="s">
        <v>65</v>
      </c>
      <c r="B548" s="9" t="n">
        <v>747</v>
      </c>
      <c r="C548" s="9" t="s">
        <v>1155</v>
      </c>
      <c r="D548" s="9" t="s">
        <v>1156</v>
      </c>
      <c r="E548" s="9" t="s">
        <v>1157</v>
      </c>
      <c r="F548" s="9" t="n">
        <v>10</v>
      </c>
      <c r="G548" s="9" t="s">
        <v>199</v>
      </c>
      <c r="H548" s="9" t="n">
        <v>6</v>
      </c>
      <c r="I548" s="9" t="n">
        <v>300</v>
      </c>
      <c r="J548" s="11" t="b">
        <f aca="false">FALSE()</f>
        <v>0</v>
      </c>
      <c r="K548" s="9" t="n">
        <v>300</v>
      </c>
      <c r="L548" s="9" t="n">
        <v>6</v>
      </c>
      <c r="M548" s="11" t="b">
        <f aca="false">FALSE()</f>
        <v>0</v>
      </c>
      <c r="N548" s="5" t="n">
        <f aca="false">COUNTIF($F$2:$F$563,"&lt;"&amp;F548)+(COUNTIF($F$2:$F$563,F548)+1)/2</f>
        <v>164.5</v>
      </c>
      <c r="O548" s="5" t="n">
        <f aca="false">COUNTIF($H$2:$H$563,"&lt;"&amp;H548)+(COUNTIF($H$2:$H$563,H548)+1)/2</f>
        <v>425.5</v>
      </c>
      <c r="P548" s="5" t="n">
        <f aca="false">IF(J548=FALSE(),COUNTIFS($J$2:$J$563,FALSE(),$F$2:$F$563,"&lt;"&amp;F548)+(COUNTIFS($J$2:$J$563,FALSE(),$F$2:$F$563,F548)+1)/2,"")</f>
        <v>162</v>
      </c>
      <c r="Q548" s="5" t="n">
        <f aca="false">IF(J548=FALSE(),COUNTIFS($J$2:$J$563,FALSE(),$H$2:$H$563,"&lt;"&amp;H548)+(COUNTIFS($J$2:$J$563,FALSE(),$H$2:$H$563,H548)+1)/2,"")</f>
        <v>288</v>
      </c>
      <c r="R548" s="5" t="n">
        <f aca="false">COUNTIF($L$2:$L$563,"&lt;"&amp;L548)+(COUNTIF($L$2:$L$563,L548)+1)/2</f>
        <v>450.5</v>
      </c>
      <c r="S548" s="5" t="n">
        <f aca="false">MATCH(F548,Codetabel!$G$2:$G$12,0)-1</f>
        <v>1</v>
      </c>
      <c r="T548" s="5" t="n">
        <f aca="false">H548-1</f>
        <v>5</v>
      </c>
    </row>
    <row r="549" customFormat="false" ht="15" hidden="false" customHeight="false" outlineLevel="0" collapsed="false">
      <c r="A549" s="9" t="s">
        <v>65</v>
      </c>
      <c r="B549" s="9" t="n">
        <v>750</v>
      </c>
      <c r="C549" s="9" t="s">
        <v>1158</v>
      </c>
      <c r="D549" s="9" t="s">
        <v>1159</v>
      </c>
      <c r="E549" s="9" t="s">
        <v>1160</v>
      </c>
      <c r="F549" s="9" t="n">
        <v>30</v>
      </c>
      <c r="G549" s="9" t="s">
        <v>126</v>
      </c>
      <c r="H549" s="9" t="n">
        <v>3</v>
      </c>
      <c r="I549" s="9" t="n">
        <v>50</v>
      </c>
      <c r="J549" s="11" t="b">
        <f aca="false">FALSE()</f>
        <v>0</v>
      </c>
      <c r="K549" s="9" t="n">
        <v>50</v>
      </c>
      <c r="L549" s="9" t="n">
        <v>3</v>
      </c>
      <c r="M549" s="11" t="b">
        <f aca="false">TRUE()</f>
        <v>1</v>
      </c>
      <c r="N549" s="5" t="n">
        <f aca="false">COUNTIF($F$2:$F$563,"&lt;"&amp;F549)+(COUNTIF($F$2:$F$563,F549)+1)/2</f>
        <v>259.5</v>
      </c>
      <c r="O549" s="5" t="n">
        <f aca="false">COUNTIF($H$2:$H$563,"&lt;"&amp;H549)+(COUNTIF($H$2:$H$563,H549)+1)/2</f>
        <v>176.5</v>
      </c>
      <c r="P549" s="5" t="n">
        <f aca="false">IF(J549=FALSE(),COUNTIFS($J$2:$J$563,FALSE(),$F$2:$F$563,"&lt;"&amp;F549)+(COUNTIFS($J$2:$J$563,FALSE(),$F$2:$F$563,F549)+1)/2,"")</f>
        <v>242</v>
      </c>
      <c r="Q549" s="5" t="n">
        <f aca="false">IF(J549=FALSE(),COUNTIFS($J$2:$J$563,FALSE(),$H$2:$H$563,"&lt;"&amp;H549)+(COUNTIFS($J$2:$J$563,FALSE(),$H$2:$H$563,H549)+1)/2,"")</f>
        <v>133.5</v>
      </c>
      <c r="R549" s="5" t="n">
        <f aca="false">COUNTIF($L$2:$L$563,"&lt;"&amp;L549)+(COUNTIF($L$2:$L$563,L549)+1)/2</f>
        <v>205</v>
      </c>
      <c r="S549" s="5" t="n">
        <f aca="false">MATCH(F549,Codetabel!$G$2:$G$12,0)-1</f>
        <v>2</v>
      </c>
      <c r="T549" s="5" t="n">
        <f aca="false">H549-1</f>
        <v>2</v>
      </c>
    </row>
    <row r="550" customFormat="false" ht="15" hidden="false" customHeight="false" outlineLevel="0" collapsed="false">
      <c r="A550" s="9" t="s">
        <v>65</v>
      </c>
      <c r="B550" s="9" t="n">
        <v>751</v>
      </c>
      <c r="C550" s="9" t="s">
        <v>1158</v>
      </c>
      <c r="D550" s="9" t="s">
        <v>1159</v>
      </c>
      <c r="E550" s="9" t="s">
        <v>1161</v>
      </c>
      <c r="F550" s="9" t="n">
        <v>30</v>
      </c>
      <c r="G550" s="9" t="s">
        <v>126</v>
      </c>
      <c r="H550" s="9" t="n">
        <v>3</v>
      </c>
      <c r="I550" s="9" t="n">
        <v>50</v>
      </c>
      <c r="J550" s="11" t="b">
        <f aca="false">FALSE()</f>
        <v>0</v>
      </c>
      <c r="K550" s="9" t="n">
        <v>50</v>
      </c>
      <c r="L550" s="9" t="n">
        <v>3</v>
      </c>
      <c r="M550" s="11" t="b">
        <f aca="false">TRUE()</f>
        <v>1</v>
      </c>
      <c r="N550" s="5" t="n">
        <f aca="false">COUNTIF($F$2:$F$563,"&lt;"&amp;F550)+(COUNTIF($F$2:$F$563,F550)+1)/2</f>
        <v>259.5</v>
      </c>
      <c r="O550" s="5" t="n">
        <f aca="false">COUNTIF($H$2:$H$563,"&lt;"&amp;H550)+(COUNTIF($H$2:$H$563,H550)+1)/2</f>
        <v>176.5</v>
      </c>
      <c r="P550" s="5" t="n">
        <f aca="false">IF(J550=FALSE(),COUNTIFS($J$2:$J$563,FALSE(),$F$2:$F$563,"&lt;"&amp;F550)+(COUNTIFS($J$2:$J$563,FALSE(),$F$2:$F$563,F550)+1)/2,"")</f>
        <v>242</v>
      </c>
      <c r="Q550" s="5" t="n">
        <f aca="false">IF(J550=FALSE(),COUNTIFS($J$2:$J$563,FALSE(),$H$2:$H$563,"&lt;"&amp;H550)+(COUNTIFS($J$2:$J$563,FALSE(),$H$2:$H$563,H550)+1)/2,"")</f>
        <v>133.5</v>
      </c>
      <c r="R550" s="5" t="n">
        <f aca="false">COUNTIF($L$2:$L$563,"&lt;"&amp;L550)+(COUNTIF($L$2:$L$563,L550)+1)/2</f>
        <v>205</v>
      </c>
      <c r="S550" s="5" t="n">
        <f aca="false">MATCH(F550,Codetabel!$G$2:$G$12,0)-1</f>
        <v>2</v>
      </c>
      <c r="T550" s="5" t="n">
        <f aca="false">H550-1</f>
        <v>2</v>
      </c>
    </row>
    <row r="551" customFormat="false" ht="15" hidden="false" customHeight="false" outlineLevel="0" collapsed="false">
      <c r="A551" s="9" t="s">
        <v>65</v>
      </c>
      <c r="B551" s="9" t="n">
        <v>752</v>
      </c>
      <c r="C551" s="9" t="s">
        <v>1162</v>
      </c>
      <c r="D551" s="9" t="s">
        <v>1163</v>
      </c>
      <c r="E551" s="9" t="s">
        <v>1164</v>
      </c>
      <c r="F551" s="9" t="n">
        <v>30</v>
      </c>
      <c r="G551" s="9" t="s">
        <v>107</v>
      </c>
      <c r="H551" s="9" t="n">
        <v>2</v>
      </c>
      <c r="I551" s="9" t="n">
        <v>30</v>
      </c>
      <c r="J551" s="11" t="b">
        <f aca="false">TRUE()</f>
        <v>1</v>
      </c>
      <c r="K551" s="9" t="n">
        <v>30</v>
      </c>
      <c r="L551" s="9" t="n">
        <v>2</v>
      </c>
      <c r="M551" s="11" t="b">
        <f aca="false">TRUE()</f>
        <v>1</v>
      </c>
      <c r="N551" s="5" t="n">
        <f aca="false">COUNTIF($F$2:$F$563,"&lt;"&amp;F551)+(COUNTIF($F$2:$F$563,F551)+1)/2</f>
        <v>259.5</v>
      </c>
      <c r="O551" s="5" t="n">
        <f aca="false">COUNTIF($H$2:$H$563,"&lt;"&amp;H551)+(COUNTIF($H$2:$H$563,H551)+1)/2</f>
        <v>89</v>
      </c>
      <c r="P551" s="5" t="str">
        <f aca="false">IF(J551=FALSE(),COUNTIFS($J$2:$J$563,FALSE(),$F$2:$F$563,"&lt;"&amp;F551)+(COUNTIFS($J$2:$J$563,FALSE(),$F$2:$F$563,F551)+1)/2,"")</f>
        <v/>
      </c>
      <c r="Q551" s="5" t="str">
        <f aca="false">IF(J551=FALSE(),COUNTIFS($J$2:$J$563,FALSE(),$H$2:$H$563,"&lt;"&amp;H551)+(COUNTIFS($J$2:$J$563,FALSE(),$H$2:$H$563,H551)+1)/2,"")</f>
        <v/>
      </c>
      <c r="R551" s="5" t="n">
        <f aca="false">COUNTIF($L$2:$L$563,"&lt;"&amp;L551)+(COUNTIF($L$2:$L$563,L551)+1)/2</f>
        <v>101.5</v>
      </c>
      <c r="S551" s="5" t="n">
        <f aca="false">MATCH(F551,Codetabel!$G$2:$G$12,0)-1</f>
        <v>2</v>
      </c>
      <c r="T551" s="5" t="n">
        <f aca="false">H551-1</f>
        <v>1</v>
      </c>
    </row>
    <row r="552" customFormat="false" ht="15" hidden="false" customHeight="false" outlineLevel="0" collapsed="false">
      <c r="A552" s="9" t="s">
        <v>65</v>
      </c>
      <c r="B552" s="9" t="n">
        <v>753</v>
      </c>
      <c r="C552" s="9" t="s">
        <v>1165</v>
      </c>
      <c r="D552" s="9" t="s">
        <v>1166</v>
      </c>
      <c r="E552" s="9" t="s">
        <v>1167</v>
      </c>
      <c r="F552" s="9" t="n">
        <v>0</v>
      </c>
      <c r="G552" s="9" t="s">
        <v>107</v>
      </c>
      <c r="H552" s="9" t="n">
        <v>2</v>
      </c>
      <c r="I552" s="9" t="n">
        <v>30</v>
      </c>
      <c r="J552" s="11" t="b">
        <f aca="false">FALSE()</f>
        <v>0</v>
      </c>
      <c r="K552" s="9" t="n">
        <v>30</v>
      </c>
      <c r="L552" s="9" t="n">
        <v>2</v>
      </c>
      <c r="M552" s="11" t="b">
        <f aca="false">TRUE()</f>
        <v>1</v>
      </c>
      <c r="N552" s="5" t="n">
        <f aca="false">COUNTIF($F$2:$F$563,"&lt;"&amp;F552)+(COUNTIF($F$2:$F$563,F552)+1)/2</f>
        <v>59</v>
      </c>
      <c r="O552" s="5" t="n">
        <f aca="false">COUNTIF($H$2:$H$563,"&lt;"&amp;H552)+(COUNTIF($H$2:$H$563,H552)+1)/2</f>
        <v>89</v>
      </c>
      <c r="P552" s="5" t="n">
        <f aca="false">IF(J552=FALSE(),COUNTIFS($J$2:$J$563,FALSE(),$F$2:$F$563,"&lt;"&amp;F552)+(COUNTIFS($J$2:$J$563,FALSE(),$F$2:$F$563,F552)+1)/2,"")</f>
        <v>59</v>
      </c>
      <c r="Q552" s="5" t="n">
        <f aca="false">IF(J552=FALSE(),COUNTIFS($J$2:$J$563,FALSE(),$H$2:$H$563,"&lt;"&amp;H552)+(COUNTIFS($J$2:$J$563,FALSE(),$H$2:$H$563,H552)+1)/2,"")</f>
        <v>71.5</v>
      </c>
      <c r="R552" s="5" t="n">
        <f aca="false">COUNTIF($L$2:$L$563,"&lt;"&amp;L552)+(COUNTIF($L$2:$L$563,L552)+1)/2</f>
        <v>101.5</v>
      </c>
      <c r="S552" s="5" t="n">
        <f aca="false">MATCH(F552,Codetabel!$G$2:$G$12,0)-1</f>
        <v>0</v>
      </c>
      <c r="T552" s="5" t="n">
        <f aca="false">H552-1</f>
        <v>1</v>
      </c>
    </row>
    <row r="553" customFormat="false" ht="15" hidden="false" customHeight="false" outlineLevel="0" collapsed="false">
      <c r="A553" s="9" t="s">
        <v>65</v>
      </c>
      <c r="B553" s="9" t="n">
        <v>754</v>
      </c>
      <c r="C553" s="9" t="s">
        <v>1165</v>
      </c>
      <c r="D553" s="9" t="s">
        <v>1166</v>
      </c>
      <c r="E553" s="9" t="s">
        <v>1168</v>
      </c>
      <c r="F553" s="9" t="n">
        <v>0</v>
      </c>
      <c r="G553" s="9" t="s">
        <v>392</v>
      </c>
      <c r="H553" s="9" t="n">
        <v>1</v>
      </c>
      <c r="I553" s="9" t="n">
        <v>10</v>
      </c>
      <c r="J553" s="11" t="b">
        <f aca="false">FALSE()</f>
        <v>0</v>
      </c>
      <c r="K553" s="9" t="n">
        <v>10</v>
      </c>
      <c r="L553" s="9" t="n">
        <v>1</v>
      </c>
      <c r="M553" s="11" t="b">
        <f aca="false">FALSE()</f>
        <v>0</v>
      </c>
      <c r="N553" s="5" t="n">
        <f aca="false">COUNTIF($F$2:$F$563,"&lt;"&amp;F553)+(COUNTIF($F$2:$F$563,F553)+1)/2</f>
        <v>59</v>
      </c>
      <c r="O553" s="5" t="n">
        <f aca="false">COUNTIF($H$2:$H$563,"&lt;"&amp;H553)+(COUNTIF($H$2:$H$563,H553)+1)/2</f>
        <v>22</v>
      </c>
      <c r="P553" s="5" t="n">
        <f aca="false">IF(J553=FALSE(),COUNTIFS($J$2:$J$563,FALSE(),$F$2:$F$563,"&lt;"&amp;F553)+(COUNTIFS($J$2:$J$563,FALSE(),$F$2:$F$563,F553)+1)/2,"")</f>
        <v>59</v>
      </c>
      <c r="Q553" s="5" t="n">
        <f aca="false">IF(J553=FALSE(),COUNTIFS($J$2:$J$563,FALSE(),$H$2:$H$563,"&lt;"&amp;H553)+(COUNTIFS($J$2:$J$563,FALSE(),$H$2:$H$563,H553)+1)/2,"")</f>
        <v>19.5</v>
      </c>
      <c r="R553" s="5" t="n">
        <f aca="false">COUNTIF($L$2:$L$563,"&lt;"&amp;L553)+(COUNTIF($L$2:$L$563,L553)+1)/2</f>
        <v>24</v>
      </c>
      <c r="S553" s="5" t="n">
        <f aca="false">MATCH(F553,Codetabel!$G$2:$G$12,0)-1</f>
        <v>0</v>
      </c>
      <c r="T553" s="5" t="n">
        <f aca="false">H553-1</f>
        <v>0</v>
      </c>
    </row>
    <row r="554" customFormat="false" ht="15" hidden="false" customHeight="false" outlineLevel="0" collapsed="false">
      <c r="A554" s="9" t="s">
        <v>65</v>
      </c>
      <c r="B554" s="9" t="n">
        <v>755</v>
      </c>
      <c r="C554" s="9" t="s">
        <v>1169</v>
      </c>
      <c r="D554" s="9" t="s">
        <v>1170</v>
      </c>
      <c r="E554" s="9" t="s">
        <v>1171</v>
      </c>
      <c r="F554" s="9" t="n">
        <v>0</v>
      </c>
      <c r="G554" s="9" t="s">
        <v>392</v>
      </c>
      <c r="H554" s="9" t="n">
        <v>1</v>
      </c>
      <c r="I554" s="9" t="n">
        <v>10</v>
      </c>
      <c r="J554" s="11" t="b">
        <f aca="false">FALSE()</f>
        <v>0</v>
      </c>
      <c r="K554" s="9" t="n">
        <v>10</v>
      </c>
      <c r="L554" s="9" t="n">
        <v>1</v>
      </c>
      <c r="M554" s="11" t="b">
        <f aca="false">FALSE()</f>
        <v>0</v>
      </c>
      <c r="N554" s="5" t="n">
        <f aca="false">COUNTIF($F$2:$F$563,"&lt;"&amp;F554)+(COUNTIF($F$2:$F$563,F554)+1)/2</f>
        <v>59</v>
      </c>
      <c r="O554" s="5" t="n">
        <f aca="false">COUNTIF($H$2:$H$563,"&lt;"&amp;H554)+(COUNTIF($H$2:$H$563,H554)+1)/2</f>
        <v>22</v>
      </c>
      <c r="P554" s="5" t="n">
        <f aca="false">IF(J554=FALSE(),COUNTIFS($J$2:$J$563,FALSE(),$F$2:$F$563,"&lt;"&amp;F554)+(COUNTIFS($J$2:$J$563,FALSE(),$F$2:$F$563,F554)+1)/2,"")</f>
        <v>59</v>
      </c>
      <c r="Q554" s="5" t="n">
        <f aca="false">IF(J554=FALSE(),COUNTIFS($J$2:$J$563,FALSE(),$H$2:$H$563,"&lt;"&amp;H554)+(COUNTIFS($J$2:$J$563,FALSE(),$H$2:$H$563,H554)+1)/2,"")</f>
        <v>19.5</v>
      </c>
      <c r="R554" s="5" t="n">
        <f aca="false">COUNTIF($L$2:$L$563,"&lt;"&amp;L554)+(COUNTIF($L$2:$L$563,L554)+1)/2</f>
        <v>24</v>
      </c>
      <c r="S554" s="5" t="n">
        <f aca="false">MATCH(F554,Codetabel!$G$2:$G$12,0)-1</f>
        <v>0</v>
      </c>
      <c r="T554" s="5" t="n">
        <f aca="false">H554-1</f>
        <v>0</v>
      </c>
    </row>
    <row r="555" customFormat="false" ht="15" hidden="false" customHeight="false" outlineLevel="0" collapsed="false">
      <c r="A555" s="9" t="s">
        <v>65</v>
      </c>
      <c r="B555" s="9" t="n">
        <v>757</v>
      </c>
      <c r="C555" s="9" t="s">
        <v>1172</v>
      </c>
      <c r="D555" s="9" t="s">
        <v>1173</v>
      </c>
      <c r="E555" s="9" t="s">
        <v>1174</v>
      </c>
      <c r="F555" s="9" t="n">
        <v>0</v>
      </c>
      <c r="G555" s="9" t="s">
        <v>392</v>
      </c>
      <c r="H555" s="9" t="n">
        <v>1</v>
      </c>
      <c r="I555" s="9" t="n">
        <v>10</v>
      </c>
      <c r="J555" s="11" t="b">
        <f aca="false">FALSE()</f>
        <v>0</v>
      </c>
      <c r="K555" s="9" t="n">
        <v>10</v>
      </c>
      <c r="L555" s="9" t="n">
        <v>1</v>
      </c>
      <c r="M555" s="11" t="b">
        <f aca="false">FALSE()</f>
        <v>0</v>
      </c>
      <c r="N555" s="5" t="n">
        <f aca="false">COUNTIF($F$2:$F$563,"&lt;"&amp;F555)+(COUNTIF($F$2:$F$563,F555)+1)/2</f>
        <v>59</v>
      </c>
      <c r="O555" s="5" t="n">
        <f aca="false">COUNTIF($H$2:$H$563,"&lt;"&amp;H555)+(COUNTIF($H$2:$H$563,H555)+1)/2</f>
        <v>22</v>
      </c>
      <c r="P555" s="5" t="n">
        <f aca="false">IF(J555=FALSE(),COUNTIFS($J$2:$J$563,FALSE(),$F$2:$F$563,"&lt;"&amp;F555)+(COUNTIFS($J$2:$J$563,FALSE(),$F$2:$F$563,F555)+1)/2,"")</f>
        <v>59</v>
      </c>
      <c r="Q555" s="5" t="n">
        <f aca="false">IF(J555=FALSE(),COUNTIFS($J$2:$J$563,FALSE(),$H$2:$H$563,"&lt;"&amp;H555)+(COUNTIFS($J$2:$J$563,FALSE(),$H$2:$H$563,H555)+1)/2,"")</f>
        <v>19.5</v>
      </c>
      <c r="R555" s="5" t="n">
        <f aca="false">COUNTIF($L$2:$L$563,"&lt;"&amp;L555)+(COUNTIF($L$2:$L$563,L555)+1)/2</f>
        <v>24</v>
      </c>
      <c r="S555" s="5" t="n">
        <f aca="false">MATCH(F555,Codetabel!$G$2:$G$12,0)-1</f>
        <v>0</v>
      </c>
      <c r="T555" s="5" t="n">
        <f aca="false">H555-1</f>
        <v>0</v>
      </c>
    </row>
    <row r="556" customFormat="false" ht="15" hidden="false" customHeight="false" outlineLevel="0" collapsed="false">
      <c r="A556" s="9" t="s">
        <v>65</v>
      </c>
      <c r="B556" s="9" t="n">
        <v>758</v>
      </c>
      <c r="C556" s="9" t="s">
        <v>1172</v>
      </c>
      <c r="D556" s="9" t="s">
        <v>1175</v>
      </c>
      <c r="E556" s="9" t="s">
        <v>1176</v>
      </c>
      <c r="F556" s="9" t="n">
        <v>0</v>
      </c>
      <c r="G556" s="9" t="s">
        <v>392</v>
      </c>
      <c r="H556" s="9" t="n">
        <v>1</v>
      </c>
      <c r="I556" s="9" t="n">
        <v>10</v>
      </c>
      <c r="J556" s="11" t="b">
        <f aca="false">FALSE()</f>
        <v>0</v>
      </c>
      <c r="K556" s="9" t="n">
        <v>10</v>
      </c>
      <c r="L556" s="9" t="n">
        <v>1</v>
      </c>
      <c r="M556" s="11" t="b">
        <f aca="false">FALSE()</f>
        <v>0</v>
      </c>
      <c r="N556" s="5" t="n">
        <f aca="false">COUNTIF($F$2:$F$563,"&lt;"&amp;F556)+(COUNTIF($F$2:$F$563,F556)+1)/2</f>
        <v>59</v>
      </c>
      <c r="O556" s="5" t="n">
        <f aca="false">COUNTIF($H$2:$H$563,"&lt;"&amp;H556)+(COUNTIF($H$2:$H$563,H556)+1)/2</f>
        <v>22</v>
      </c>
      <c r="P556" s="5" t="n">
        <f aca="false">IF(J556=FALSE(),COUNTIFS($J$2:$J$563,FALSE(),$F$2:$F$563,"&lt;"&amp;F556)+(COUNTIFS($J$2:$J$563,FALSE(),$F$2:$F$563,F556)+1)/2,"")</f>
        <v>59</v>
      </c>
      <c r="Q556" s="5" t="n">
        <f aca="false">IF(J556=FALSE(),COUNTIFS($J$2:$J$563,FALSE(),$H$2:$H$563,"&lt;"&amp;H556)+(COUNTIFS($J$2:$J$563,FALSE(),$H$2:$H$563,H556)+1)/2,"")</f>
        <v>19.5</v>
      </c>
      <c r="R556" s="5" t="n">
        <f aca="false">COUNTIF($L$2:$L$563,"&lt;"&amp;L556)+(COUNTIF($L$2:$L$563,L556)+1)/2</f>
        <v>24</v>
      </c>
      <c r="S556" s="5" t="n">
        <f aca="false">MATCH(F556,Codetabel!$G$2:$G$12,0)-1</f>
        <v>0</v>
      </c>
      <c r="T556" s="5" t="n">
        <f aca="false">H556-1</f>
        <v>0</v>
      </c>
    </row>
    <row r="557" customFormat="false" ht="15" hidden="false" customHeight="false" outlineLevel="0" collapsed="false">
      <c r="A557" s="9" t="s">
        <v>65</v>
      </c>
      <c r="B557" s="9" t="n">
        <v>759</v>
      </c>
      <c r="C557" s="9" t="s">
        <v>1172</v>
      </c>
      <c r="D557" s="9" t="s">
        <v>1177</v>
      </c>
      <c r="E557" s="9" t="s">
        <v>1178</v>
      </c>
      <c r="F557" s="9" t="n">
        <v>100</v>
      </c>
      <c r="G557" s="9" t="s">
        <v>115</v>
      </c>
      <c r="H557" s="9" t="n">
        <v>4</v>
      </c>
      <c r="I557" s="9" t="n">
        <v>100</v>
      </c>
      <c r="J557" s="11" t="b">
        <f aca="false">TRUE()</f>
        <v>1</v>
      </c>
      <c r="K557" s="9" t="n">
        <v>30</v>
      </c>
      <c r="L557" s="9" t="n">
        <v>2</v>
      </c>
      <c r="M557" s="11" t="b">
        <f aca="false">FALSE()</f>
        <v>0</v>
      </c>
      <c r="N557" s="5" t="n">
        <f aca="false">COUNTIF($F$2:$F$563,"&lt;"&amp;F557)+(COUNTIF($F$2:$F$563,F557)+1)/2</f>
        <v>418.5</v>
      </c>
      <c r="O557" s="5" t="n">
        <f aca="false">COUNTIF($H$2:$H$563,"&lt;"&amp;H557)+(COUNTIF($H$2:$H$563,H557)+1)/2</f>
        <v>269</v>
      </c>
      <c r="P557" s="5" t="str">
        <f aca="false">IF(J557=FALSE(),COUNTIFS($J$2:$J$563,FALSE(),$F$2:$F$563,"&lt;"&amp;F557)+(COUNTIFS($J$2:$J$563,FALSE(),$F$2:$F$563,F557)+1)/2,"")</f>
        <v/>
      </c>
      <c r="Q557" s="5" t="str">
        <f aca="false">IF(J557=FALSE(),COUNTIFS($J$2:$J$563,FALSE(),$H$2:$H$563,"&lt;"&amp;H557)+(COUNTIFS($J$2:$J$563,FALSE(),$H$2:$H$563,H557)+1)/2,"")</f>
        <v/>
      </c>
      <c r="R557" s="5" t="n">
        <f aca="false">COUNTIF($L$2:$L$563,"&lt;"&amp;L557)+(COUNTIF($L$2:$L$563,L557)+1)/2</f>
        <v>101.5</v>
      </c>
      <c r="S557" s="5" t="n">
        <f aca="false">MATCH(F557,Codetabel!$G$2:$G$12,0)-1</f>
        <v>4</v>
      </c>
      <c r="T557" s="5" t="n">
        <f aca="false">H557-1</f>
        <v>3</v>
      </c>
    </row>
    <row r="558" customFormat="false" ht="15" hidden="false" customHeight="false" outlineLevel="0" collapsed="false">
      <c r="A558" s="9" t="s">
        <v>65</v>
      </c>
      <c r="B558" s="9" t="n">
        <v>760</v>
      </c>
      <c r="C558" s="9" t="s">
        <v>1179</v>
      </c>
      <c r="D558" s="9" t="s">
        <v>1180</v>
      </c>
      <c r="E558" s="9" t="s">
        <v>1181</v>
      </c>
      <c r="F558" s="9" t="n">
        <v>10</v>
      </c>
      <c r="G558" s="9" t="s">
        <v>107</v>
      </c>
      <c r="H558" s="9" t="n">
        <v>2</v>
      </c>
      <c r="I558" s="9" t="n">
        <v>30</v>
      </c>
      <c r="J558" s="11" t="b">
        <f aca="false">FALSE()</f>
        <v>0</v>
      </c>
      <c r="K558" s="9" t="n">
        <v>30</v>
      </c>
      <c r="L558" s="9" t="n">
        <v>2</v>
      </c>
      <c r="M558" s="11" t="b">
        <f aca="false">FALSE()</f>
        <v>0</v>
      </c>
      <c r="N558" s="5" t="n">
        <f aca="false">COUNTIF($F$2:$F$563,"&lt;"&amp;F558)+(COUNTIF($F$2:$F$563,F558)+1)/2</f>
        <v>164.5</v>
      </c>
      <c r="O558" s="5" t="n">
        <f aca="false">COUNTIF($H$2:$H$563,"&lt;"&amp;H558)+(COUNTIF($H$2:$H$563,H558)+1)/2</f>
        <v>89</v>
      </c>
      <c r="P558" s="5" t="n">
        <f aca="false">IF(J558=FALSE(),COUNTIFS($J$2:$J$563,FALSE(),$F$2:$F$563,"&lt;"&amp;F558)+(COUNTIFS($J$2:$J$563,FALSE(),$F$2:$F$563,F558)+1)/2,"")</f>
        <v>162</v>
      </c>
      <c r="Q558" s="5" t="n">
        <f aca="false">IF(J558=FALSE(),COUNTIFS($J$2:$J$563,FALSE(),$H$2:$H$563,"&lt;"&amp;H558)+(COUNTIFS($J$2:$J$563,FALSE(),$H$2:$H$563,H558)+1)/2,"")</f>
        <v>71.5</v>
      </c>
      <c r="R558" s="5" t="n">
        <f aca="false">COUNTIF($L$2:$L$563,"&lt;"&amp;L558)+(COUNTIF($L$2:$L$563,L558)+1)/2</f>
        <v>101.5</v>
      </c>
      <c r="S558" s="5" t="n">
        <f aca="false">MATCH(F558,Codetabel!$G$2:$G$12,0)-1</f>
        <v>1</v>
      </c>
      <c r="T558" s="5" t="n">
        <f aca="false">H558-1</f>
        <v>1</v>
      </c>
    </row>
    <row r="559" customFormat="false" ht="15" hidden="false" customHeight="false" outlineLevel="0" collapsed="false">
      <c r="A559" s="9" t="s">
        <v>65</v>
      </c>
      <c r="B559" s="9" t="n">
        <v>761</v>
      </c>
      <c r="C559" s="9" t="s">
        <v>1182</v>
      </c>
      <c r="D559" s="9" t="s">
        <v>1183</v>
      </c>
      <c r="E559" s="9" t="s">
        <v>1184</v>
      </c>
      <c r="F559" s="9" t="n">
        <v>30</v>
      </c>
      <c r="G559" s="9" t="s">
        <v>115</v>
      </c>
      <c r="H559" s="9" t="n">
        <v>4</v>
      </c>
      <c r="I559" s="9" t="n">
        <v>100</v>
      </c>
      <c r="J559" s="11" t="b">
        <f aca="false">FALSE()</f>
        <v>0</v>
      </c>
      <c r="K559" s="9" t="n">
        <v>100</v>
      </c>
      <c r="L559" s="9" t="n">
        <v>4</v>
      </c>
      <c r="M559" s="11" t="b">
        <f aca="false">FALSE()</f>
        <v>0</v>
      </c>
      <c r="N559" s="5" t="n">
        <f aca="false">COUNTIF($F$2:$F$563,"&lt;"&amp;F559)+(COUNTIF($F$2:$F$563,F559)+1)/2</f>
        <v>259.5</v>
      </c>
      <c r="O559" s="5" t="n">
        <f aca="false">COUNTIF($H$2:$H$563,"&lt;"&amp;H559)+(COUNTIF($H$2:$H$563,H559)+1)/2</f>
        <v>269</v>
      </c>
      <c r="P559" s="5" t="n">
        <f aca="false">IF(J559=FALSE(),COUNTIFS($J$2:$J$563,FALSE(),$F$2:$F$563,"&lt;"&amp;F559)+(COUNTIFS($J$2:$J$563,FALSE(),$F$2:$F$563,F559)+1)/2,"")</f>
        <v>242</v>
      </c>
      <c r="Q559" s="5" t="n">
        <f aca="false">IF(J559=FALSE(),COUNTIFS($J$2:$J$563,FALSE(),$H$2:$H$563,"&lt;"&amp;H559)+(COUNTIFS($J$2:$J$563,FALSE(),$H$2:$H$563,H559)+1)/2,"")</f>
        <v>196</v>
      </c>
      <c r="R559" s="5" t="n">
        <f aca="false">COUNTIF($L$2:$L$563,"&lt;"&amp;L559)+(COUNTIF($L$2:$L$563,L559)+1)/2</f>
        <v>307.5</v>
      </c>
      <c r="S559" s="5" t="n">
        <f aca="false">MATCH(F559,Codetabel!$G$2:$G$12,0)-1</f>
        <v>2</v>
      </c>
      <c r="T559" s="5" t="n">
        <f aca="false">H559-1</f>
        <v>3</v>
      </c>
    </row>
    <row r="560" customFormat="false" ht="15" hidden="false" customHeight="false" outlineLevel="0" collapsed="false">
      <c r="A560" s="9" t="s">
        <v>65</v>
      </c>
      <c r="B560" s="9" t="n">
        <v>762</v>
      </c>
      <c r="C560" s="9" t="s">
        <v>1182</v>
      </c>
      <c r="D560" s="9" t="s">
        <v>1183</v>
      </c>
      <c r="E560" s="9" t="s">
        <v>1185</v>
      </c>
      <c r="F560" s="9" t="n">
        <v>0</v>
      </c>
      <c r="G560" s="9" t="s">
        <v>392</v>
      </c>
      <c r="H560" s="9" t="n">
        <v>1</v>
      </c>
      <c r="I560" s="9" t="n">
        <v>10</v>
      </c>
      <c r="J560" s="11" t="b">
        <f aca="false">FALSE()</f>
        <v>0</v>
      </c>
      <c r="K560" s="9" t="n">
        <v>10</v>
      </c>
      <c r="L560" s="9" t="n">
        <v>1</v>
      </c>
      <c r="M560" s="11" t="b">
        <f aca="false">FALSE()</f>
        <v>0</v>
      </c>
      <c r="N560" s="5" t="n">
        <f aca="false">COUNTIF($F$2:$F$563,"&lt;"&amp;F560)+(COUNTIF($F$2:$F$563,F560)+1)/2</f>
        <v>59</v>
      </c>
      <c r="O560" s="5" t="n">
        <f aca="false">COUNTIF($H$2:$H$563,"&lt;"&amp;H560)+(COUNTIF($H$2:$H$563,H560)+1)/2</f>
        <v>22</v>
      </c>
      <c r="P560" s="5" t="n">
        <f aca="false">IF(J560=FALSE(),COUNTIFS($J$2:$J$563,FALSE(),$F$2:$F$563,"&lt;"&amp;F560)+(COUNTIFS($J$2:$J$563,FALSE(),$F$2:$F$563,F560)+1)/2,"")</f>
        <v>59</v>
      </c>
      <c r="Q560" s="5" t="n">
        <f aca="false">IF(J560=FALSE(),COUNTIFS($J$2:$J$563,FALSE(),$H$2:$H$563,"&lt;"&amp;H560)+(COUNTIFS($J$2:$J$563,FALSE(),$H$2:$H$563,H560)+1)/2,"")</f>
        <v>19.5</v>
      </c>
      <c r="R560" s="5" t="n">
        <f aca="false">COUNTIF($L$2:$L$563,"&lt;"&amp;L560)+(COUNTIF($L$2:$L$563,L560)+1)/2</f>
        <v>24</v>
      </c>
      <c r="S560" s="5" t="n">
        <f aca="false">MATCH(F560,Codetabel!$G$2:$G$12,0)-1</f>
        <v>0</v>
      </c>
      <c r="T560" s="5" t="n">
        <f aca="false">H560-1</f>
        <v>0</v>
      </c>
    </row>
    <row r="561" customFormat="false" ht="15" hidden="false" customHeight="false" outlineLevel="0" collapsed="false">
      <c r="A561" s="9" t="s">
        <v>67</v>
      </c>
      <c r="B561" s="9" t="n">
        <v>278</v>
      </c>
      <c r="C561" s="9" t="s">
        <v>635</v>
      </c>
      <c r="D561" s="9" t="s">
        <v>636</v>
      </c>
      <c r="E561" s="9" t="s">
        <v>1188</v>
      </c>
      <c r="F561" s="9" t="n">
        <v>30</v>
      </c>
      <c r="G561" s="9" t="s">
        <v>126</v>
      </c>
      <c r="H561" s="9" t="n">
        <v>3</v>
      </c>
      <c r="I561" s="9" t="n">
        <v>50</v>
      </c>
      <c r="J561" s="11" t="b">
        <f aca="false">FALSE()</f>
        <v>0</v>
      </c>
      <c r="K561" s="9" t="n">
        <v>50</v>
      </c>
      <c r="L561" s="9" t="n">
        <v>3</v>
      </c>
      <c r="M561" s="11" t="b">
        <f aca="false">FALSE()</f>
        <v>0</v>
      </c>
      <c r="N561" s="5" t="n">
        <f aca="false">COUNTIF($F$2:$F$563,"&lt;"&amp;F561)+(COUNTIF($F$2:$F$563,F561)+1)/2</f>
        <v>259.5</v>
      </c>
      <c r="O561" s="5" t="n">
        <f aca="false">COUNTIF($H$2:$H$563,"&lt;"&amp;H561)+(COUNTIF($H$2:$H$563,H561)+1)/2</f>
        <v>176.5</v>
      </c>
      <c r="P561" s="5" t="n">
        <f aca="false">IF(J561=FALSE(),COUNTIFS($J$2:$J$563,FALSE(),$F$2:$F$563,"&lt;"&amp;F561)+(COUNTIFS($J$2:$J$563,FALSE(),$F$2:$F$563,F561)+1)/2,"")</f>
        <v>242</v>
      </c>
      <c r="Q561" s="5" t="n">
        <f aca="false">IF(J561=FALSE(),COUNTIFS($J$2:$J$563,FALSE(),$H$2:$H$563,"&lt;"&amp;H561)+(COUNTIFS($J$2:$J$563,FALSE(),$H$2:$H$563,H561)+1)/2,"")</f>
        <v>133.5</v>
      </c>
      <c r="R561" s="5" t="n">
        <f aca="false">COUNTIF($L$2:$L$563,"&lt;"&amp;L561)+(COUNTIF($L$2:$L$563,L561)+1)/2</f>
        <v>205</v>
      </c>
      <c r="S561" s="5" t="n">
        <f aca="false">MATCH(F561,Codetabel!$G$2:$G$12,0)-1</f>
        <v>2</v>
      </c>
      <c r="T561" s="5" t="n">
        <f aca="false">H561-1</f>
        <v>2</v>
      </c>
    </row>
    <row r="562" customFormat="false" ht="15" hidden="false" customHeight="false" outlineLevel="0" collapsed="false">
      <c r="A562" s="9" t="s">
        <v>67</v>
      </c>
      <c r="B562" s="9" t="n">
        <v>353</v>
      </c>
      <c r="C562" s="9" t="s">
        <v>750</v>
      </c>
      <c r="D562" s="9" t="s">
        <v>751</v>
      </c>
      <c r="E562" s="9" t="s">
        <v>1189</v>
      </c>
      <c r="F562" s="9" t="n">
        <v>10</v>
      </c>
      <c r="G562" s="9" t="s">
        <v>115</v>
      </c>
      <c r="H562" s="9" t="n">
        <v>4</v>
      </c>
      <c r="I562" s="9" t="n">
        <v>100</v>
      </c>
      <c r="J562" s="11" t="b">
        <f aca="false">FALSE()</f>
        <v>0</v>
      </c>
      <c r="K562" s="9" t="n">
        <v>100</v>
      </c>
      <c r="L562" s="9" t="n">
        <v>4</v>
      </c>
      <c r="M562" s="11" t="b">
        <f aca="false">FALSE()</f>
        <v>0</v>
      </c>
      <c r="N562" s="5" t="n">
        <f aca="false">COUNTIF($F$2:$F$563,"&lt;"&amp;F562)+(COUNTIF($F$2:$F$563,F562)+1)/2</f>
        <v>164.5</v>
      </c>
      <c r="O562" s="5" t="n">
        <f aca="false">COUNTIF($H$2:$H$563,"&lt;"&amp;H562)+(COUNTIF($H$2:$H$563,H562)+1)/2</f>
        <v>269</v>
      </c>
      <c r="P562" s="5" t="n">
        <f aca="false">IF(J562=FALSE(),COUNTIFS($J$2:$J$563,FALSE(),$F$2:$F$563,"&lt;"&amp;F562)+(COUNTIFS($J$2:$J$563,FALSE(),$F$2:$F$563,F562)+1)/2,"")</f>
        <v>162</v>
      </c>
      <c r="Q562" s="5" t="n">
        <f aca="false">IF(J562=FALSE(),COUNTIFS($J$2:$J$563,FALSE(),$H$2:$H$563,"&lt;"&amp;H562)+(COUNTIFS($J$2:$J$563,FALSE(),$H$2:$H$563,H562)+1)/2,"")</f>
        <v>196</v>
      </c>
      <c r="R562" s="5" t="n">
        <f aca="false">COUNTIF($L$2:$L$563,"&lt;"&amp;L562)+(COUNTIF($L$2:$L$563,L562)+1)/2</f>
        <v>307.5</v>
      </c>
      <c r="S562" s="5" t="n">
        <f aca="false">MATCH(F562,Codetabel!$G$2:$G$12,0)-1</f>
        <v>1</v>
      </c>
      <c r="T562" s="5" t="n">
        <f aca="false">H562-1</f>
        <v>3</v>
      </c>
    </row>
    <row r="563" customFormat="false" ht="15" hidden="false" customHeight="false" outlineLevel="0" collapsed="false">
      <c r="A563" s="9" t="s">
        <v>67</v>
      </c>
      <c r="B563" s="9" t="n">
        <v>423</v>
      </c>
      <c r="C563" s="9" t="s">
        <v>952</v>
      </c>
      <c r="D563" s="9" t="s">
        <v>953</v>
      </c>
      <c r="E563" s="9" t="s">
        <v>1190</v>
      </c>
      <c r="F563" s="9" t="n">
        <v>30</v>
      </c>
      <c r="G563" s="9" t="s">
        <v>126</v>
      </c>
      <c r="H563" s="9" t="n">
        <v>3</v>
      </c>
      <c r="I563" s="9" t="n">
        <v>50</v>
      </c>
      <c r="J563" s="11" t="b">
        <f aca="false">FALSE()</f>
        <v>0</v>
      </c>
      <c r="K563" s="9" t="n">
        <v>50</v>
      </c>
      <c r="L563" s="9" t="n">
        <v>3</v>
      </c>
      <c r="M563" s="11" t="b">
        <f aca="false">FALSE()</f>
        <v>0</v>
      </c>
      <c r="N563" s="5" t="n">
        <f aca="false">COUNTIF($F$2:$F$563,"&lt;"&amp;F563)+(COUNTIF($F$2:$F$563,F563)+1)/2</f>
        <v>259.5</v>
      </c>
      <c r="O563" s="5" t="n">
        <f aca="false">COUNTIF($H$2:$H$563,"&lt;"&amp;H563)+(COUNTIF($H$2:$H$563,H563)+1)/2</f>
        <v>176.5</v>
      </c>
      <c r="P563" s="5" t="n">
        <f aca="false">IF(J563=FALSE(),COUNTIFS($J$2:$J$563,FALSE(),$F$2:$F$563,"&lt;"&amp;F563)+(COUNTIFS($J$2:$J$563,FALSE(),$F$2:$F$563,F563)+1)/2,"")</f>
        <v>242</v>
      </c>
      <c r="Q563" s="5" t="n">
        <f aca="false">IF(J563=FALSE(),COUNTIFS($J$2:$J$563,FALSE(),$H$2:$H$563,"&lt;"&amp;H563)+(COUNTIFS($J$2:$J$563,FALSE(),$H$2:$H$563,H563)+1)/2,"")</f>
        <v>133.5</v>
      </c>
      <c r="R563" s="5" t="n">
        <f aca="false">COUNTIF($L$2:$L$563,"&lt;"&amp;L563)+(COUNTIF($L$2:$L$563,L563)+1)/2</f>
        <v>205</v>
      </c>
      <c r="S563" s="5" t="n">
        <f aca="false">MATCH(F563,Codetabel!$G$2:$G$12,0)-1</f>
        <v>2</v>
      </c>
      <c r="T563" s="5" t="n">
        <f aca="false">H563-1</f>
        <v>2</v>
      </c>
    </row>
  </sheetData>
  <autoFilter ref="A1:T5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50"/>
    <col collapsed="false" customWidth="true" hidden="false" outlineLevel="0" max="9" min="6" style="0" width="9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22"/>
    <col collapsed="false" customWidth="true" hidden="false" outlineLevel="0" max="14" min="13" style="0" width="9"/>
    <col collapsed="false" customWidth="true" hidden="false" outlineLevel="0" max="18" min="15" style="0" width="8"/>
    <col collapsed="false" customWidth="true" hidden="false" outlineLevel="0" max="22" min="19" style="0" width="10"/>
    <col collapsed="false" customWidth="true" hidden="false" outlineLevel="0" max="23" min="23" style="0" width="24"/>
    <col collapsed="false" customWidth="true" hidden="false" outlineLevel="0" max="26" min="24" style="0" width="9"/>
  </cols>
  <sheetData>
    <row r="1" customFormat="false" ht="52.2" hidden="false" customHeight="false" outlineLevel="0" collapsed="false">
      <c r="A1" s="4" t="s">
        <v>85</v>
      </c>
      <c r="B1" s="4" t="s">
        <v>86</v>
      </c>
      <c r="C1" s="4" t="s">
        <v>87</v>
      </c>
      <c r="D1" s="4" t="s">
        <v>1191</v>
      </c>
      <c r="E1" s="4" t="s">
        <v>88</v>
      </c>
      <c r="F1" s="4" t="s">
        <v>1192</v>
      </c>
      <c r="G1" s="4" t="s">
        <v>1193</v>
      </c>
      <c r="H1" s="4" t="s">
        <v>1194</v>
      </c>
      <c r="I1" s="4" t="s">
        <v>1195</v>
      </c>
      <c r="J1" s="4" t="s">
        <v>1196</v>
      </c>
      <c r="K1" s="4" t="s">
        <v>1197</v>
      </c>
      <c r="L1" s="4" t="s">
        <v>1198</v>
      </c>
      <c r="M1" s="4" t="s">
        <v>1199</v>
      </c>
      <c r="N1" s="4" t="s">
        <v>1200</v>
      </c>
      <c r="O1" s="4" t="s">
        <v>1201</v>
      </c>
      <c r="P1" s="4" t="s">
        <v>1202</v>
      </c>
      <c r="Q1" s="4" t="s">
        <v>1203</v>
      </c>
      <c r="R1" s="4" t="s">
        <v>1204</v>
      </c>
      <c r="S1" s="4" t="s">
        <v>1205</v>
      </c>
      <c r="T1" s="4" t="s">
        <v>1206</v>
      </c>
      <c r="U1" s="4" t="s">
        <v>1207</v>
      </c>
      <c r="V1" s="4" t="s">
        <v>1208</v>
      </c>
      <c r="W1" s="4" t="s">
        <v>1209</v>
      </c>
      <c r="X1" s="4" t="s">
        <v>1210</v>
      </c>
      <c r="Y1" s="4" t="s">
        <v>91</v>
      </c>
      <c r="Z1" s="4" t="s">
        <v>93</v>
      </c>
    </row>
    <row r="2" customFormat="false" ht="15" hidden="false" customHeight="false" outlineLevel="0" collapsed="false">
      <c r="A2" s="9" t="n">
        <v>3</v>
      </c>
      <c r="B2" s="9" t="s">
        <v>1211</v>
      </c>
      <c r="C2" s="9" t="s">
        <v>1211</v>
      </c>
      <c r="D2" s="9" t="s">
        <v>1212</v>
      </c>
      <c r="E2" s="9" t="s">
        <v>1213</v>
      </c>
      <c r="F2" s="9"/>
      <c r="G2" s="9"/>
      <c r="H2" s="9"/>
      <c r="I2" s="9"/>
      <c r="J2" s="9"/>
      <c r="K2" s="9"/>
      <c r="L2" s="9"/>
      <c r="M2" s="9"/>
      <c r="N2" s="11" t="b">
        <f aca="false">FALSE()</f>
        <v>0</v>
      </c>
      <c r="O2" s="8" t="str">
        <f aca="false">IF(F2="","",IF(ISNUMBER(F2),F2,IFERROR(VALUE(F2),"")))</f>
        <v/>
      </c>
      <c r="P2" s="8" t="str">
        <f aca="false">IF(G2="","",IF(ISNUMBER(G2),G2,IFERROR(VALUE(G2),"")))</f>
        <v/>
      </c>
      <c r="Q2" s="8" t="str">
        <f aca="false">IF(H2="","",IF(ISNUMBER(H2),H2,IFERROR(VALUE(H2),"")))</f>
        <v/>
      </c>
      <c r="R2" s="8" t="str">
        <f aca="false">IF(I2="","",IF(ISNUMBER(I2),I2,IFERROR(VALUE(I2),"")))</f>
        <v/>
      </c>
      <c r="S2" s="8" t="str">
        <f aca="false">IF(COUNT(O2:R2)=0,"",MAX(O2:R2))</f>
        <v/>
      </c>
      <c r="T2" s="8" t="str">
        <f aca="false">IF(S2="","",IFERROR(INDEX(Codetabel!$B$2:$B$11,MATCH(S2,Codetabel!$A$2:$A$11,0)),""))</f>
        <v/>
      </c>
      <c r="U2" s="8" t="str">
        <f aca="false">IF(NOT(X2),"n/a (excluded)",IF(K2=S2,"OK","MISMATCH"))</f>
        <v>n/a (excluded)</v>
      </c>
      <c r="V2" s="8" t="str">
        <f aca="false">IF(NOT(X2),"n/a (excluded)",IF(M2&amp;""=T2&amp;"","OK","MISMATCH"))</f>
        <v>n/a (excluded)</v>
      </c>
      <c r="W2" s="8" t="str">
        <f aca="false">IF(E2="","no activity description",IF(O2="","no numeric odour distance",IF(M2="","no category","")))</f>
        <v>no numeric odour distance</v>
      </c>
      <c r="X2" s="12" t="b">
        <f aca="false">W2=""</f>
        <v>0</v>
      </c>
      <c r="Y2" s="8" t="str">
        <f aca="false">IF(X2,INDEX(Codetabel!$C$2:$C$11,MATCH(M2&amp;"",Codetabel!$B$2:$B$11,0)),"")</f>
        <v/>
      </c>
      <c r="Z2" s="8" t="str">
        <f aca="false">IF(X2,O2=S2,"")</f>
        <v/>
      </c>
    </row>
    <row r="3" customFormat="false" ht="15" hidden="false" customHeight="false" outlineLevel="0" collapsed="false">
      <c r="A3" s="9" t="n">
        <v>4</v>
      </c>
      <c r="B3" s="9" t="s">
        <v>104</v>
      </c>
      <c r="C3" s="9" t="s">
        <v>105</v>
      </c>
      <c r="D3" s="9"/>
      <c r="E3" s="9" t="s">
        <v>106</v>
      </c>
      <c r="F3" s="9" t="n">
        <v>10</v>
      </c>
      <c r="G3" s="9" t="n">
        <v>10</v>
      </c>
      <c r="H3" s="9" t="n">
        <v>30</v>
      </c>
      <c r="I3" s="9" t="n">
        <v>10</v>
      </c>
      <c r="J3" s="9" t="n">
        <f aca="false">MAX(J4,G4,F4,E4)</f>
        <v>0</v>
      </c>
      <c r="K3" s="9" t="n">
        <v>30</v>
      </c>
      <c r="L3" s="9" t="str">
        <f aca="false">IF(ISNA(P4),"",P4)</f>
        <v/>
      </c>
      <c r="M3" s="9" t="s">
        <v>107</v>
      </c>
      <c r="N3" s="11" t="b">
        <f aca="false">TRUE()</f>
        <v>1</v>
      </c>
      <c r="O3" s="8" t="n">
        <f aca="false">IF(F3="","",IF(ISNUMBER(F3),F3,IFERROR(VALUE(F3),"")))</f>
        <v>10</v>
      </c>
      <c r="P3" s="8" t="n">
        <f aca="false">IF(G3="","",IF(ISNUMBER(G3),G3,IFERROR(VALUE(G3),"")))</f>
        <v>10</v>
      </c>
      <c r="Q3" s="8" t="n">
        <f aca="false">IF(H3="","",IF(ISNUMBER(H3),H3,IFERROR(VALUE(H3),"")))</f>
        <v>30</v>
      </c>
      <c r="R3" s="8" t="n">
        <f aca="false">IF(I3="","",IF(ISNUMBER(I3),I3,IFERROR(VALUE(I3),"")))</f>
        <v>10</v>
      </c>
      <c r="S3" s="8" t="n">
        <f aca="false">IF(COUNT(O3:R3)=0,"",MAX(O3:R3))</f>
        <v>30</v>
      </c>
      <c r="T3" s="8" t="str">
        <f aca="false">IF(S3="","",IFERROR(INDEX(Codetabel!$B$2:$B$11,MATCH(S3,Codetabel!$A$2:$A$11,0)),""))</f>
        <v>2</v>
      </c>
      <c r="U3" s="8" t="str">
        <f aca="false">IF(NOT(X3),"n/a (excluded)",IF(K3=S3,"OK","MISMATCH"))</f>
        <v>OK</v>
      </c>
      <c r="V3" s="8" t="str">
        <f aca="false">IF(NOT(X3),"n/a (excluded)",IF(M3&amp;""=T3&amp;"","OK","MISMATCH"))</f>
        <v>OK</v>
      </c>
      <c r="W3" s="8" t="str">
        <f aca="false">IF(E3="","no activity description",IF(O3="","no numeric odour distance",IF(M3="","no category","")))</f>
        <v/>
      </c>
      <c r="X3" s="12" t="b">
        <f aca="false">W3=""</f>
        <v>1</v>
      </c>
      <c r="Y3" s="8" t="n">
        <f aca="false">IF(X3,INDEX(Codetabel!$C$2:$C$11,MATCH(M3&amp;"",Codetabel!$B$2:$B$11,0)),"")</f>
        <v>2</v>
      </c>
      <c r="Z3" s="12" t="b">
        <f aca="false">IF(X3,O3=S3,"")</f>
        <v>0</v>
      </c>
    </row>
    <row r="4" customFormat="false" ht="15" hidden="false" customHeight="false" outlineLevel="0" collapsed="false">
      <c r="A4" s="9" t="n">
        <v>5</v>
      </c>
      <c r="B4" s="9" t="s">
        <v>108</v>
      </c>
      <c r="C4" s="9" t="s">
        <v>1214</v>
      </c>
      <c r="D4" s="9" t="s">
        <v>1215</v>
      </c>
      <c r="E4" s="9" t="s">
        <v>1216</v>
      </c>
      <c r="F4" s="9"/>
      <c r="G4" s="9"/>
      <c r="H4" s="9"/>
      <c r="I4" s="9"/>
      <c r="J4" s="9"/>
      <c r="K4" s="9"/>
      <c r="L4" s="9" t="n">
        <f aca="false">IF(ISNA(P5),"",P5)</f>
        <v>10</v>
      </c>
      <c r="M4" s="9"/>
      <c r="N4" s="11" t="b">
        <f aca="false">TRUE()</f>
        <v>1</v>
      </c>
      <c r="O4" s="8" t="str">
        <f aca="false">IF(F4="","",IF(ISNUMBER(F4),F4,IFERROR(VALUE(F4),"")))</f>
        <v/>
      </c>
      <c r="P4" s="8" t="str">
        <f aca="false">IF(G4="","",IF(ISNUMBER(G4),G4,IFERROR(VALUE(G4),"")))</f>
        <v/>
      </c>
      <c r="Q4" s="8" t="str">
        <f aca="false">IF(H4="","",IF(ISNUMBER(H4),H4,IFERROR(VALUE(H4),"")))</f>
        <v/>
      </c>
      <c r="R4" s="8" t="str">
        <f aca="false">IF(I4="","",IF(ISNUMBER(I4),I4,IFERROR(VALUE(I4),"")))</f>
        <v/>
      </c>
      <c r="S4" s="8" t="str">
        <f aca="false">IF(COUNT(O4:R4)=0,"",MAX(O4:R4))</f>
        <v/>
      </c>
      <c r="T4" s="8" t="str">
        <f aca="false">IF(S4="","",IFERROR(INDEX(Codetabel!$B$2:$B$11,MATCH(S4,Codetabel!$A$2:$A$11,0)),""))</f>
        <v/>
      </c>
      <c r="U4" s="8" t="str">
        <f aca="false">IF(NOT(X4),"n/a (excluded)",IF(K4=S4,"OK","MISMATCH"))</f>
        <v>n/a (excluded)</v>
      </c>
      <c r="V4" s="8" t="str">
        <f aca="false">IF(NOT(X4),"n/a (excluded)",IF(M4&amp;""=T4&amp;"","OK","MISMATCH"))</f>
        <v>n/a (excluded)</v>
      </c>
      <c r="W4" s="8" t="str">
        <f aca="false">IF(E4="","no activity description",IF(O4="","no numeric odour distance",IF(M4="","no category","")))</f>
        <v>no numeric odour distance</v>
      </c>
      <c r="X4" s="12" t="b">
        <f aca="false">W4=""</f>
        <v>0</v>
      </c>
      <c r="Y4" s="8" t="str">
        <f aca="false">IF(X4,INDEX(Codetabel!$C$2:$C$11,MATCH(M4&amp;"",Codetabel!$B$2:$B$11,0)),"")</f>
        <v/>
      </c>
      <c r="Z4" s="8" t="str">
        <f aca="false">IF(X4,O4=S4,"")</f>
        <v/>
      </c>
    </row>
    <row r="5" customFormat="false" ht="15" hidden="false" customHeight="false" outlineLevel="0" collapsed="false">
      <c r="A5" s="9" t="n">
        <v>6</v>
      </c>
      <c r="B5" s="9" t="s">
        <v>108</v>
      </c>
      <c r="C5" s="9" t="s">
        <v>105</v>
      </c>
      <c r="D5" s="9" t="s">
        <v>392</v>
      </c>
      <c r="E5" s="9" t="s">
        <v>109</v>
      </c>
      <c r="F5" s="9" t="n">
        <v>10</v>
      </c>
      <c r="G5" s="9" t="n">
        <v>10</v>
      </c>
      <c r="H5" s="9" t="n">
        <v>30</v>
      </c>
      <c r="I5" s="9" t="n">
        <v>10</v>
      </c>
      <c r="J5" s="9" t="n">
        <f aca="false">MAX(J6,G6,F6,E6)</f>
        <v>100</v>
      </c>
      <c r="K5" s="9" t="n">
        <v>30</v>
      </c>
      <c r="L5" s="9" t="n">
        <f aca="false">IF(ISNA(P6),"",P6)</f>
        <v>10</v>
      </c>
      <c r="M5" s="9" t="s">
        <v>107</v>
      </c>
      <c r="N5" s="11" t="b">
        <f aca="false">TRUE()</f>
        <v>1</v>
      </c>
      <c r="O5" s="8" t="n">
        <f aca="false">IF(F5="","",IF(ISNUMBER(F5),F5,IFERROR(VALUE(F5),"")))</f>
        <v>10</v>
      </c>
      <c r="P5" s="8" t="n">
        <f aca="false">IF(G5="","",IF(ISNUMBER(G5),G5,IFERROR(VALUE(G5),"")))</f>
        <v>10</v>
      </c>
      <c r="Q5" s="8" t="n">
        <f aca="false">IF(H5="","",IF(ISNUMBER(H5),H5,IFERROR(VALUE(H5),"")))</f>
        <v>30</v>
      </c>
      <c r="R5" s="8" t="n">
        <f aca="false">IF(I5="","",IF(ISNUMBER(I5),I5,IFERROR(VALUE(I5),"")))</f>
        <v>10</v>
      </c>
      <c r="S5" s="8" t="n">
        <f aca="false">IF(COUNT(O5:R5)=0,"",MAX(O5:R5))</f>
        <v>30</v>
      </c>
      <c r="T5" s="8" t="str">
        <f aca="false">IF(S5="","",IFERROR(INDEX(Codetabel!$B$2:$B$11,MATCH(S5,Codetabel!$A$2:$A$11,0)),""))</f>
        <v>2</v>
      </c>
      <c r="U5" s="8" t="str">
        <f aca="false">IF(NOT(X5),"n/a (excluded)",IF(K5=S5,"OK","MISMATCH"))</f>
        <v>OK</v>
      </c>
      <c r="V5" s="8" t="str">
        <f aca="false">IF(NOT(X5),"n/a (excluded)",IF(M5&amp;""=T5&amp;"","OK","MISMATCH"))</f>
        <v>OK</v>
      </c>
      <c r="W5" s="8" t="str">
        <f aca="false">IF(E5="","no activity description",IF(O5="","no numeric odour distance",IF(M5="","no category","")))</f>
        <v/>
      </c>
      <c r="X5" s="12" t="b">
        <f aca="false">W5=""</f>
        <v>1</v>
      </c>
      <c r="Y5" s="8" t="n">
        <f aca="false">IF(X5,INDEX(Codetabel!$C$2:$C$11,MATCH(M5&amp;"",Codetabel!$B$2:$B$11,0)),"")</f>
        <v>2</v>
      </c>
      <c r="Z5" s="12" t="b">
        <f aca="false">IF(X5,O5=S5,"")</f>
        <v>0</v>
      </c>
    </row>
    <row r="6" customFormat="false" ht="15" hidden="false" customHeight="false" outlineLevel="0" collapsed="false">
      <c r="A6" s="9" t="n">
        <v>7</v>
      </c>
      <c r="B6" s="9" t="s">
        <v>108</v>
      </c>
      <c r="C6" s="9" t="s">
        <v>105</v>
      </c>
      <c r="D6" s="9" t="s">
        <v>107</v>
      </c>
      <c r="E6" s="9" t="s">
        <v>110</v>
      </c>
      <c r="F6" s="9" t="n">
        <v>10</v>
      </c>
      <c r="G6" s="9" t="n">
        <v>10</v>
      </c>
      <c r="H6" s="9" t="n">
        <v>30</v>
      </c>
      <c r="I6" s="9" t="n">
        <v>10</v>
      </c>
      <c r="J6" s="9" t="n">
        <f aca="false">MAX(J7,G7,F7,E7)</f>
        <v>100</v>
      </c>
      <c r="K6" s="9" t="n">
        <v>30</v>
      </c>
      <c r="L6" s="9" t="n">
        <f aca="false">IF(ISNA(P7),"",P7)</f>
        <v>10</v>
      </c>
      <c r="M6" s="9" t="s">
        <v>107</v>
      </c>
      <c r="N6" s="11" t="b">
        <f aca="false">TRUE()</f>
        <v>1</v>
      </c>
      <c r="O6" s="8" t="n">
        <f aca="false">IF(F6="","",IF(ISNUMBER(F6),F6,IFERROR(VALUE(F6),"")))</f>
        <v>10</v>
      </c>
      <c r="P6" s="8" t="n">
        <f aca="false">IF(G6="","",IF(ISNUMBER(G6),G6,IFERROR(VALUE(G6),"")))</f>
        <v>10</v>
      </c>
      <c r="Q6" s="8" t="n">
        <f aca="false">IF(H6="","",IF(ISNUMBER(H6),H6,IFERROR(VALUE(H6),"")))</f>
        <v>30</v>
      </c>
      <c r="R6" s="8" t="n">
        <f aca="false">IF(I6="","",IF(ISNUMBER(I6),I6,IFERROR(VALUE(I6),"")))</f>
        <v>10</v>
      </c>
      <c r="S6" s="8" t="n">
        <f aca="false">IF(COUNT(O6:R6)=0,"",MAX(O6:R6))</f>
        <v>30</v>
      </c>
      <c r="T6" s="8" t="str">
        <f aca="false">IF(S6="","",IFERROR(INDEX(Codetabel!$B$2:$B$11,MATCH(S6,Codetabel!$A$2:$A$11,0)),""))</f>
        <v>2</v>
      </c>
      <c r="U6" s="8" t="str">
        <f aca="false">IF(NOT(X6),"n/a (excluded)",IF(K6=S6,"OK","MISMATCH"))</f>
        <v>OK</v>
      </c>
      <c r="V6" s="8" t="str">
        <f aca="false">IF(NOT(X6),"n/a (excluded)",IF(M6&amp;""=T6&amp;"","OK","MISMATCH"))</f>
        <v>OK</v>
      </c>
      <c r="W6" s="8" t="str">
        <f aca="false">IF(E6="","no activity description",IF(O6="","no numeric odour distance",IF(M6="","no category","")))</f>
        <v/>
      </c>
      <c r="X6" s="12" t="b">
        <f aca="false">W6=""</f>
        <v>1</v>
      </c>
      <c r="Y6" s="8" t="n">
        <f aca="false">IF(X6,INDEX(Codetabel!$C$2:$C$11,MATCH(M6&amp;"",Codetabel!$B$2:$B$11,0)),"")</f>
        <v>2</v>
      </c>
      <c r="Z6" s="12" t="b">
        <f aca="false">IF(X6,O6=S6,"")</f>
        <v>0</v>
      </c>
    </row>
    <row r="7" customFormat="false" ht="15" hidden="false" customHeight="false" outlineLevel="0" collapsed="false">
      <c r="A7" s="9" t="n">
        <v>8</v>
      </c>
      <c r="B7" s="9" t="s">
        <v>108</v>
      </c>
      <c r="C7" s="9" t="s">
        <v>105</v>
      </c>
      <c r="D7" s="9" t="s">
        <v>1217</v>
      </c>
      <c r="E7" s="9" t="s">
        <v>111</v>
      </c>
      <c r="F7" s="9" t="n">
        <v>10</v>
      </c>
      <c r="G7" s="9" t="n">
        <v>10</v>
      </c>
      <c r="H7" s="9" t="n">
        <v>30</v>
      </c>
      <c r="I7" s="9" t="n">
        <v>10</v>
      </c>
      <c r="J7" s="9" t="n">
        <f aca="false">MAX(J8,G8,F8,E8)</f>
        <v>100</v>
      </c>
      <c r="K7" s="9" t="n">
        <v>30</v>
      </c>
      <c r="L7" s="9" t="n">
        <f aca="false">IF(ISNA(P8),"",P8)</f>
        <v>10</v>
      </c>
      <c r="M7" s="9" t="s">
        <v>107</v>
      </c>
      <c r="N7" s="11" t="b">
        <f aca="false">TRUE()</f>
        <v>1</v>
      </c>
      <c r="O7" s="8" t="n">
        <f aca="false">IF(F7="","",IF(ISNUMBER(F7),F7,IFERROR(VALUE(F7),"")))</f>
        <v>10</v>
      </c>
      <c r="P7" s="8" t="n">
        <f aca="false">IF(G7="","",IF(ISNUMBER(G7),G7,IFERROR(VALUE(G7),"")))</f>
        <v>10</v>
      </c>
      <c r="Q7" s="8" t="n">
        <f aca="false">IF(H7="","",IF(ISNUMBER(H7),H7,IFERROR(VALUE(H7),"")))</f>
        <v>30</v>
      </c>
      <c r="R7" s="8" t="n">
        <f aca="false">IF(I7="","",IF(ISNUMBER(I7),I7,IFERROR(VALUE(I7),"")))</f>
        <v>10</v>
      </c>
      <c r="S7" s="8" t="n">
        <f aca="false">IF(COUNT(O7:R7)=0,"",MAX(O7:R7))</f>
        <v>30</v>
      </c>
      <c r="T7" s="8" t="str">
        <f aca="false">IF(S7="","",IFERROR(INDEX(Codetabel!$B$2:$B$11,MATCH(S7,Codetabel!$A$2:$A$11,0)),""))</f>
        <v>2</v>
      </c>
      <c r="U7" s="8" t="str">
        <f aca="false">IF(NOT(X7),"n/a (excluded)",IF(K7=S7,"OK","MISMATCH"))</f>
        <v>OK</v>
      </c>
      <c r="V7" s="8" t="str">
        <f aca="false">IF(NOT(X7),"n/a (excluded)",IF(M7&amp;""=T7&amp;"","OK","MISMATCH"))</f>
        <v>OK</v>
      </c>
      <c r="W7" s="8" t="str">
        <f aca="false">IF(E7="","no activity description",IF(O7="","no numeric odour distance",IF(M7="","no category","")))</f>
        <v/>
      </c>
      <c r="X7" s="12" t="b">
        <f aca="false">W7=""</f>
        <v>1</v>
      </c>
      <c r="Y7" s="8" t="n">
        <f aca="false">IF(X7,INDEX(Codetabel!$C$2:$C$11,MATCH(M7&amp;"",Codetabel!$B$2:$B$11,0)),"")</f>
        <v>2</v>
      </c>
      <c r="Z7" s="12" t="b">
        <f aca="false">IF(X7,O7=S7,"")</f>
        <v>0</v>
      </c>
    </row>
    <row r="8" customFormat="false" ht="15" hidden="false" customHeight="false" outlineLevel="0" collapsed="false">
      <c r="A8" s="9" t="n">
        <v>9</v>
      </c>
      <c r="B8" s="9" t="s">
        <v>108</v>
      </c>
      <c r="C8" s="9" t="s">
        <v>112</v>
      </c>
      <c r="D8" s="9" t="s">
        <v>1218</v>
      </c>
      <c r="E8" s="9" t="s">
        <v>113</v>
      </c>
      <c r="F8" s="9" t="n">
        <v>30</v>
      </c>
      <c r="G8" s="9" t="n">
        <v>10</v>
      </c>
      <c r="H8" s="9" t="n">
        <v>30</v>
      </c>
      <c r="I8" s="9" t="n">
        <v>10</v>
      </c>
      <c r="J8" s="9" t="n">
        <f aca="false">MAX(J9,G9,F9,E9)</f>
        <v>100</v>
      </c>
      <c r="K8" s="9" t="n">
        <v>30</v>
      </c>
      <c r="L8" s="9" t="n">
        <f aca="false">IF(ISNA(P9),"",P9)</f>
        <v>10</v>
      </c>
      <c r="M8" s="9" t="s">
        <v>107</v>
      </c>
      <c r="N8" s="11" t="b">
        <f aca="false">TRUE()</f>
        <v>1</v>
      </c>
      <c r="O8" s="8" t="n">
        <f aca="false">IF(F8="","",IF(ISNUMBER(F8),F8,IFERROR(VALUE(F8),"")))</f>
        <v>30</v>
      </c>
      <c r="P8" s="8" t="n">
        <f aca="false">IF(G8="","",IF(ISNUMBER(G8),G8,IFERROR(VALUE(G8),"")))</f>
        <v>10</v>
      </c>
      <c r="Q8" s="8" t="n">
        <f aca="false">IF(H8="","",IF(ISNUMBER(H8),H8,IFERROR(VALUE(H8),"")))</f>
        <v>30</v>
      </c>
      <c r="R8" s="8" t="n">
        <f aca="false">IF(I8="","",IF(ISNUMBER(I8),I8,IFERROR(VALUE(I8),"")))</f>
        <v>10</v>
      </c>
      <c r="S8" s="8" t="n">
        <f aca="false">IF(COUNT(O8:R8)=0,"",MAX(O8:R8))</f>
        <v>30</v>
      </c>
      <c r="T8" s="8" t="str">
        <f aca="false">IF(S8="","",IFERROR(INDEX(Codetabel!$B$2:$B$11,MATCH(S8,Codetabel!$A$2:$A$11,0)),""))</f>
        <v>2</v>
      </c>
      <c r="U8" s="8" t="str">
        <f aca="false">IF(NOT(X8),"n/a (excluded)",IF(K8=S8,"OK","MISMATCH"))</f>
        <v>OK</v>
      </c>
      <c r="V8" s="8" t="str">
        <f aca="false">IF(NOT(X8),"n/a (excluded)",IF(M8&amp;""=T8&amp;"","OK","MISMATCH"))</f>
        <v>OK</v>
      </c>
      <c r="W8" s="8" t="str">
        <f aca="false">IF(E8="","no activity description",IF(O8="","no numeric odour distance",IF(M8="","no category","")))</f>
        <v/>
      </c>
      <c r="X8" s="12" t="b">
        <f aca="false">W8=""</f>
        <v>1</v>
      </c>
      <c r="Y8" s="8" t="n">
        <f aca="false">IF(X8,INDEX(Codetabel!$C$2:$C$11,MATCH(M8&amp;"",Codetabel!$B$2:$B$11,0)),"")</f>
        <v>2</v>
      </c>
      <c r="Z8" s="12" t="b">
        <f aca="false">IF(X8,O8=S8,"")</f>
        <v>1</v>
      </c>
    </row>
    <row r="9" customFormat="false" ht="15" hidden="false" customHeight="false" outlineLevel="0" collapsed="false">
      <c r="A9" s="9" t="n">
        <v>10</v>
      </c>
      <c r="B9" s="9" t="s">
        <v>108</v>
      </c>
      <c r="C9" s="9" t="s">
        <v>112</v>
      </c>
      <c r="D9" s="9" t="s">
        <v>1219</v>
      </c>
      <c r="E9" s="9" t="s">
        <v>114</v>
      </c>
      <c r="F9" s="9" t="n">
        <v>100</v>
      </c>
      <c r="G9" s="9" t="n">
        <v>10</v>
      </c>
      <c r="H9" s="9" t="n">
        <v>30</v>
      </c>
      <c r="I9" s="9" t="n">
        <v>10</v>
      </c>
      <c r="J9" s="9" t="n">
        <f aca="false">MAX(J10,G10,F10,E10)</f>
        <v>100</v>
      </c>
      <c r="K9" s="9" t="n">
        <v>100</v>
      </c>
      <c r="L9" s="9" t="n">
        <f aca="false">IF(ISNA(P10),"",P10)</f>
        <v>10</v>
      </c>
      <c r="M9" s="9" t="s">
        <v>115</v>
      </c>
      <c r="N9" s="11" t="b">
        <f aca="false">TRUE()</f>
        <v>1</v>
      </c>
      <c r="O9" s="8" t="n">
        <f aca="false">IF(F9="","",IF(ISNUMBER(F9),F9,IFERROR(VALUE(F9),"")))</f>
        <v>100</v>
      </c>
      <c r="P9" s="8" t="n">
        <f aca="false">IF(G9="","",IF(ISNUMBER(G9),G9,IFERROR(VALUE(G9),"")))</f>
        <v>10</v>
      </c>
      <c r="Q9" s="8" t="n">
        <f aca="false">IF(H9="","",IF(ISNUMBER(H9),H9,IFERROR(VALUE(H9),"")))</f>
        <v>30</v>
      </c>
      <c r="R9" s="8" t="n">
        <f aca="false">IF(I9="","",IF(ISNUMBER(I9),I9,IFERROR(VALUE(I9),"")))</f>
        <v>10</v>
      </c>
      <c r="S9" s="8" t="n">
        <f aca="false">IF(COUNT(O9:R9)=0,"",MAX(O9:R9))</f>
        <v>100</v>
      </c>
      <c r="T9" s="8" t="str">
        <f aca="false">IF(S9="","",IFERROR(INDEX(Codetabel!$B$2:$B$11,MATCH(S9,Codetabel!$A$2:$A$11,0)),""))</f>
        <v>3.2</v>
      </c>
      <c r="U9" s="8" t="str">
        <f aca="false">IF(NOT(X9),"n/a (excluded)",IF(K9=S9,"OK","MISMATCH"))</f>
        <v>OK</v>
      </c>
      <c r="V9" s="8" t="str">
        <f aca="false">IF(NOT(X9),"n/a (excluded)",IF(M9&amp;""=T9&amp;"","OK","MISMATCH"))</f>
        <v>OK</v>
      </c>
      <c r="W9" s="8" t="str">
        <f aca="false">IF(E9="","no activity description",IF(O9="","no numeric odour distance",IF(M9="","no category","")))</f>
        <v/>
      </c>
      <c r="X9" s="12" t="b">
        <f aca="false">W9=""</f>
        <v>1</v>
      </c>
      <c r="Y9" s="8" t="n">
        <f aca="false">IF(X9,INDEX(Codetabel!$C$2:$C$11,MATCH(M9&amp;"",Codetabel!$B$2:$B$11,0)),"")</f>
        <v>4</v>
      </c>
      <c r="Z9" s="12" t="b">
        <f aca="false">IF(X9,O9=S9,"")</f>
        <v>1</v>
      </c>
    </row>
    <row r="10" customFormat="false" ht="15" hidden="false" customHeight="false" outlineLevel="0" collapsed="false">
      <c r="A10" s="9" t="n">
        <v>11</v>
      </c>
      <c r="B10" s="9" t="s">
        <v>108</v>
      </c>
      <c r="C10" s="9" t="s">
        <v>116</v>
      </c>
      <c r="D10" s="9" t="s">
        <v>418</v>
      </c>
      <c r="E10" s="9" t="s">
        <v>117</v>
      </c>
      <c r="F10" s="9" t="n">
        <v>30</v>
      </c>
      <c r="G10" s="9" t="n">
        <v>10</v>
      </c>
      <c r="H10" s="9" t="n">
        <v>30</v>
      </c>
      <c r="I10" s="9" t="n">
        <v>10</v>
      </c>
      <c r="J10" s="9" t="n">
        <f aca="false">MAX(J11,G11,F11,E11)</f>
        <v>100</v>
      </c>
      <c r="K10" s="9" t="n">
        <v>30</v>
      </c>
      <c r="L10" s="9" t="n">
        <f aca="false">IF(ISNA(P11),"",P11)</f>
        <v>10</v>
      </c>
      <c r="M10" s="9" t="s">
        <v>107</v>
      </c>
      <c r="N10" s="11" t="b">
        <f aca="false">TRUE()</f>
        <v>1</v>
      </c>
      <c r="O10" s="8" t="n">
        <f aca="false">IF(F10="","",IF(ISNUMBER(F10),F10,IFERROR(VALUE(F10),"")))</f>
        <v>30</v>
      </c>
      <c r="P10" s="8" t="n">
        <f aca="false">IF(G10="","",IF(ISNUMBER(G10),G10,IFERROR(VALUE(G10),"")))</f>
        <v>10</v>
      </c>
      <c r="Q10" s="8" t="n">
        <f aca="false">IF(H10="","",IF(ISNUMBER(H10),H10,IFERROR(VALUE(H10),"")))</f>
        <v>30</v>
      </c>
      <c r="R10" s="8" t="n">
        <f aca="false">IF(I10="","",IF(ISNUMBER(I10),I10,IFERROR(VALUE(I10),"")))</f>
        <v>10</v>
      </c>
      <c r="S10" s="8" t="n">
        <f aca="false">IF(COUNT(O10:R10)=0,"",MAX(O10:R10))</f>
        <v>30</v>
      </c>
      <c r="T10" s="8" t="str">
        <f aca="false">IF(S10="","",IFERROR(INDEX(Codetabel!$B$2:$B$11,MATCH(S10,Codetabel!$A$2:$A$11,0)),""))</f>
        <v>2</v>
      </c>
      <c r="U10" s="8" t="str">
        <f aca="false">IF(NOT(X10),"n/a (excluded)",IF(K10=S10,"OK","MISMATCH"))</f>
        <v>OK</v>
      </c>
      <c r="V10" s="8" t="str">
        <f aca="false">IF(NOT(X10),"n/a (excluded)",IF(M10&amp;""=T10&amp;"","OK","MISMATCH"))</f>
        <v>OK</v>
      </c>
      <c r="W10" s="8" t="str">
        <f aca="false">IF(E10="","no activity description",IF(O10="","no numeric odour distance",IF(M10="","no category","")))</f>
        <v/>
      </c>
      <c r="X10" s="12" t="b">
        <f aca="false">W10=""</f>
        <v>1</v>
      </c>
      <c r="Y10" s="8" t="n">
        <f aca="false">IF(X10,INDEX(Codetabel!$C$2:$C$11,MATCH(M10&amp;"",Codetabel!$B$2:$B$11,0)),"")</f>
        <v>2</v>
      </c>
      <c r="Z10" s="12" t="b">
        <f aca="false">IF(X10,O10=S10,"")</f>
        <v>1</v>
      </c>
    </row>
    <row r="11" customFormat="false" ht="15" hidden="false" customHeight="false" outlineLevel="0" collapsed="false">
      <c r="A11" s="9" t="n">
        <v>12</v>
      </c>
      <c r="B11" s="9" t="s">
        <v>108</v>
      </c>
      <c r="C11" s="9" t="s">
        <v>118</v>
      </c>
      <c r="D11" s="9" t="s">
        <v>1220</v>
      </c>
      <c r="E11" s="9" t="s">
        <v>119</v>
      </c>
      <c r="F11" s="9" t="n">
        <v>30</v>
      </c>
      <c r="G11" s="9" t="n">
        <v>10</v>
      </c>
      <c r="H11" s="9" t="n">
        <v>30</v>
      </c>
      <c r="I11" s="9" t="n">
        <v>10</v>
      </c>
      <c r="J11" s="9" t="n">
        <f aca="false">MAX(J12,G12,F12,E12)</f>
        <v>100</v>
      </c>
      <c r="K11" s="9" t="n">
        <v>30</v>
      </c>
      <c r="L11" s="9" t="n">
        <f aca="false">IF(ISNA(P12),"",P12)</f>
        <v>30</v>
      </c>
      <c r="M11" s="9" t="s">
        <v>107</v>
      </c>
      <c r="N11" s="11" t="b">
        <f aca="false">TRUE()</f>
        <v>1</v>
      </c>
      <c r="O11" s="8" t="n">
        <f aca="false">IF(F11="","",IF(ISNUMBER(F11),F11,IFERROR(VALUE(F11),"")))</f>
        <v>30</v>
      </c>
      <c r="P11" s="8" t="n">
        <f aca="false">IF(G11="","",IF(ISNUMBER(G11),G11,IFERROR(VALUE(G11),"")))</f>
        <v>10</v>
      </c>
      <c r="Q11" s="8" t="n">
        <f aca="false">IF(H11="","",IF(ISNUMBER(H11),H11,IFERROR(VALUE(H11),"")))</f>
        <v>30</v>
      </c>
      <c r="R11" s="8" t="n">
        <f aca="false">IF(I11="","",IF(ISNUMBER(I11),I11,IFERROR(VALUE(I11),"")))</f>
        <v>10</v>
      </c>
      <c r="S11" s="8" t="n">
        <f aca="false">IF(COUNT(O11:R11)=0,"",MAX(O11:R11))</f>
        <v>30</v>
      </c>
      <c r="T11" s="8" t="str">
        <f aca="false">IF(S11="","",IFERROR(INDEX(Codetabel!$B$2:$B$11,MATCH(S11,Codetabel!$A$2:$A$11,0)),""))</f>
        <v>2</v>
      </c>
      <c r="U11" s="8" t="str">
        <f aca="false">IF(NOT(X11),"n/a (excluded)",IF(K11=S11,"OK","MISMATCH"))</f>
        <v>OK</v>
      </c>
      <c r="V11" s="8" t="str">
        <f aca="false">IF(NOT(X11),"n/a (excluded)",IF(M11&amp;""=T11&amp;"","OK","MISMATCH"))</f>
        <v>OK</v>
      </c>
      <c r="W11" s="8" t="str">
        <f aca="false">IF(E11="","no activity description",IF(O11="","no numeric odour distance",IF(M11="","no category","")))</f>
        <v/>
      </c>
      <c r="X11" s="12" t="b">
        <f aca="false">W11=""</f>
        <v>1</v>
      </c>
      <c r="Y11" s="8" t="n">
        <f aca="false">IF(X11,INDEX(Codetabel!$C$2:$C$11,MATCH(M11&amp;"",Codetabel!$B$2:$B$11,0)),"")</f>
        <v>2</v>
      </c>
      <c r="Z11" s="12" t="b">
        <f aca="false">IF(X11,O11=S11,"")</f>
        <v>1</v>
      </c>
    </row>
    <row r="12" customFormat="false" ht="15" hidden="false" customHeight="false" outlineLevel="0" collapsed="false">
      <c r="A12" s="9" t="n">
        <v>13</v>
      </c>
      <c r="B12" s="9" t="s">
        <v>120</v>
      </c>
      <c r="C12" s="9" t="s">
        <v>121</v>
      </c>
      <c r="D12" s="9"/>
      <c r="E12" s="9" t="s">
        <v>122</v>
      </c>
      <c r="F12" s="9" t="n">
        <v>100</v>
      </c>
      <c r="G12" s="9" t="n">
        <v>30</v>
      </c>
      <c r="H12" s="9" t="n">
        <v>30</v>
      </c>
      <c r="I12" s="9" t="n">
        <v>0</v>
      </c>
      <c r="J12" s="9" t="n">
        <f aca="false">MAX(J13,G13,F13,E13)</f>
        <v>0</v>
      </c>
      <c r="K12" s="9" t="n">
        <v>100</v>
      </c>
      <c r="L12" s="9" t="str">
        <f aca="false">IF(ISNA(P13),"",P13)</f>
        <v/>
      </c>
      <c r="M12" s="9" t="s">
        <v>115</v>
      </c>
      <c r="N12" s="11" t="b">
        <f aca="false">TRUE()</f>
        <v>1</v>
      </c>
      <c r="O12" s="8" t="n">
        <f aca="false">IF(F12="","",IF(ISNUMBER(F12),F12,IFERROR(VALUE(F12),"")))</f>
        <v>100</v>
      </c>
      <c r="P12" s="8" t="n">
        <f aca="false">IF(G12="","",IF(ISNUMBER(G12),G12,IFERROR(VALUE(G12),"")))</f>
        <v>30</v>
      </c>
      <c r="Q12" s="8" t="n">
        <f aca="false">IF(H12="","",IF(ISNUMBER(H12),H12,IFERROR(VALUE(H12),"")))</f>
        <v>30</v>
      </c>
      <c r="R12" s="8" t="n">
        <f aca="false">IF(I12="","",IF(ISNUMBER(I12),I12,IFERROR(VALUE(I12),"")))</f>
        <v>0</v>
      </c>
      <c r="S12" s="8" t="n">
        <f aca="false">IF(COUNT(O12:R12)=0,"",MAX(O12:R12))</f>
        <v>100</v>
      </c>
      <c r="T12" s="8" t="str">
        <f aca="false">IF(S12="","",IFERROR(INDEX(Codetabel!$B$2:$B$11,MATCH(S12,Codetabel!$A$2:$A$11,0)),""))</f>
        <v>3.2</v>
      </c>
      <c r="U12" s="8" t="str">
        <f aca="false">IF(NOT(X12),"n/a (excluded)",IF(K12=S12,"OK","MISMATCH"))</f>
        <v>OK</v>
      </c>
      <c r="V12" s="8" t="str">
        <f aca="false">IF(NOT(X12),"n/a (excluded)",IF(M12&amp;""=T12&amp;"","OK","MISMATCH"))</f>
        <v>OK</v>
      </c>
      <c r="W12" s="8" t="str">
        <f aca="false">IF(E12="","no activity description",IF(O12="","no numeric odour distance",IF(M12="","no category","")))</f>
        <v/>
      </c>
      <c r="X12" s="12" t="b">
        <f aca="false">W12=""</f>
        <v>1</v>
      </c>
      <c r="Y12" s="8" t="n">
        <f aca="false">IF(X12,INDEX(Codetabel!$C$2:$C$11,MATCH(M12&amp;"",Codetabel!$B$2:$B$11,0)),"")</f>
        <v>4</v>
      </c>
      <c r="Z12" s="12" t="b">
        <f aca="false">IF(X12,O12=S12,"")</f>
        <v>1</v>
      </c>
    </row>
    <row r="13" customFormat="false" ht="15" hidden="false" customHeight="false" outlineLevel="0" collapsed="false">
      <c r="A13" s="9" t="n">
        <v>14</v>
      </c>
      <c r="B13" s="9" t="s">
        <v>123</v>
      </c>
      <c r="C13" s="9" t="s">
        <v>1221</v>
      </c>
      <c r="D13" s="9" t="s">
        <v>1215</v>
      </c>
      <c r="E13" s="9" t="s">
        <v>1222</v>
      </c>
      <c r="F13" s="9"/>
      <c r="G13" s="9"/>
      <c r="H13" s="9"/>
      <c r="I13" s="9"/>
      <c r="J13" s="9"/>
      <c r="K13" s="9"/>
      <c r="L13" s="9" t="n">
        <f aca="false">IF(ISNA(P14),"",P14)</f>
        <v>30</v>
      </c>
      <c r="M13" s="9"/>
      <c r="N13" s="11" t="b">
        <f aca="false">TRUE()</f>
        <v>1</v>
      </c>
      <c r="O13" s="8" t="str">
        <f aca="false">IF(F13="","",IF(ISNUMBER(F13),F13,IFERROR(VALUE(F13),"")))</f>
        <v/>
      </c>
      <c r="P13" s="8" t="str">
        <f aca="false">IF(G13="","",IF(ISNUMBER(G13),G13,IFERROR(VALUE(G13),"")))</f>
        <v/>
      </c>
      <c r="Q13" s="8" t="str">
        <f aca="false">IF(H13="","",IF(ISNUMBER(H13),H13,IFERROR(VALUE(H13),"")))</f>
        <v/>
      </c>
      <c r="R13" s="8" t="str">
        <f aca="false">IF(I13="","",IF(ISNUMBER(I13),I13,IFERROR(VALUE(I13),"")))</f>
        <v/>
      </c>
      <c r="S13" s="8" t="str">
        <f aca="false">IF(COUNT(O13:R13)=0,"",MAX(O13:R13))</f>
        <v/>
      </c>
      <c r="T13" s="8" t="str">
        <f aca="false">IF(S13="","",IFERROR(INDEX(Codetabel!$B$2:$B$11,MATCH(S13,Codetabel!$A$2:$A$11,0)),""))</f>
        <v/>
      </c>
      <c r="U13" s="8" t="str">
        <f aca="false">IF(NOT(X13),"n/a (excluded)",IF(K13=S13,"OK","MISMATCH"))</f>
        <v>n/a (excluded)</v>
      </c>
      <c r="V13" s="8" t="str">
        <f aca="false">IF(NOT(X13),"n/a (excluded)",IF(M13&amp;""=T13&amp;"","OK","MISMATCH"))</f>
        <v>n/a (excluded)</v>
      </c>
      <c r="W13" s="8" t="str">
        <f aca="false">IF(E13="","no activity description",IF(O13="","no numeric odour distance",IF(M13="","no category","")))</f>
        <v>no numeric odour distance</v>
      </c>
      <c r="X13" s="12" t="b">
        <f aca="false">W13=""</f>
        <v>0</v>
      </c>
      <c r="Y13" s="8" t="str">
        <f aca="false">IF(X13,INDEX(Codetabel!$C$2:$C$11,MATCH(M13&amp;"",Codetabel!$B$2:$B$11,0)),"")</f>
        <v/>
      </c>
      <c r="Z13" s="8" t="str">
        <f aca="false">IF(X13,O13=S13,"")</f>
        <v/>
      </c>
    </row>
    <row r="14" customFormat="false" ht="15" hidden="false" customHeight="false" outlineLevel="0" collapsed="false">
      <c r="A14" s="9" t="n">
        <v>15</v>
      </c>
      <c r="B14" s="9" t="s">
        <v>123</v>
      </c>
      <c r="C14" s="9" t="s">
        <v>124</v>
      </c>
      <c r="D14" s="9" t="s">
        <v>392</v>
      </c>
      <c r="E14" s="9" t="s">
        <v>125</v>
      </c>
      <c r="F14" s="9" t="n">
        <v>50</v>
      </c>
      <c r="G14" s="9" t="n">
        <v>30</v>
      </c>
      <c r="H14" s="9" t="n">
        <v>30</v>
      </c>
      <c r="I14" s="9" t="n">
        <v>0</v>
      </c>
      <c r="J14" s="9" t="n">
        <f aca="false">MAX(J15,G15,F15,E15)</f>
        <v>200</v>
      </c>
      <c r="K14" s="9" t="n">
        <v>50</v>
      </c>
      <c r="L14" s="9" t="n">
        <f aca="false">IF(ISNA(P15),"",P15)</f>
        <v>30</v>
      </c>
      <c r="M14" s="9" t="s">
        <v>126</v>
      </c>
      <c r="N14" s="11" t="b">
        <f aca="false">TRUE()</f>
        <v>1</v>
      </c>
      <c r="O14" s="8" t="n">
        <f aca="false">IF(F14="","",IF(ISNUMBER(F14),F14,IFERROR(VALUE(F14),"")))</f>
        <v>50</v>
      </c>
      <c r="P14" s="8" t="n">
        <f aca="false">IF(G14="","",IF(ISNUMBER(G14),G14,IFERROR(VALUE(G14),"")))</f>
        <v>30</v>
      </c>
      <c r="Q14" s="8" t="n">
        <f aca="false">IF(H14="","",IF(ISNUMBER(H14),H14,IFERROR(VALUE(H14),"")))</f>
        <v>30</v>
      </c>
      <c r="R14" s="8" t="n">
        <f aca="false">IF(I14="","",IF(ISNUMBER(I14),I14,IFERROR(VALUE(I14),"")))</f>
        <v>0</v>
      </c>
      <c r="S14" s="8" t="n">
        <f aca="false">IF(COUNT(O14:R14)=0,"",MAX(O14:R14))</f>
        <v>50</v>
      </c>
      <c r="T14" s="8" t="str">
        <f aca="false">IF(S14="","",IFERROR(INDEX(Codetabel!$B$2:$B$11,MATCH(S14,Codetabel!$A$2:$A$11,0)),""))</f>
        <v>3.1</v>
      </c>
      <c r="U14" s="8" t="str">
        <f aca="false">IF(NOT(X14),"n/a (excluded)",IF(K14=S14,"OK","MISMATCH"))</f>
        <v>OK</v>
      </c>
      <c r="V14" s="8" t="str">
        <f aca="false">IF(NOT(X14),"n/a (excluded)",IF(M14&amp;""=T14&amp;"","OK","MISMATCH"))</f>
        <v>OK</v>
      </c>
      <c r="W14" s="8" t="str">
        <f aca="false">IF(E14="","no activity description",IF(O14="","no numeric odour distance",IF(M14="","no category","")))</f>
        <v/>
      </c>
      <c r="X14" s="12" t="b">
        <f aca="false">W14=""</f>
        <v>1</v>
      </c>
      <c r="Y14" s="8" t="n">
        <f aca="false">IF(X14,INDEX(Codetabel!$C$2:$C$11,MATCH(M14&amp;"",Codetabel!$B$2:$B$11,0)),"")</f>
        <v>3</v>
      </c>
      <c r="Z14" s="12" t="b">
        <f aca="false">IF(X14,O14=S14,"")</f>
        <v>1</v>
      </c>
    </row>
    <row r="15" customFormat="false" ht="15" hidden="false" customHeight="false" outlineLevel="0" collapsed="false">
      <c r="A15" s="9" t="n">
        <v>16</v>
      </c>
      <c r="B15" s="9" t="s">
        <v>123</v>
      </c>
      <c r="C15" s="9" t="s">
        <v>127</v>
      </c>
      <c r="D15" s="9" t="s">
        <v>107</v>
      </c>
      <c r="E15" s="9" t="s">
        <v>128</v>
      </c>
      <c r="F15" s="9" t="n">
        <v>50</v>
      </c>
      <c r="G15" s="9" t="n">
        <v>30</v>
      </c>
      <c r="H15" s="9" t="n">
        <v>30</v>
      </c>
      <c r="I15" s="9" t="n">
        <v>0</v>
      </c>
      <c r="J15" s="9" t="n">
        <f aca="false">MAX(J16,G16,F16,E16)</f>
        <v>200</v>
      </c>
      <c r="K15" s="9" t="n">
        <v>50</v>
      </c>
      <c r="L15" s="9" t="n">
        <f aca="false">IF(ISNA(P16),"",P16)</f>
        <v>30</v>
      </c>
      <c r="M15" s="9" t="s">
        <v>126</v>
      </c>
      <c r="N15" s="11" t="b">
        <f aca="false">TRUE()</f>
        <v>1</v>
      </c>
      <c r="O15" s="8" t="n">
        <f aca="false">IF(F15="","",IF(ISNUMBER(F15),F15,IFERROR(VALUE(F15),"")))</f>
        <v>50</v>
      </c>
      <c r="P15" s="8" t="n">
        <f aca="false">IF(G15="","",IF(ISNUMBER(G15),G15,IFERROR(VALUE(G15),"")))</f>
        <v>30</v>
      </c>
      <c r="Q15" s="8" t="n">
        <f aca="false">IF(H15="","",IF(ISNUMBER(H15),H15,IFERROR(VALUE(H15),"")))</f>
        <v>30</v>
      </c>
      <c r="R15" s="8" t="n">
        <f aca="false">IF(I15="","",IF(ISNUMBER(I15),I15,IFERROR(VALUE(I15),"")))</f>
        <v>0</v>
      </c>
      <c r="S15" s="8" t="n">
        <f aca="false">IF(COUNT(O15:R15)=0,"",MAX(O15:R15))</f>
        <v>50</v>
      </c>
      <c r="T15" s="8" t="str">
        <f aca="false">IF(S15="","",IFERROR(INDEX(Codetabel!$B$2:$B$11,MATCH(S15,Codetabel!$A$2:$A$11,0)),""))</f>
        <v>3.1</v>
      </c>
      <c r="U15" s="8" t="str">
        <f aca="false">IF(NOT(X15),"n/a (excluded)",IF(K15=S15,"OK","MISMATCH"))</f>
        <v>OK</v>
      </c>
      <c r="V15" s="8" t="str">
        <f aca="false">IF(NOT(X15),"n/a (excluded)",IF(M15&amp;""=T15&amp;"","OK","MISMATCH"))</f>
        <v>OK</v>
      </c>
      <c r="W15" s="8" t="str">
        <f aca="false">IF(E15="","no activity description",IF(O15="","no numeric odour distance",IF(M15="","no category","")))</f>
        <v/>
      </c>
      <c r="X15" s="12" t="b">
        <f aca="false">W15=""</f>
        <v>1</v>
      </c>
      <c r="Y15" s="8" t="n">
        <f aca="false">IF(X15,INDEX(Codetabel!$C$2:$C$11,MATCH(M15&amp;"",Codetabel!$B$2:$B$11,0)),"")</f>
        <v>3</v>
      </c>
      <c r="Z15" s="12" t="b">
        <f aca="false">IF(X15,O15=S15,"")</f>
        <v>1</v>
      </c>
    </row>
    <row r="16" customFormat="false" ht="15" hidden="false" customHeight="false" outlineLevel="0" collapsed="false">
      <c r="A16" s="9" t="n">
        <v>17</v>
      </c>
      <c r="B16" s="9" t="s">
        <v>129</v>
      </c>
      <c r="C16" s="9" t="s">
        <v>130</v>
      </c>
      <c r="D16" s="9"/>
      <c r="E16" s="9" t="s">
        <v>131</v>
      </c>
      <c r="F16" s="9" t="n">
        <v>200</v>
      </c>
      <c r="G16" s="9" t="n">
        <v>30</v>
      </c>
      <c r="H16" s="9" t="n">
        <v>50</v>
      </c>
      <c r="I16" s="9" t="n">
        <v>0</v>
      </c>
      <c r="J16" s="9" t="n">
        <f aca="false">MAX(J17,G17,F17,E17)</f>
        <v>0</v>
      </c>
      <c r="K16" s="9" t="n">
        <v>200</v>
      </c>
      <c r="L16" s="9" t="str">
        <f aca="false">IF(ISNA(P17),"",P17)</f>
        <v/>
      </c>
      <c r="M16" s="9" t="s">
        <v>132</v>
      </c>
      <c r="N16" s="11" t="b">
        <f aca="false">TRUE()</f>
        <v>1</v>
      </c>
      <c r="O16" s="8" t="n">
        <f aca="false">IF(F16="","",IF(ISNUMBER(F16),F16,IFERROR(VALUE(F16),"")))</f>
        <v>200</v>
      </c>
      <c r="P16" s="8" t="n">
        <f aca="false">IF(G16="","",IF(ISNUMBER(G16),G16,IFERROR(VALUE(G16),"")))</f>
        <v>30</v>
      </c>
      <c r="Q16" s="8" t="n">
        <f aca="false">IF(H16="","",IF(ISNUMBER(H16),H16,IFERROR(VALUE(H16),"")))</f>
        <v>50</v>
      </c>
      <c r="R16" s="8" t="n">
        <f aca="false">IF(I16="","",IF(ISNUMBER(I16),I16,IFERROR(VALUE(I16),"")))</f>
        <v>0</v>
      </c>
      <c r="S16" s="8" t="n">
        <f aca="false">IF(COUNT(O16:R16)=0,"",MAX(O16:R16))</f>
        <v>200</v>
      </c>
      <c r="T16" s="8" t="str">
        <f aca="false">IF(S16="","",IFERROR(INDEX(Codetabel!$B$2:$B$11,MATCH(S16,Codetabel!$A$2:$A$11,0)),""))</f>
        <v>4.1</v>
      </c>
      <c r="U16" s="8" t="str">
        <f aca="false">IF(NOT(X16),"n/a (excluded)",IF(K16=S16,"OK","MISMATCH"))</f>
        <v>OK</v>
      </c>
      <c r="V16" s="8" t="str">
        <f aca="false">IF(NOT(X16),"n/a (excluded)",IF(M16&amp;""=T16&amp;"","OK","MISMATCH"))</f>
        <v>OK</v>
      </c>
      <c r="W16" s="8" t="str">
        <f aca="false">IF(E16="","no activity description",IF(O16="","no numeric odour distance",IF(M16="","no category","")))</f>
        <v/>
      </c>
      <c r="X16" s="12" t="b">
        <f aca="false">W16=""</f>
        <v>1</v>
      </c>
      <c r="Y16" s="8" t="n">
        <f aca="false">IF(X16,INDEX(Codetabel!$C$2:$C$11,MATCH(M16&amp;"",Codetabel!$B$2:$B$11,0)),"")</f>
        <v>5</v>
      </c>
      <c r="Z16" s="12" t="b">
        <f aca="false">IF(X16,O16=S16,"")</f>
        <v>1</v>
      </c>
    </row>
    <row r="17" customFormat="false" ht="15" hidden="false" customHeight="false" outlineLevel="0" collapsed="false">
      <c r="A17" s="9" t="n">
        <v>18</v>
      </c>
      <c r="B17" s="9" t="s">
        <v>133</v>
      </c>
      <c r="C17" s="9" t="s">
        <v>134</v>
      </c>
      <c r="D17" s="9" t="s">
        <v>1215</v>
      </c>
      <c r="E17" s="9" t="s">
        <v>1223</v>
      </c>
      <c r="F17" s="9"/>
      <c r="G17" s="9"/>
      <c r="H17" s="9"/>
      <c r="I17" s="9"/>
      <c r="J17" s="9"/>
      <c r="K17" s="9"/>
      <c r="L17" s="9" t="n">
        <f aca="false">IF(ISNA(P18),"",P18)</f>
        <v>30</v>
      </c>
      <c r="M17" s="9"/>
      <c r="N17" s="11" t="b">
        <f aca="false">TRUE()</f>
        <v>1</v>
      </c>
      <c r="O17" s="8" t="str">
        <f aca="false">IF(F17="","",IF(ISNUMBER(F17),F17,IFERROR(VALUE(F17),"")))</f>
        <v/>
      </c>
      <c r="P17" s="8" t="str">
        <f aca="false">IF(G17="","",IF(ISNUMBER(G17),G17,IFERROR(VALUE(G17),"")))</f>
        <v/>
      </c>
      <c r="Q17" s="8" t="str">
        <f aca="false">IF(H17="","",IF(ISNUMBER(H17),H17,IFERROR(VALUE(H17),"")))</f>
        <v/>
      </c>
      <c r="R17" s="8" t="str">
        <f aca="false">IF(I17="","",IF(ISNUMBER(I17),I17,IFERROR(VALUE(I17),"")))</f>
        <v/>
      </c>
      <c r="S17" s="8" t="str">
        <f aca="false">IF(COUNT(O17:R17)=0,"",MAX(O17:R17))</f>
        <v/>
      </c>
      <c r="T17" s="8" t="str">
        <f aca="false">IF(S17="","",IFERROR(INDEX(Codetabel!$B$2:$B$11,MATCH(S17,Codetabel!$A$2:$A$11,0)),""))</f>
        <v/>
      </c>
      <c r="U17" s="8" t="str">
        <f aca="false">IF(NOT(X17),"n/a (excluded)",IF(K17=S17,"OK","MISMATCH"))</f>
        <v>n/a (excluded)</v>
      </c>
      <c r="V17" s="8" t="str">
        <f aca="false">IF(NOT(X17),"n/a (excluded)",IF(M17&amp;""=T17&amp;"","OK","MISMATCH"))</f>
        <v>n/a (excluded)</v>
      </c>
      <c r="W17" s="8" t="str">
        <f aca="false">IF(E17="","no activity description",IF(O17="","no numeric odour distance",IF(M17="","no category","")))</f>
        <v>no numeric odour distance</v>
      </c>
      <c r="X17" s="12" t="b">
        <f aca="false">W17=""</f>
        <v>0</v>
      </c>
      <c r="Y17" s="8" t="str">
        <f aca="false">IF(X17,INDEX(Codetabel!$C$2:$C$11,MATCH(M17&amp;"",Codetabel!$B$2:$B$11,0)),"")</f>
        <v/>
      </c>
      <c r="Z17" s="8" t="str">
        <f aca="false">IF(X17,O17=S17,"")</f>
        <v/>
      </c>
    </row>
    <row r="18" customFormat="false" ht="15" hidden="false" customHeight="false" outlineLevel="0" collapsed="false">
      <c r="A18" s="9" t="n">
        <v>19</v>
      </c>
      <c r="B18" s="9" t="s">
        <v>133</v>
      </c>
      <c r="C18" s="9" t="s">
        <v>134</v>
      </c>
      <c r="D18" s="9" t="s">
        <v>392</v>
      </c>
      <c r="E18" s="9" t="s">
        <v>135</v>
      </c>
      <c r="F18" s="9" t="n">
        <v>200</v>
      </c>
      <c r="G18" s="9" t="n">
        <v>30</v>
      </c>
      <c r="H18" s="9" t="n">
        <v>50</v>
      </c>
      <c r="I18" s="9" t="n">
        <v>0</v>
      </c>
      <c r="J18" s="9" t="n">
        <f aca="false">MAX(J19,G19,F19,E19)</f>
        <v>200</v>
      </c>
      <c r="K18" s="9" t="n">
        <v>200</v>
      </c>
      <c r="L18" s="9" t="n">
        <f aca="false">IF(ISNA(P19),"",P19)</f>
        <v>30</v>
      </c>
      <c r="M18" s="9" t="s">
        <v>132</v>
      </c>
      <c r="N18" s="11" t="b">
        <f aca="false">TRUE()</f>
        <v>1</v>
      </c>
      <c r="O18" s="8" t="n">
        <f aca="false">IF(F18="","",IF(ISNUMBER(F18),F18,IFERROR(VALUE(F18),"")))</f>
        <v>200</v>
      </c>
      <c r="P18" s="8" t="n">
        <f aca="false">IF(G18="","",IF(ISNUMBER(G18),G18,IFERROR(VALUE(G18),"")))</f>
        <v>30</v>
      </c>
      <c r="Q18" s="8" t="n">
        <f aca="false">IF(H18="","",IF(ISNUMBER(H18),H18,IFERROR(VALUE(H18),"")))</f>
        <v>50</v>
      </c>
      <c r="R18" s="8" t="n">
        <f aca="false">IF(I18="","",IF(ISNUMBER(I18),I18,IFERROR(VALUE(I18),"")))</f>
        <v>0</v>
      </c>
      <c r="S18" s="8" t="n">
        <f aca="false">IF(COUNT(O18:R18)=0,"",MAX(O18:R18))</f>
        <v>200</v>
      </c>
      <c r="T18" s="8" t="str">
        <f aca="false">IF(S18="","",IFERROR(INDEX(Codetabel!$B$2:$B$11,MATCH(S18,Codetabel!$A$2:$A$11,0)),""))</f>
        <v>4.1</v>
      </c>
      <c r="U18" s="8" t="str">
        <f aca="false">IF(NOT(X18),"n/a (excluded)",IF(K18=S18,"OK","MISMATCH"))</f>
        <v>OK</v>
      </c>
      <c r="V18" s="8" t="str">
        <f aca="false">IF(NOT(X18),"n/a (excluded)",IF(M18&amp;""=T18&amp;"","OK","MISMATCH"))</f>
        <v>OK</v>
      </c>
      <c r="W18" s="8" t="str">
        <f aca="false">IF(E18="","no activity description",IF(O18="","no numeric odour distance",IF(M18="","no category","")))</f>
        <v/>
      </c>
      <c r="X18" s="12" t="b">
        <f aca="false">W18=""</f>
        <v>1</v>
      </c>
      <c r="Y18" s="8" t="n">
        <f aca="false">IF(X18,INDEX(Codetabel!$C$2:$C$11,MATCH(M18&amp;"",Codetabel!$B$2:$B$11,0)),"")</f>
        <v>5</v>
      </c>
      <c r="Z18" s="12" t="b">
        <f aca="false">IF(X18,O18=S18,"")</f>
        <v>1</v>
      </c>
    </row>
    <row r="19" customFormat="false" ht="15" hidden="false" customHeight="false" outlineLevel="0" collapsed="false">
      <c r="A19" s="9" t="n">
        <v>20</v>
      </c>
      <c r="B19" s="9" t="s">
        <v>133</v>
      </c>
      <c r="C19" s="9" t="s">
        <v>134</v>
      </c>
      <c r="D19" s="9" t="s">
        <v>107</v>
      </c>
      <c r="E19" s="9" t="s">
        <v>136</v>
      </c>
      <c r="F19" s="9" t="n">
        <v>200</v>
      </c>
      <c r="G19" s="9" t="n">
        <v>30</v>
      </c>
      <c r="H19" s="9" t="n">
        <v>50</v>
      </c>
      <c r="I19" s="9" t="n">
        <v>0</v>
      </c>
      <c r="J19" s="9" t="n">
        <f aca="false">MAX(J20,G20,F20,E20)</f>
        <v>200</v>
      </c>
      <c r="K19" s="9" t="n">
        <v>200</v>
      </c>
      <c r="L19" s="9" t="n">
        <f aca="false">IF(ISNA(P20),"",P20)</f>
        <v>50</v>
      </c>
      <c r="M19" s="9" t="s">
        <v>132</v>
      </c>
      <c r="N19" s="11" t="b">
        <f aca="false">TRUE()</f>
        <v>1</v>
      </c>
      <c r="O19" s="8" t="n">
        <f aca="false">IF(F19="","",IF(ISNUMBER(F19),F19,IFERROR(VALUE(F19),"")))</f>
        <v>200</v>
      </c>
      <c r="P19" s="8" t="n">
        <f aca="false">IF(G19="","",IF(ISNUMBER(G19),G19,IFERROR(VALUE(G19),"")))</f>
        <v>30</v>
      </c>
      <c r="Q19" s="8" t="n">
        <f aca="false">IF(H19="","",IF(ISNUMBER(H19),H19,IFERROR(VALUE(H19),"")))</f>
        <v>50</v>
      </c>
      <c r="R19" s="8" t="n">
        <f aca="false">IF(I19="","",IF(ISNUMBER(I19),I19,IFERROR(VALUE(I19),"")))</f>
        <v>0</v>
      </c>
      <c r="S19" s="8" t="n">
        <f aca="false">IF(COUNT(O19:R19)=0,"",MAX(O19:R19))</f>
        <v>200</v>
      </c>
      <c r="T19" s="8" t="str">
        <f aca="false">IF(S19="","",IFERROR(INDEX(Codetabel!$B$2:$B$11,MATCH(S19,Codetabel!$A$2:$A$11,0)),""))</f>
        <v>4.1</v>
      </c>
      <c r="U19" s="8" t="str">
        <f aca="false">IF(NOT(X19),"n/a (excluded)",IF(K19=S19,"OK","MISMATCH"))</f>
        <v>OK</v>
      </c>
      <c r="V19" s="8" t="str">
        <f aca="false">IF(NOT(X19),"n/a (excluded)",IF(M19&amp;""=T19&amp;"","OK","MISMATCH"))</f>
        <v>OK</v>
      </c>
      <c r="W19" s="8" t="str">
        <f aca="false">IF(E19="","no activity description",IF(O19="","no numeric odour distance",IF(M19="","no category","")))</f>
        <v/>
      </c>
      <c r="X19" s="12" t="b">
        <f aca="false">W19=""</f>
        <v>1</v>
      </c>
      <c r="Y19" s="8" t="n">
        <f aca="false">IF(X19,INDEX(Codetabel!$C$2:$C$11,MATCH(M19&amp;"",Codetabel!$B$2:$B$11,0)),"")</f>
        <v>5</v>
      </c>
      <c r="Z19" s="12" t="b">
        <f aca="false">IF(X19,O19=S19,"")</f>
        <v>1</v>
      </c>
    </row>
    <row r="20" customFormat="false" ht="15" hidden="false" customHeight="false" outlineLevel="0" collapsed="false">
      <c r="A20" s="9" t="n">
        <v>21</v>
      </c>
      <c r="B20" s="9" t="s">
        <v>133</v>
      </c>
      <c r="C20" s="9" t="s">
        <v>134</v>
      </c>
      <c r="D20" s="9" t="s">
        <v>1217</v>
      </c>
      <c r="E20" s="9" t="s">
        <v>137</v>
      </c>
      <c r="F20" s="9" t="n">
        <v>200</v>
      </c>
      <c r="G20" s="9" t="n">
        <v>50</v>
      </c>
      <c r="H20" s="9" t="n">
        <v>50</v>
      </c>
      <c r="I20" s="9" t="n">
        <v>0</v>
      </c>
      <c r="J20" s="9" t="n">
        <f aca="false">MAX(J21,G21,F21,E21)</f>
        <v>100</v>
      </c>
      <c r="K20" s="9" t="n">
        <v>200</v>
      </c>
      <c r="L20" s="9" t="n">
        <f aca="false">IF(ISNA(P21),"",P21)</f>
        <v>30</v>
      </c>
      <c r="M20" s="9" t="s">
        <v>132</v>
      </c>
      <c r="N20" s="11" t="b">
        <f aca="false">TRUE()</f>
        <v>1</v>
      </c>
      <c r="O20" s="8" t="n">
        <f aca="false">IF(F20="","",IF(ISNUMBER(F20),F20,IFERROR(VALUE(F20),"")))</f>
        <v>200</v>
      </c>
      <c r="P20" s="8" t="n">
        <f aca="false">IF(G20="","",IF(ISNUMBER(G20),G20,IFERROR(VALUE(G20),"")))</f>
        <v>50</v>
      </c>
      <c r="Q20" s="8" t="n">
        <f aca="false">IF(H20="","",IF(ISNUMBER(H20),H20,IFERROR(VALUE(H20),"")))</f>
        <v>50</v>
      </c>
      <c r="R20" s="8" t="n">
        <f aca="false">IF(I20="","",IF(ISNUMBER(I20),I20,IFERROR(VALUE(I20),"")))</f>
        <v>0</v>
      </c>
      <c r="S20" s="8" t="n">
        <f aca="false">IF(COUNT(O20:R20)=0,"",MAX(O20:R20))</f>
        <v>200</v>
      </c>
      <c r="T20" s="8" t="str">
        <f aca="false">IF(S20="","",IFERROR(INDEX(Codetabel!$B$2:$B$11,MATCH(S20,Codetabel!$A$2:$A$11,0)),""))</f>
        <v>4.1</v>
      </c>
      <c r="U20" s="8" t="str">
        <f aca="false">IF(NOT(X20),"n/a (excluded)",IF(K20=S20,"OK","MISMATCH"))</f>
        <v>OK</v>
      </c>
      <c r="V20" s="8" t="str">
        <f aca="false">IF(NOT(X20),"n/a (excluded)",IF(M20&amp;""=T20&amp;"","OK","MISMATCH"))</f>
        <v>OK</v>
      </c>
      <c r="W20" s="8" t="str">
        <f aca="false">IF(E20="","no activity description",IF(O20="","no numeric odour distance",IF(M20="","no category","")))</f>
        <v/>
      </c>
      <c r="X20" s="12" t="b">
        <f aca="false">W20=""</f>
        <v>1</v>
      </c>
      <c r="Y20" s="8" t="n">
        <f aca="false">IF(X20,INDEX(Codetabel!$C$2:$C$11,MATCH(M20&amp;"",Codetabel!$B$2:$B$11,0)),"")</f>
        <v>5</v>
      </c>
      <c r="Z20" s="12" t="b">
        <f aca="false">IF(X20,O20=S20,"")</f>
        <v>1</v>
      </c>
    </row>
    <row r="21" customFormat="false" ht="15" hidden="false" customHeight="false" outlineLevel="0" collapsed="false">
      <c r="A21" s="9" t="n">
        <v>22</v>
      </c>
      <c r="B21" s="9" t="s">
        <v>133</v>
      </c>
      <c r="C21" s="9" t="s">
        <v>134</v>
      </c>
      <c r="D21" s="9" t="s">
        <v>1218</v>
      </c>
      <c r="E21" s="9" t="s">
        <v>138</v>
      </c>
      <c r="F21" s="9" t="n">
        <v>100</v>
      </c>
      <c r="G21" s="9" t="n">
        <v>30</v>
      </c>
      <c r="H21" s="9" t="n">
        <v>50</v>
      </c>
      <c r="I21" s="9" t="n">
        <v>0</v>
      </c>
      <c r="J21" s="9" t="n">
        <f aca="false">MAX(J22,G22,F22,E22)</f>
        <v>0</v>
      </c>
      <c r="K21" s="9" t="n">
        <v>100</v>
      </c>
      <c r="L21" s="9" t="str">
        <f aca="false">IF(ISNA(P22),"",P22)</f>
        <v/>
      </c>
      <c r="M21" s="9" t="s">
        <v>115</v>
      </c>
      <c r="N21" s="11" t="b">
        <f aca="false">TRUE()</f>
        <v>1</v>
      </c>
      <c r="O21" s="8" t="n">
        <f aca="false">IF(F21="","",IF(ISNUMBER(F21),F21,IFERROR(VALUE(F21),"")))</f>
        <v>100</v>
      </c>
      <c r="P21" s="8" t="n">
        <f aca="false">IF(G21="","",IF(ISNUMBER(G21),G21,IFERROR(VALUE(G21),"")))</f>
        <v>30</v>
      </c>
      <c r="Q21" s="8" t="n">
        <f aca="false">IF(H21="","",IF(ISNUMBER(H21),H21,IFERROR(VALUE(H21),"")))</f>
        <v>50</v>
      </c>
      <c r="R21" s="8" t="n">
        <f aca="false">IF(I21="","",IF(ISNUMBER(I21),I21,IFERROR(VALUE(I21),"")))</f>
        <v>0</v>
      </c>
      <c r="S21" s="8" t="n">
        <f aca="false">IF(COUNT(O21:R21)=0,"",MAX(O21:R21))</f>
        <v>100</v>
      </c>
      <c r="T21" s="8" t="str">
        <f aca="false">IF(S21="","",IFERROR(INDEX(Codetabel!$B$2:$B$11,MATCH(S21,Codetabel!$A$2:$A$11,0)),""))</f>
        <v>3.2</v>
      </c>
      <c r="U21" s="8" t="str">
        <f aca="false">IF(NOT(X21),"n/a (excluded)",IF(K21=S21,"OK","MISMATCH"))</f>
        <v>OK</v>
      </c>
      <c r="V21" s="8" t="str">
        <f aca="false">IF(NOT(X21),"n/a (excluded)",IF(M21&amp;""=T21&amp;"","OK","MISMATCH"))</f>
        <v>OK</v>
      </c>
      <c r="W21" s="8" t="str">
        <f aca="false">IF(E21="","no activity description",IF(O21="","no numeric odour distance",IF(M21="","no category","")))</f>
        <v/>
      </c>
      <c r="X21" s="12" t="b">
        <f aca="false">W21=""</f>
        <v>1</v>
      </c>
      <c r="Y21" s="8" t="n">
        <f aca="false">IF(X21,INDEX(Codetabel!$C$2:$C$11,MATCH(M21&amp;"",Codetabel!$B$2:$B$11,0)),"")</f>
        <v>4</v>
      </c>
      <c r="Z21" s="12" t="b">
        <f aca="false">IF(X21,O21=S21,"")</f>
        <v>1</v>
      </c>
    </row>
    <row r="22" customFormat="false" ht="15" hidden="false" customHeight="false" outlineLevel="0" collapsed="false">
      <c r="A22" s="9" t="n">
        <v>23</v>
      </c>
      <c r="B22" s="9" t="s">
        <v>139</v>
      </c>
      <c r="C22" s="9" t="s">
        <v>140</v>
      </c>
      <c r="D22" s="9" t="s">
        <v>1215</v>
      </c>
      <c r="E22" s="9" t="s">
        <v>1224</v>
      </c>
      <c r="F22" s="9"/>
      <c r="G22" s="9"/>
      <c r="H22" s="9"/>
      <c r="I22" s="9"/>
      <c r="J22" s="9"/>
      <c r="K22" s="9"/>
      <c r="L22" s="9" t="n">
        <f aca="false">IF(ISNA(P23),"",P23)</f>
        <v>30</v>
      </c>
      <c r="M22" s="9"/>
      <c r="N22" s="11" t="b">
        <f aca="false">TRUE()</f>
        <v>1</v>
      </c>
      <c r="O22" s="8" t="str">
        <f aca="false">IF(F22="","",IF(ISNUMBER(F22),F22,IFERROR(VALUE(F22),"")))</f>
        <v/>
      </c>
      <c r="P22" s="8" t="str">
        <f aca="false">IF(G22="","",IF(ISNUMBER(G22),G22,IFERROR(VALUE(G22),"")))</f>
        <v/>
      </c>
      <c r="Q22" s="8" t="str">
        <f aca="false">IF(H22="","",IF(ISNUMBER(H22),H22,IFERROR(VALUE(H22),"")))</f>
        <v/>
      </c>
      <c r="R22" s="8" t="str">
        <f aca="false">IF(I22="","",IF(ISNUMBER(I22),I22,IFERROR(VALUE(I22),"")))</f>
        <v/>
      </c>
      <c r="S22" s="8" t="str">
        <f aca="false">IF(COUNT(O22:R22)=0,"",MAX(O22:R22))</f>
        <v/>
      </c>
      <c r="T22" s="8" t="str">
        <f aca="false">IF(S22="","",IFERROR(INDEX(Codetabel!$B$2:$B$11,MATCH(S22,Codetabel!$A$2:$A$11,0)),""))</f>
        <v/>
      </c>
      <c r="U22" s="8" t="str">
        <f aca="false">IF(NOT(X22),"n/a (excluded)",IF(K22=S22,"OK","MISMATCH"))</f>
        <v>n/a (excluded)</v>
      </c>
      <c r="V22" s="8" t="str">
        <f aca="false">IF(NOT(X22),"n/a (excluded)",IF(M22&amp;""=T22&amp;"","OK","MISMATCH"))</f>
        <v>n/a (excluded)</v>
      </c>
      <c r="W22" s="8" t="str">
        <f aca="false">IF(E22="","no activity description",IF(O22="","no numeric odour distance",IF(M22="","no category","")))</f>
        <v>no numeric odour distance</v>
      </c>
      <c r="X22" s="12" t="b">
        <f aca="false">W22=""</f>
        <v>0</v>
      </c>
      <c r="Y22" s="8" t="str">
        <f aca="false">IF(X22,INDEX(Codetabel!$C$2:$C$11,MATCH(M22&amp;"",Codetabel!$B$2:$B$11,0)),"")</f>
        <v/>
      </c>
      <c r="Z22" s="8" t="str">
        <f aca="false">IF(X22,O22=S22,"")</f>
        <v/>
      </c>
    </row>
    <row r="23" customFormat="false" ht="15" hidden="false" customHeight="false" outlineLevel="0" collapsed="false">
      <c r="A23" s="9" t="n">
        <v>24</v>
      </c>
      <c r="B23" s="9" t="s">
        <v>139</v>
      </c>
      <c r="C23" s="9" t="s">
        <v>140</v>
      </c>
      <c r="D23" s="9" t="s">
        <v>392</v>
      </c>
      <c r="E23" s="9" t="s">
        <v>141</v>
      </c>
      <c r="F23" s="9" t="n">
        <v>200</v>
      </c>
      <c r="G23" s="9" t="n">
        <v>30</v>
      </c>
      <c r="H23" s="9" t="n">
        <v>30</v>
      </c>
      <c r="I23" s="9" t="n">
        <v>0</v>
      </c>
      <c r="J23" s="9" t="n">
        <f aca="false">MAX(J24,G24,F24,E24)</f>
        <v>100</v>
      </c>
      <c r="K23" s="9" t="n">
        <v>200</v>
      </c>
      <c r="L23" s="9" t="n">
        <f aca="false">IF(ISNA(P24),"",P24)</f>
        <v>30</v>
      </c>
      <c r="M23" s="9" t="s">
        <v>132</v>
      </c>
      <c r="N23" s="11" t="b">
        <f aca="false">TRUE()</f>
        <v>1</v>
      </c>
      <c r="O23" s="8" t="n">
        <f aca="false">IF(F23="","",IF(ISNUMBER(F23),F23,IFERROR(VALUE(F23),"")))</f>
        <v>200</v>
      </c>
      <c r="P23" s="8" t="n">
        <f aca="false">IF(G23="","",IF(ISNUMBER(G23),G23,IFERROR(VALUE(G23),"")))</f>
        <v>30</v>
      </c>
      <c r="Q23" s="8" t="n">
        <f aca="false">IF(H23="","",IF(ISNUMBER(H23),H23,IFERROR(VALUE(H23),"")))</f>
        <v>30</v>
      </c>
      <c r="R23" s="8" t="n">
        <f aca="false">IF(I23="","",IF(ISNUMBER(I23),I23,IFERROR(VALUE(I23),"")))</f>
        <v>0</v>
      </c>
      <c r="S23" s="8" t="n">
        <f aca="false">IF(COUNT(O23:R23)=0,"",MAX(O23:R23))</f>
        <v>200</v>
      </c>
      <c r="T23" s="8" t="str">
        <f aca="false">IF(S23="","",IFERROR(INDEX(Codetabel!$B$2:$B$11,MATCH(S23,Codetabel!$A$2:$A$11,0)),""))</f>
        <v>4.1</v>
      </c>
      <c r="U23" s="8" t="str">
        <f aca="false">IF(NOT(X23),"n/a (excluded)",IF(K23=S23,"OK","MISMATCH"))</f>
        <v>OK</v>
      </c>
      <c r="V23" s="8" t="str">
        <f aca="false">IF(NOT(X23),"n/a (excluded)",IF(M23&amp;""=T23&amp;"","OK","MISMATCH"))</f>
        <v>OK</v>
      </c>
      <c r="W23" s="8" t="str">
        <f aca="false">IF(E23="","no activity description",IF(O23="","no numeric odour distance",IF(M23="","no category","")))</f>
        <v/>
      </c>
      <c r="X23" s="12" t="b">
        <f aca="false">W23=""</f>
        <v>1</v>
      </c>
      <c r="Y23" s="8" t="n">
        <f aca="false">IF(X23,INDEX(Codetabel!$C$2:$C$11,MATCH(M23&amp;"",Codetabel!$B$2:$B$11,0)),"")</f>
        <v>5</v>
      </c>
      <c r="Z23" s="12" t="b">
        <f aca="false">IF(X23,O23=S23,"")</f>
        <v>1</v>
      </c>
    </row>
    <row r="24" customFormat="false" ht="15" hidden="false" customHeight="false" outlineLevel="0" collapsed="false">
      <c r="A24" s="9" t="n">
        <v>25</v>
      </c>
      <c r="B24" s="9" t="s">
        <v>139</v>
      </c>
      <c r="C24" s="9" t="s">
        <v>140</v>
      </c>
      <c r="D24" s="9" t="s">
        <v>107</v>
      </c>
      <c r="E24" s="9" t="s">
        <v>142</v>
      </c>
      <c r="F24" s="9" t="n">
        <v>100</v>
      </c>
      <c r="G24" s="9" t="n">
        <v>30</v>
      </c>
      <c r="H24" s="9" t="n">
        <v>30</v>
      </c>
      <c r="I24" s="9" t="n">
        <v>0</v>
      </c>
      <c r="J24" s="9" t="n">
        <f aca="false">MAX(J25,G25,F25,E25)</f>
        <v>100</v>
      </c>
      <c r="K24" s="9" t="n">
        <v>100</v>
      </c>
      <c r="L24" s="9" t="n">
        <f aca="false">IF(ISNA(P25),"",P25)</f>
        <v>0</v>
      </c>
      <c r="M24" s="9" t="s">
        <v>115</v>
      </c>
      <c r="N24" s="11" t="b">
        <f aca="false">TRUE()</f>
        <v>1</v>
      </c>
      <c r="O24" s="8" t="n">
        <f aca="false">IF(F24="","",IF(ISNUMBER(F24),F24,IFERROR(VALUE(F24),"")))</f>
        <v>100</v>
      </c>
      <c r="P24" s="8" t="n">
        <f aca="false">IF(G24="","",IF(ISNUMBER(G24),G24,IFERROR(VALUE(G24),"")))</f>
        <v>30</v>
      </c>
      <c r="Q24" s="8" t="n">
        <f aca="false">IF(H24="","",IF(ISNUMBER(H24),H24,IFERROR(VALUE(H24),"")))</f>
        <v>30</v>
      </c>
      <c r="R24" s="8" t="n">
        <f aca="false">IF(I24="","",IF(ISNUMBER(I24),I24,IFERROR(VALUE(I24),"")))</f>
        <v>0</v>
      </c>
      <c r="S24" s="8" t="n">
        <f aca="false">IF(COUNT(O24:R24)=0,"",MAX(O24:R24))</f>
        <v>100</v>
      </c>
      <c r="T24" s="8" t="str">
        <f aca="false">IF(S24="","",IFERROR(INDEX(Codetabel!$B$2:$B$11,MATCH(S24,Codetabel!$A$2:$A$11,0)),""))</f>
        <v>3.2</v>
      </c>
      <c r="U24" s="8" t="str">
        <f aca="false">IF(NOT(X24),"n/a (excluded)",IF(K24=S24,"OK","MISMATCH"))</f>
        <v>OK</v>
      </c>
      <c r="V24" s="8" t="str">
        <f aca="false">IF(NOT(X24),"n/a (excluded)",IF(M24&amp;""=T24&amp;"","OK","MISMATCH"))</f>
        <v>OK</v>
      </c>
      <c r="W24" s="8" t="str">
        <f aca="false">IF(E24="","no activity description",IF(O24="","no numeric odour distance",IF(M24="","no category","")))</f>
        <v/>
      </c>
      <c r="X24" s="12" t="b">
        <f aca="false">W24=""</f>
        <v>1</v>
      </c>
      <c r="Y24" s="8" t="n">
        <f aca="false">IF(X24,INDEX(Codetabel!$C$2:$C$11,MATCH(M24&amp;"",Codetabel!$B$2:$B$11,0)),"")</f>
        <v>4</v>
      </c>
      <c r="Z24" s="12" t="b">
        <f aca="false">IF(X24,O24=S24,"")</f>
        <v>1</v>
      </c>
    </row>
    <row r="25" customFormat="false" ht="15" hidden="false" customHeight="false" outlineLevel="0" collapsed="false">
      <c r="A25" s="9" t="n">
        <v>26</v>
      </c>
      <c r="B25" s="9" t="s">
        <v>139</v>
      </c>
      <c r="C25" s="9" t="s">
        <v>140</v>
      </c>
      <c r="D25" s="9" t="s">
        <v>1217</v>
      </c>
      <c r="E25" s="9" t="s">
        <v>143</v>
      </c>
      <c r="F25" s="9" t="n">
        <v>30</v>
      </c>
      <c r="G25" s="9" t="n">
        <v>0</v>
      </c>
      <c r="H25" s="9" t="n">
        <v>50</v>
      </c>
      <c r="I25" s="9" t="n">
        <v>10</v>
      </c>
      <c r="J25" s="9" t="n">
        <f aca="false">MAX(J26,G26,F26,E26)</f>
        <v>100</v>
      </c>
      <c r="K25" s="9" t="n">
        <v>50</v>
      </c>
      <c r="L25" s="9" t="n">
        <f aca="false">IF(ISNA(P26),"",P26)</f>
        <v>0</v>
      </c>
      <c r="M25" s="9" t="s">
        <v>126</v>
      </c>
      <c r="N25" s="11" t="b">
        <f aca="false">TRUE()</f>
        <v>1</v>
      </c>
      <c r="O25" s="8" t="n">
        <f aca="false">IF(F25="","",IF(ISNUMBER(F25),F25,IFERROR(VALUE(F25),"")))</f>
        <v>30</v>
      </c>
      <c r="P25" s="8" t="n">
        <f aca="false">IF(G25="","",IF(ISNUMBER(G25),G25,IFERROR(VALUE(G25),"")))</f>
        <v>0</v>
      </c>
      <c r="Q25" s="8" t="n">
        <f aca="false">IF(H25="","",IF(ISNUMBER(H25),H25,IFERROR(VALUE(H25),"")))</f>
        <v>50</v>
      </c>
      <c r="R25" s="8" t="n">
        <f aca="false">IF(I25="","",IF(ISNUMBER(I25),I25,IFERROR(VALUE(I25),"")))</f>
        <v>10</v>
      </c>
      <c r="S25" s="8" t="n">
        <f aca="false">IF(COUNT(O25:R25)=0,"",MAX(O25:R25))</f>
        <v>50</v>
      </c>
      <c r="T25" s="8" t="str">
        <f aca="false">IF(S25="","",IFERROR(INDEX(Codetabel!$B$2:$B$11,MATCH(S25,Codetabel!$A$2:$A$11,0)),""))</f>
        <v>3.1</v>
      </c>
      <c r="U25" s="8" t="str">
        <f aca="false">IF(NOT(X25),"n/a (excluded)",IF(K25=S25,"OK","MISMATCH"))</f>
        <v>OK</v>
      </c>
      <c r="V25" s="8" t="str">
        <f aca="false">IF(NOT(X25),"n/a (excluded)",IF(M25&amp;""=T25&amp;"","OK","MISMATCH"))</f>
        <v>OK</v>
      </c>
      <c r="W25" s="8" t="str">
        <f aca="false">IF(E25="","no activity description",IF(O25="","no numeric odour distance",IF(M25="","no category","")))</f>
        <v/>
      </c>
      <c r="X25" s="12" t="b">
        <f aca="false">W25=""</f>
        <v>1</v>
      </c>
      <c r="Y25" s="8" t="n">
        <f aca="false">IF(X25,INDEX(Codetabel!$C$2:$C$11,MATCH(M25&amp;"",Codetabel!$B$2:$B$11,0)),"")</f>
        <v>3</v>
      </c>
      <c r="Z25" s="12" t="b">
        <f aca="false">IF(X25,O25=S25,"")</f>
        <v>0</v>
      </c>
    </row>
    <row r="26" customFormat="false" ht="15" hidden="false" customHeight="false" outlineLevel="0" collapsed="false">
      <c r="A26" s="9" t="n">
        <v>27</v>
      </c>
      <c r="B26" s="9" t="s">
        <v>139</v>
      </c>
      <c r="C26" s="9" t="s">
        <v>140</v>
      </c>
      <c r="D26" s="9" t="s">
        <v>1218</v>
      </c>
      <c r="E26" s="9" t="s">
        <v>144</v>
      </c>
      <c r="F26" s="9" t="n">
        <v>100</v>
      </c>
      <c r="G26" s="9" t="n">
        <v>0</v>
      </c>
      <c r="H26" s="9" t="n">
        <v>30</v>
      </c>
      <c r="I26" s="9" t="n">
        <v>10</v>
      </c>
      <c r="J26" s="9" t="n">
        <f aca="false">MAX(J27,G27,F27,E27)</f>
        <v>100</v>
      </c>
      <c r="K26" s="9" t="n">
        <v>100</v>
      </c>
      <c r="L26" s="9" t="n">
        <f aca="false">IF(ISNA(P27),"",P27)</f>
        <v>0</v>
      </c>
      <c r="M26" s="9" t="s">
        <v>115</v>
      </c>
      <c r="N26" s="11" t="b">
        <f aca="false">TRUE()</f>
        <v>1</v>
      </c>
      <c r="O26" s="8" t="n">
        <f aca="false">IF(F26="","",IF(ISNUMBER(F26),F26,IFERROR(VALUE(F26),"")))</f>
        <v>100</v>
      </c>
      <c r="P26" s="8" t="n">
        <f aca="false">IF(G26="","",IF(ISNUMBER(G26),G26,IFERROR(VALUE(G26),"")))</f>
        <v>0</v>
      </c>
      <c r="Q26" s="8" t="n">
        <f aca="false">IF(H26="","",IF(ISNUMBER(H26),H26,IFERROR(VALUE(H26),"")))</f>
        <v>30</v>
      </c>
      <c r="R26" s="8" t="n">
        <f aca="false">IF(I26="","",IF(ISNUMBER(I26),I26,IFERROR(VALUE(I26),"")))</f>
        <v>10</v>
      </c>
      <c r="S26" s="8" t="n">
        <f aca="false">IF(COUNT(O26:R26)=0,"",MAX(O26:R26))</f>
        <v>100</v>
      </c>
      <c r="T26" s="8" t="str">
        <f aca="false">IF(S26="","",IFERROR(INDEX(Codetabel!$B$2:$B$11,MATCH(S26,Codetabel!$A$2:$A$11,0)),""))</f>
        <v>3.2</v>
      </c>
      <c r="U26" s="8" t="str">
        <f aca="false">IF(NOT(X26),"n/a (excluded)",IF(K26=S26,"OK","MISMATCH"))</f>
        <v>OK</v>
      </c>
      <c r="V26" s="8" t="str">
        <f aca="false">IF(NOT(X26),"n/a (excluded)",IF(M26&amp;""=T26&amp;"","OK","MISMATCH"))</f>
        <v>OK</v>
      </c>
      <c r="W26" s="8" t="str">
        <f aca="false">IF(E26="","no activity description",IF(O26="","no numeric odour distance",IF(M26="","no category","")))</f>
        <v/>
      </c>
      <c r="X26" s="12" t="b">
        <f aca="false">W26=""</f>
        <v>1</v>
      </c>
      <c r="Y26" s="8" t="n">
        <f aca="false">IF(X26,INDEX(Codetabel!$C$2:$C$11,MATCH(M26&amp;"",Codetabel!$B$2:$B$11,0)),"")</f>
        <v>4</v>
      </c>
      <c r="Z26" s="12" t="b">
        <f aca="false">IF(X26,O26=S26,"")</f>
        <v>1</v>
      </c>
    </row>
    <row r="27" customFormat="false" ht="15" hidden="false" customHeight="false" outlineLevel="0" collapsed="false">
      <c r="A27" s="9" t="n">
        <v>28</v>
      </c>
      <c r="B27" s="9" t="s">
        <v>139</v>
      </c>
      <c r="C27" s="9" t="s">
        <v>140</v>
      </c>
      <c r="D27" s="9" t="s">
        <v>1219</v>
      </c>
      <c r="E27" s="9" t="s">
        <v>145</v>
      </c>
      <c r="F27" s="9" t="n">
        <v>10</v>
      </c>
      <c r="G27" s="9" t="n">
        <v>0</v>
      </c>
      <c r="H27" s="9" t="n">
        <v>30</v>
      </c>
      <c r="I27" s="9" t="n">
        <v>10</v>
      </c>
      <c r="J27" s="9" t="n">
        <f aca="false">MAX(J28,G28,F28,E28)</f>
        <v>100</v>
      </c>
      <c r="K27" s="9" t="n">
        <v>30</v>
      </c>
      <c r="L27" s="9" t="n">
        <f aca="false">IF(ISNA(P28),"",P28)</f>
        <v>10</v>
      </c>
      <c r="M27" s="9" t="s">
        <v>107</v>
      </c>
      <c r="N27" s="11" t="b">
        <f aca="false">TRUE()</f>
        <v>1</v>
      </c>
      <c r="O27" s="8" t="n">
        <f aca="false">IF(F27="","",IF(ISNUMBER(F27),F27,IFERROR(VALUE(F27),"")))</f>
        <v>10</v>
      </c>
      <c r="P27" s="8" t="n">
        <f aca="false">IF(G27="","",IF(ISNUMBER(G27),G27,IFERROR(VALUE(G27),"")))</f>
        <v>0</v>
      </c>
      <c r="Q27" s="8" t="n">
        <f aca="false">IF(H27="","",IF(ISNUMBER(H27),H27,IFERROR(VALUE(H27),"")))</f>
        <v>30</v>
      </c>
      <c r="R27" s="8" t="n">
        <f aca="false">IF(I27="","",IF(ISNUMBER(I27),I27,IFERROR(VALUE(I27),"")))</f>
        <v>10</v>
      </c>
      <c r="S27" s="8" t="n">
        <f aca="false">IF(COUNT(O27:R27)=0,"",MAX(O27:R27))</f>
        <v>30</v>
      </c>
      <c r="T27" s="8" t="str">
        <f aca="false">IF(S27="","",IFERROR(INDEX(Codetabel!$B$2:$B$11,MATCH(S27,Codetabel!$A$2:$A$11,0)),""))</f>
        <v>2</v>
      </c>
      <c r="U27" s="8" t="str">
        <f aca="false">IF(NOT(X27),"n/a (excluded)",IF(K27=S27,"OK","MISMATCH"))</f>
        <v>OK</v>
      </c>
      <c r="V27" s="8" t="str">
        <f aca="false">IF(NOT(X27),"n/a (excluded)",IF(M27&amp;""=T27&amp;"","OK","MISMATCH"))</f>
        <v>OK</v>
      </c>
      <c r="W27" s="8" t="str">
        <f aca="false">IF(E27="","no activity description",IF(O27="","no numeric odour distance",IF(M27="","no category","")))</f>
        <v/>
      </c>
      <c r="X27" s="12" t="b">
        <f aca="false">W27=""</f>
        <v>1</v>
      </c>
      <c r="Y27" s="8" t="n">
        <f aca="false">IF(X27,INDEX(Codetabel!$C$2:$C$11,MATCH(M27&amp;"",Codetabel!$B$2:$B$11,0)),"")</f>
        <v>2</v>
      </c>
      <c r="Z27" s="12" t="b">
        <f aca="false">IF(X27,O27=S27,"")</f>
        <v>0</v>
      </c>
    </row>
    <row r="28" customFormat="false" ht="15" hidden="false" customHeight="false" outlineLevel="0" collapsed="false">
      <c r="A28" s="9" t="n">
        <v>29</v>
      </c>
      <c r="B28" s="9" t="s">
        <v>139</v>
      </c>
      <c r="C28" s="9" t="s">
        <v>140</v>
      </c>
      <c r="D28" s="9" t="s">
        <v>418</v>
      </c>
      <c r="E28" s="9" t="s">
        <v>146</v>
      </c>
      <c r="F28" s="9" t="n">
        <v>30</v>
      </c>
      <c r="G28" s="9" t="n">
        <v>10</v>
      </c>
      <c r="H28" s="9" t="n">
        <v>30</v>
      </c>
      <c r="I28" s="9" t="n">
        <v>0</v>
      </c>
      <c r="J28" s="9" t="n">
        <f aca="false">MAX(J29,G29,F29,E29)</f>
        <v>100</v>
      </c>
      <c r="K28" s="9" t="n">
        <v>30</v>
      </c>
      <c r="L28" s="9" t="n">
        <f aca="false">IF(ISNA(P29),"",P29)</f>
        <v>30</v>
      </c>
      <c r="M28" s="9" t="s">
        <v>107</v>
      </c>
      <c r="N28" s="11" t="b">
        <f aca="false">TRUE()</f>
        <v>1</v>
      </c>
      <c r="O28" s="8" t="n">
        <f aca="false">IF(F28="","",IF(ISNUMBER(F28),F28,IFERROR(VALUE(F28),"")))</f>
        <v>30</v>
      </c>
      <c r="P28" s="8" t="n">
        <f aca="false">IF(G28="","",IF(ISNUMBER(G28),G28,IFERROR(VALUE(G28),"")))</f>
        <v>10</v>
      </c>
      <c r="Q28" s="8" t="n">
        <f aca="false">IF(H28="","",IF(ISNUMBER(H28),H28,IFERROR(VALUE(H28),"")))</f>
        <v>30</v>
      </c>
      <c r="R28" s="8" t="n">
        <f aca="false">IF(I28="","",IF(ISNUMBER(I28),I28,IFERROR(VALUE(I28),"")))</f>
        <v>0</v>
      </c>
      <c r="S28" s="8" t="n">
        <f aca="false">IF(COUNT(O28:R28)=0,"",MAX(O28:R28))</f>
        <v>30</v>
      </c>
      <c r="T28" s="8" t="str">
        <f aca="false">IF(S28="","",IFERROR(INDEX(Codetabel!$B$2:$B$11,MATCH(S28,Codetabel!$A$2:$A$11,0)),""))</f>
        <v>2</v>
      </c>
      <c r="U28" s="8" t="str">
        <f aca="false">IF(NOT(X28),"n/a (excluded)",IF(K28=S28,"OK","MISMATCH"))</f>
        <v>OK</v>
      </c>
      <c r="V28" s="8" t="str">
        <f aca="false">IF(NOT(X28),"n/a (excluded)",IF(M28&amp;""=T28&amp;"","OK","MISMATCH"))</f>
        <v>OK</v>
      </c>
      <c r="W28" s="8" t="str">
        <f aca="false">IF(E28="","no activity description",IF(O28="","no numeric odour distance",IF(M28="","no category","")))</f>
        <v/>
      </c>
      <c r="X28" s="12" t="b">
        <f aca="false">W28=""</f>
        <v>1</v>
      </c>
      <c r="Y28" s="8" t="n">
        <f aca="false">IF(X28,INDEX(Codetabel!$C$2:$C$11,MATCH(M28&amp;"",Codetabel!$B$2:$B$11,0)),"")</f>
        <v>2</v>
      </c>
      <c r="Z28" s="12" t="b">
        <f aca="false">IF(X28,O28=S28,"")</f>
        <v>1</v>
      </c>
    </row>
    <row r="29" customFormat="false" ht="15" hidden="false" customHeight="false" outlineLevel="0" collapsed="false">
      <c r="A29" s="9" t="n">
        <v>30</v>
      </c>
      <c r="B29" s="9" t="s">
        <v>147</v>
      </c>
      <c r="C29" s="9" t="s">
        <v>148</v>
      </c>
      <c r="D29" s="9"/>
      <c r="E29" s="9" t="s">
        <v>149</v>
      </c>
      <c r="F29" s="9" t="n">
        <v>100</v>
      </c>
      <c r="G29" s="9" t="n">
        <v>30</v>
      </c>
      <c r="H29" s="9" t="n">
        <v>30</v>
      </c>
      <c r="I29" s="9" t="n">
        <v>0</v>
      </c>
      <c r="J29" s="9" t="n">
        <f aca="false">MAX(J30,G30,F30,E30)</f>
        <v>0</v>
      </c>
      <c r="K29" s="9" t="n">
        <v>100</v>
      </c>
      <c r="L29" s="9" t="str">
        <f aca="false">IF(ISNA(P30),"",P30)</f>
        <v/>
      </c>
      <c r="M29" s="9" t="s">
        <v>115</v>
      </c>
      <c r="N29" s="11" t="b">
        <f aca="false">TRUE()</f>
        <v>1</v>
      </c>
      <c r="O29" s="8" t="n">
        <f aca="false">IF(F29="","",IF(ISNUMBER(F29),F29,IFERROR(VALUE(F29),"")))</f>
        <v>100</v>
      </c>
      <c r="P29" s="8" t="n">
        <f aca="false">IF(G29="","",IF(ISNUMBER(G29),G29,IFERROR(VALUE(G29),"")))</f>
        <v>30</v>
      </c>
      <c r="Q29" s="8" t="n">
        <f aca="false">IF(H29="","",IF(ISNUMBER(H29),H29,IFERROR(VALUE(H29),"")))</f>
        <v>30</v>
      </c>
      <c r="R29" s="8" t="n">
        <f aca="false">IF(I29="","",IF(ISNUMBER(I29),I29,IFERROR(VALUE(I29),"")))</f>
        <v>0</v>
      </c>
      <c r="S29" s="8" t="n">
        <f aca="false">IF(COUNT(O29:R29)=0,"",MAX(O29:R29))</f>
        <v>100</v>
      </c>
      <c r="T29" s="8" t="str">
        <f aca="false">IF(S29="","",IFERROR(INDEX(Codetabel!$B$2:$B$11,MATCH(S29,Codetabel!$A$2:$A$11,0)),""))</f>
        <v>3.2</v>
      </c>
      <c r="U29" s="8" t="str">
        <f aca="false">IF(NOT(X29),"n/a (excluded)",IF(K29=S29,"OK","MISMATCH"))</f>
        <v>OK</v>
      </c>
      <c r="V29" s="8" t="str">
        <f aca="false">IF(NOT(X29),"n/a (excluded)",IF(M29&amp;""=T29&amp;"","OK","MISMATCH"))</f>
        <v>OK</v>
      </c>
      <c r="W29" s="8" t="str">
        <f aca="false">IF(E29="","no activity description",IF(O29="","no numeric odour distance",IF(M29="","no category","")))</f>
        <v/>
      </c>
      <c r="X29" s="12" t="b">
        <f aca="false">W29=""</f>
        <v>1</v>
      </c>
      <c r="Y29" s="8" t="n">
        <f aca="false">IF(X29,INDEX(Codetabel!$C$2:$C$11,MATCH(M29&amp;"",Codetabel!$B$2:$B$11,0)),"")</f>
        <v>4</v>
      </c>
      <c r="Z29" s="12" t="b">
        <f aca="false">IF(X29,O29=S29,"")</f>
        <v>1</v>
      </c>
    </row>
    <row r="30" customFormat="false" ht="15" hidden="false" customHeight="false" outlineLevel="0" collapsed="false">
      <c r="A30" s="9" t="n">
        <v>31</v>
      </c>
      <c r="B30" s="9" t="s">
        <v>150</v>
      </c>
      <c r="C30" s="9" t="s">
        <v>151</v>
      </c>
      <c r="D30" s="9" t="s">
        <v>1215</v>
      </c>
      <c r="E30" s="9" t="s">
        <v>1225</v>
      </c>
      <c r="F30" s="9"/>
      <c r="G30" s="9"/>
      <c r="H30" s="9"/>
      <c r="I30" s="9"/>
      <c r="J30" s="9"/>
      <c r="K30" s="9"/>
      <c r="L30" s="9" t="n">
        <f aca="false">IF(ISNA(P31),"",P31)</f>
        <v>10</v>
      </c>
      <c r="M30" s="9"/>
      <c r="N30" s="11" t="b">
        <f aca="false">TRUE()</f>
        <v>1</v>
      </c>
      <c r="O30" s="8" t="str">
        <f aca="false">IF(F30="","",IF(ISNUMBER(F30),F30,IFERROR(VALUE(F30),"")))</f>
        <v/>
      </c>
      <c r="P30" s="8" t="str">
        <f aca="false">IF(G30="","",IF(ISNUMBER(G30),G30,IFERROR(VALUE(G30),"")))</f>
        <v/>
      </c>
      <c r="Q30" s="8" t="str">
        <f aca="false">IF(H30="","",IF(ISNUMBER(H30),H30,IFERROR(VALUE(H30),"")))</f>
        <v/>
      </c>
      <c r="R30" s="8" t="str">
        <f aca="false">IF(I30="","",IF(ISNUMBER(I30),I30,IFERROR(VALUE(I30),"")))</f>
        <v/>
      </c>
      <c r="S30" s="8" t="str">
        <f aca="false">IF(COUNT(O30:R30)=0,"",MAX(O30:R30))</f>
        <v/>
      </c>
      <c r="T30" s="8" t="str">
        <f aca="false">IF(S30="","",IFERROR(INDEX(Codetabel!$B$2:$B$11,MATCH(S30,Codetabel!$A$2:$A$11,0)),""))</f>
        <v/>
      </c>
      <c r="U30" s="8" t="str">
        <f aca="false">IF(NOT(X30),"n/a (excluded)",IF(K30=S30,"OK","MISMATCH"))</f>
        <v>n/a (excluded)</v>
      </c>
      <c r="V30" s="8" t="str">
        <f aca="false">IF(NOT(X30),"n/a (excluded)",IF(M30&amp;""=T30&amp;"","OK","MISMATCH"))</f>
        <v>n/a (excluded)</v>
      </c>
      <c r="W30" s="8" t="str">
        <f aca="false">IF(E30="","no activity description",IF(O30="","no numeric odour distance",IF(M30="","no category","")))</f>
        <v>no numeric odour distance</v>
      </c>
      <c r="X30" s="12" t="b">
        <f aca="false">W30=""</f>
        <v>0</v>
      </c>
      <c r="Y30" s="8" t="str">
        <f aca="false">IF(X30,INDEX(Codetabel!$C$2:$C$11,MATCH(M30&amp;"",Codetabel!$B$2:$B$11,0)),"")</f>
        <v/>
      </c>
      <c r="Z30" s="8" t="str">
        <f aca="false">IF(X30,O30=S30,"")</f>
        <v/>
      </c>
    </row>
    <row r="31" customFormat="false" ht="15" hidden="false" customHeight="false" outlineLevel="0" collapsed="false">
      <c r="A31" s="9" t="n">
        <v>32</v>
      </c>
      <c r="B31" s="9" t="s">
        <v>150</v>
      </c>
      <c r="C31" s="9" t="s">
        <v>151</v>
      </c>
      <c r="D31" s="9" t="s">
        <v>392</v>
      </c>
      <c r="E31" s="9" t="s">
        <v>152</v>
      </c>
      <c r="F31" s="9" t="n">
        <v>30</v>
      </c>
      <c r="G31" s="9" t="n">
        <v>10</v>
      </c>
      <c r="H31" s="9" t="n">
        <v>50</v>
      </c>
      <c r="I31" s="9" t="n">
        <v>10</v>
      </c>
      <c r="J31" s="9" t="n">
        <f aca="false">MAX(J32,G32,F32,E32)</f>
        <v>30</v>
      </c>
      <c r="K31" s="9" t="n">
        <v>50</v>
      </c>
      <c r="L31" s="9" t="n">
        <f aca="false">IF(ISNA(P32),"",P32)</f>
        <v>10</v>
      </c>
      <c r="M31" s="9" t="s">
        <v>126</v>
      </c>
      <c r="N31" s="11" t="b">
        <f aca="false">TRUE()</f>
        <v>1</v>
      </c>
      <c r="O31" s="8" t="n">
        <f aca="false">IF(F31="","",IF(ISNUMBER(F31),F31,IFERROR(VALUE(F31),"")))</f>
        <v>30</v>
      </c>
      <c r="P31" s="8" t="n">
        <f aca="false">IF(G31="","",IF(ISNUMBER(G31),G31,IFERROR(VALUE(G31),"")))</f>
        <v>10</v>
      </c>
      <c r="Q31" s="8" t="n">
        <f aca="false">IF(H31="","",IF(ISNUMBER(H31),H31,IFERROR(VALUE(H31),"")))</f>
        <v>50</v>
      </c>
      <c r="R31" s="8" t="n">
        <f aca="false">IF(I31="","",IF(ISNUMBER(I31),I31,IFERROR(VALUE(I31),"")))</f>
        <v>10</v>
      </c>
      <c r="S31" s="8" t="n">
        <f aca="false">IF(COUNT(O31:R31)=0,"",MAX(O31:R31))</f>
        <v>50</v>
      </c>
      <c r="T31" s="8" t="str">
        <f aca="false">IF(S31="","",IFERROR(INDEX(Codetabel!$B$2:$B$11,MATCH(S31,Codetabel!$A$2:$A$11,0)),""))</f>
        <v>3.1</v>
      </c>
      <c r="U31" s="8" t="str">
        <f aca="false">IF(NOT(X31),"n/a (excluded)",IF(K31=S31,"OK","MISMATCH"))</f>
        <v>OK</v>
      </c>
      <c r="V31" s="8" t="str">
        <f aca="false">IF(NOT(X31),"n/a (excluded)",IF(M31&amp;""=T31&amp;"","OK","MISMATCH"))</f>
        <v>OK</v>
      </c>
      <c r="W31" s="8" t="str">
        <f aca="false">IF(E31="","no activity description",IF(O31="","no numeric odour distance",IF(M31="","no category","")))</f>
        <v/>
      </c>
      <c r="X31" s="12" t="b">
        <f aca="false">W31=""</f>
        <v>1</v>
      </c>
      <c r="Y31" s="8" t="n">
        <f aca="false">IF(X31,INDEX(Codetabel!$C$2:$C$11,MATCH(M31&amp;"",Codetabel!$B$2:$B$11,0)),"")</f>
        <v>3</v>
      </c>
      <c r="Z31" s="12" t="b">
        <f aca="false">IF(X31,O31=S31,"")</f>
        <v>0</v>
      </c>
    </row>
    <row r="32" customFormat="false" ht="15" hidden="false" customHeight="false" outlineLevel="0" collapsed="false">
      <c r="A32" s="9" t="n">
        <v>33</v>
      </c>
      <c r="B32" s="9" t="s">
        <v>150</v>
      </c>
      <c r="C32" s="9" t="s">
        <v>151</v>
      </c>
      <c r="D32" s="9" t="s">
        <v>107</v>
      </c>
      <c r="E32" s="9" t="s">
        <v>153</v>
      </c>
      <c r="F32" s="9" t="n">
        <v>30</v>
      </c>
      <c r="G32" s="9" t="n">
        <v>10</v>
      </c>
      <c r="H32" s="9" t="n">
        <v>30</v>
      </c>
      <c r="I32" s="9" t="n">
        <v>10</v>
      </c>
      <c r="J32" s="9" t="n">
        <f aca="false">MAX(J33,G33,F33,E33)</f>
        <v>30</v>
      </c>
      <c r="K32" s="9" t="n">
        <v>30</v>
      </c>
      <c r="L32" s="9" t="n">
        <f aca="false">IF(ISNA(P33),"",P33)</f>
        <v>10</v>
      </c>
      <c r="M32" s="9" t="s">
        <v>107</v>
      </c>
      <c r="N32" s="11" t="b">
        <f aca="false">TRUE()</f>
        <v>1</v>
      </c>
      <c r="O32" s="8" t="n">
        <f aca="false">IF(F32="","",IF(ISNUMBER(F32),F32,IFERROR(VALUE(F32),"")))</f>
        <v>30</v>
      </c>
      <c r="P32" s="8" t="n">
        <f aca="false">IF(G32="","",IF(ISNUMBER(G32),G32,IFERROR(VALUE(G32),"")))</f>
        <v>10</v>
      </c>
      <c r="Q32" s="8" t="n">
        <f aca="false">IF(H32="","",IF(ISNUMBER(H32),H32,IFERROR(VALUE(H32),"")))</f>
        <v>30</v>
      </c>
      <c r="R32" s="8" t="n">
        <f aca="false">IF(I32="","",IF(ISNUMBER(I32),I32,IFERROR(VALUE(I32),"")))</f>
        <v>10</v>
      </c>
      <c r="S32" s="8" t="n">
        <f aca="false">IF(COUNT(O32:R32)=0,"",MAX(O32:R32))</f>
        <v>30</v>
      </c>
      <c r="T32" s="8" t="str">
        <f aca="false">IF(S32="","",IFERROR(INDEX(Codetabel!$B$2:$B$11,MATCH(S32,Codetabel!$A$2:$A$11,0)),""))</f>
        <v>2</v>
      </c>
      <c r="U32" s="8" t="str">
        <f aca="false">IF(NOT(X32),"n/a (excluded)",IF(K32=S32,"OK","MISMATCH"))</f>
        <v>OK</v>
      </c>
      <c r="V32" s="8" t="str">
        <f aca="false">IF(NOT(X32),"n/a (excluded)",IF(M32&amp;""=T32&amp;"","OK","MISMATCH"))</f>
        <v>OK</v>
      </c>
      <c r="W32" s="8" t="str">
        <f aca="false">IF(E32="","no activity description",IF(O32="","no numeric odour distance",IF(M32="","no category","")))</f>
        <v/>
      </c>
      <c r="X32" s="12" t="b">
        <f aca="false">W32=""</f>
        <v>1</v>
      </c>
      <c r="Y32" s="8" t="n">
        <f aca="false">IF(X32,INDEX(Codetabel!$C$2:$C$11,MATCH(M32&amp;"",Codetabel!$B$2:$B$11,0)),"")</f>
        <v>2</v>
      </c>
      <c r="Z32" s="12" t="b">
        <f aca="false">IF(X32,O32=S32,"")</f>
        <v>1</v>
      </c>
    </row>
    <row r="33" customFormat="false" ht="15" hidden="false" customHeight="false" outlineLevel="0" collapsed="false">
      <c r="A33" s="9" t="n">
        <v>34</v>
      </c>
      <c r="B33" s="9" t="s">
        <v>150</v>
      </c>
      <c r="C33" s="9" t="s">
        <v>151</v>
      </c>
      <c r="D33" s="9" t="s">
        <v>1217</v>
      </c>
      <c r="E33" s="9" t="s">
        <v>154</v>
      </c>
      <c r="F33" s="9" t="n">
        <v>30</v>
      </c>
      <c r="G33" s="9" t="n">
        <v>10</v>
      </c>
      <c r="H33" s="9" t="n">
        <v>50</v>
      </c>
      <c r="I33" s="9" t="n">
        <v>10</v>
      </c>
      <c r="J33" s="9" t="n">
        <f aca="false">MAX(J34,G34,F34,E34)</f>
        <v>30</v>
      </c>
      <c r="K33" s="9" t="n">
        <v>50</v>
      </c>
      <c r="L33" s="9" t="n">
        <f aca="false">IF(ISNA(P34),"",P34)</f>
        <v>10</v>
      </c>
      <c r="M33" s="9" t="s">
        <v>126</v>
      </c>
      <c r="N33" s="11" t="b">
        <f aca="false">TRUE()</f>
        <v>1</v>
      </c>
      <c r="O33" s="8" t="n">
        <f aca="false">IF(F33="","",IF(ISNUMBER(F33),F33,IFERROR(VALUE(F33),"")))</f>
        <v>30</v>
      </c>
      <c r="P33" s="8" t="n">
        <f aca="false">IF(G33="","",IF(ISNUMBER(G33),G33,IFERROR(VALUE(G33),"")))</f>
        <v>10</v>
      </c>
      <c r="Q33" s="8" t="n">
        <f aca="false">IF(H33="","",IF(ISNUMBER(H33),H33,IFERROR(VALUE(H33),"")))</f>
        <v>50</v>
      </c>
      <c r="R33" s="8" t="n">
        <f aca="false">IF(I33="","",IF(ISNUMBER(I33),I33,IFERROR(VALUE(I33),"")))</f>
        <v>10</v>
      </c>
      <c r="S33" s="8" t="n">
        <f aca="false">IF(COUNT(O33:R33)=0,"",MAX(O33:R33))</f>
        <v>50</v>
      </c>
      <c r="T33" s="8" t="str">
        <f aca="false">IF(S33="","",IFERROR(INDEX(Codetabel!$B$2:$B$11,MATCH(S33,Codetabel!$A$2:$A$11,0)),""))</f>
        <v>3.1</v>
      </c>
      <c r="U33" s="8" t="str">
        <f aca="false">IF(NOT(X33),"n/a (excluded)",IF(K33=S33,"OK","MISMATCH"))</f>
        <v>OK</v>
      </c>
      <c r="V33" s="8" t="str">
        <f aca="false">IF(NOT(X33),"n/a (excluded)",IF(M33&amp;""=T33&amp;"","OK","MISMATCH"))</f>
        <v>OK</v>
      </c>
      <c r="W33" s="8" t="str">
        <f aca="false">IF(E33="","no activity description",IF(O33="","no numeric odour distance",IF(M33="","no category","")))</f>
        <v/>
      </c>
      <c r="X33" s="12" t="b">
        <f aca="false">W33=""</f>
        <v>1</v>
      </c>
      <c r="Y33" s="8" t="n">
        <f aca="false">IF(X33,INDEX(Codetabel!$C$2:$C$11,MATCH(M33&amp;"",Codetabel!$B$2:$B$11,0)),"")</f>
        <v>3</v>
      </c>
      <c r="Z33" s="12" t="b">
        <f aca="false">IF(X33,O33=S33,"")</f>
        <v>0</v>
      </c>
    </row>
    <row r="34" customFormat="false" ht="15" hidden="false" customHeight="false" outlineLevel="0" collapsed="false">
      <c r="A34" s="9" t="n">
        <v>35</v>
      </c>
      <c r="B34" s="9" t="s">
        <v>150</v>
      </c>
      <c r="C34" s="9" t="s">
        <v>151</v>
      </c>
      <c r="D34" s="9" t="s">
        <v>1218</v>
      </c>
      <c r="E34" s="9" t="s">
        <v>155</v>
      </c>
      <c r="F34" s="9" t="n">
        <v>30</v>
      </c>
      <c r="G34" s="9" t="n">
        <v>10</v>
      </c>
      <c r="H34" s="9" t="n">
        <v>30</v>
      </c>
      <c r="I34" s="9" t="n">
        <v>10</v>
      </c>
      <c r="J34" s="9" t="n">
        <f aca="false">MAX(J35,G35,F35,E35)</f>
        <v>30</v>
      </c>
      <c r="K34" s="9" t="n">
        <v>30</v>
      </c>
      <c r="L34" s="9" t="n">
        <f aca="false">IF(ISNA(P35),"",P35)</f>
        <v>10</v>
      </c>
      <c r="M34" s="9" t="s">
        <v>107</v>
      </c>
      <c r="N34" s="11" t="b">
        <f aca="false">TRUE()</f>
        <v>1</v>
      </c>
      <c r="O34" s="8" t="n">
        <f aca="false">IF(F34="","",IF(ISNUMBER(F34),F34,IFERROR(VALUE(F34),"")))</f>
        <v>30</v>
      </c>
      <c r="P34" s="8" t="n">
        <f aca="false">IF(G34="","",IF(ISNUMBER(G34),G34,IFERROR(VALUE(G34),"")))</f>
        <v>10</v>
      </c>
      <c r="Q34" s="8" t="n">
        <f aca="false">IF(H34="","",IF(ISNUMBER(H34),H34,IFERROR(VALUE(H34),"")))</f>
        <v>30</v>
      </c>
      <c r="R34" s="8" t="n">
        <f aca="false">IF(I34="","",IF(ISNUMBER(I34),I34,IFERROR(VALUE(I34),"")))</f>
        <v>10</v>
      </c>
      <c r="S34" s="8" t="n">
        <f aca="false">IF(COUNT(O34:R34)=0,"",MAX(O34:R34))</f>
        <v>30</v>
      </c>
      <c r="T34" s="8" t="str">
        <f aca="false">IF(S34="","",IFERROR(INDEX(Codetabel!$B$2:$B$11,MATCH(S34,Codetabel!$A$2:$A$11,0)),""))</f>
        <v>2</v>
      </c>
      <c r="U34" s="8" t="str">
        <f aca="false">IF(NOT(X34),"n/a (excluded)",IF(K34=S34,"OK","MISMATCH"))</f>
        <v>OK</v>
      </c>
      <c r="V34" s="8" t="str">
        <f aca="false">IF(NOT(X34),"n/a (excluded)",IF(M34&amp;""=T34&amp;"","OK","MISMATCH"))</f>
        <v>OK</v>
      </c>
      <c r="W34" s="8" t="str">
        <f aca="false">IF(E34="","no activity description",IF(O34="","no numeric odour distance",IF(M34="","no category","")))</f>
        <v/>
      </c>
      <c r="X34" s="12" t="b">
        <f aca="false">W34=""</f>
        <v>1</v>
      </c>
      <c r="Y34" s="8" t="n">
        <f aca="false">IF(X34,INDEX(Codetabel!$C$2:$C$11,MATCH(M34&amp;"",Codetabel!$B$2:$B$11,0)),"")</f>
        <v>2</v>
      </c>
      <c r="Z34" s="12" t="b">
        <f aca="false">IF(X34,O34=S34,"")</f>
        <v>1</v>
      </c>
    </row>
    <row r="35" customFormat="false" ht="15" hidden="false" customHeight="false" outlineLevel="0" collapsed="false">
      <c r="A35" s="9" t="n">
        <v>36</v>
      </c>
      <c r="B35" s="9" t="s">
        <v>156</v>
      </c>
      <c r="C35" s="9" t="s">
        <v>157</v>
      </c>
      <c r="D35" s="9"/>
      <c r="E35" s="9" t="s">
        <v>158</v>
      </c>
      <c r="F35" s="9" t="n">
        <v>30</v>
      </c>
      <c r="G35" s="9" t="n">
        <v>10</v>
      </c>
      <c r="H35" s="9" t="n">
        <v>30</v>
      </c>
      <c r="I35" s="9" t="n">
        <v>0</v>
      </c>
      <c r="J35" s="9" t="n">
        <f aca="false">MAX(J36,G36,F36,E36)</f>
        <v>0</v>
      </c>
      <c r="K35" s="9" t="n">
        <v>30</v>
      </c>
      <c r="L35" s="9" t="str">
        <f aca="false">IF(ISNA(P36),"",P36)</f>
        <v/>
      </c>
      <c r="M35" s="9" t="s">
        <v>107</v>
      </c>
      <c r="N35" s="11" t="b">
        <f aca="false">TRUE()</f>
        <v>1</v>
      </c>
      <c r="O35" s="8" t="n">
        <f aca="false">IF(F35="","",IF(ISNUMBER(F35),F35,IFERROR(VALUE(F35),"")))</f>
        <v>30</v>
      </c>
      <c r="P35" s="8" t="n">
        <f aca="false">IF(G35="","",IF(ISNUMBER(G35),G35,IFERROR(VALUE(G35),"")))</f>
        <v>10</v>
      </c>
      <c r="Q35" s="8" t="n">
        <f aca="false">IF(H35="","",IF(ISNUMBER(H35),H35,IFERROR(VALUE(H35),"")))</f>
        <v>30</v>
      </c>
      <c r="R35" s="8" t="n">
        <f aca="false">IF(I35="","",IF(ISNUMBER(I35),I35,IFERROR(VALUE(I35),"")))</f>
        <v>0</v>
      </c>
      <c r="S35" s="8" t="n">
        <f aca="false">IF(COUNT(O35:R35)=0,"",MAX(O35:R35))</f>
        <v>30</v>
      </c>
      <c r="T35" s="8" t="str">
        <f aca="false">IF(S35="","",IFERROR(INDEX(Codetabel!$B$2:$B$11,MATCH(S35,Codetabel!$A$2:$A$11,0)),""))</f>
        <v>2</v>
      </c>
      <c r="U35" s="8" t="str">
        <f aca="false">IF(NOT(X35),"n/a (excluded)",IF(K35=S35,"OK","MISMATCH"))</f>
        <v>OK</v>
      </c>
      <c r="V35" s="8" t="str">
        <f aca="false">IF(NOT(X35),"n/a (excluded)",IF(M35&amp;""=T35&amp;"","OK","MISMATCH"))</f>
        <v>OK</v>
      </c>
      <c r="W35" s="8" t="str">
        <f aca="false">IF(E35="","no activity description",IF(O35="","no numeric odour distance",IF(M35="","no category","")))</f>
        <v/>
      </c>
      <c r="X35" s="12" t="b">
        <f aca="false">W35=""</f>
        <v>1</v>
      </c>
      <c r="Y35" s="8" t="n">
        <f aca="false">IF(X35,INDEX(Codetabel!$C$2:$C$11,MATCH(M35&amp;"",Codetabel!$B$2:$B$11,0)),"")</f>
        <v>2</v>
      </c>
      <c r="Z35" s="12" t="b">
        <f aca="false">IF(X35,O35=S35,"")</f>
        <v>1</v>
      </c>
    </row>
    <row r="36" customFormat="false" ht="15" hidden="false" customHeight="false" outlineLevel="0" collapsed="false">
      <c r="A36" s="9" t="n">
        <v>37</v>
      </c>
      <c r="B36" s="9" t="s">
        <v>1226</v>
      </c>
      <c r="C36" s="9" t="s">
        <v>1226</v>
      </c>
      <c r="D36" s="9" t="s">
        <v>1212</v>
      </c>
      <c r="E36" s="9"/>
      <c r="F36" s="9"/>
      <c r="G36" s="9"/>
      <c r="H36" s="9"/>
      <c r="I36" s="9"/>
      <c r="J36" s="9"/>
      <c r="K36" s="9"/>
      <c r="L36" s="9" t="str">
        <f aca="false">IF(ISNA(P37),"",P37)</f>
        <v/>
      </c>
      <c r="M36" s="9"/>
      <c r="N36" s="11" t="b">
        <f aca="false">TRUE()</f>
        <v>1</v>
      </c>
      <c r="O36" s="8" t="str">
        <f aca="false">IF(F36="","",IF(ISNUMBER(F36),F36,IFERROR(VALUE(F36),"")))</f>
        <v/>
      </c>
      <c r="P36" s="8" t="str">
        <f aca="false">IF(G36="","",IF(ISNUMBER(G36),G36,IFERROR(VALUE(G36),"")))</f>
        <v/>
      </c>
      <c r="Q36" s="8" t="str">
        <f aca="false">IF(H36="","",IF(ISNUMBER(H36),H36,IFERROR(VALUE(H36),"")))</f>
        <v/>
      </c>
      <c r="R36" s="8" t="str">
        <f aca="false">IF(I36="","",IF(ISNUMBER(I36),I36,IFERROR(VALUE(I36),"")))</f>
        <v/>
      </c>
      <c r="S36" s="8" t="str">
        <f aca="false">IF(COUNT(O36:R36)=0,"",MAX(O36:R36))</f>
        <v/>
      </c>
      <c r="T36" s="8" t="str">
        <f aca="false">IF(S36="","",IFERROR(INDEX(Codetabel!$B$2:$B$11,MATCH(S36,Codetabel!$A$2:$A$11,0)),""))</f>
        <v/>
      </c>
      <c r="U36" s="8" t="str">
        <f aca="false">IF(NOT(X36),"n/a (excluded)",IF(K36=S36,"OK","MISMATCH"))</f>
        <v>n/a (excluded)</v>
      </c>
      <c r="V36" s="8" t="str">
        <f aca="false">IF(NOT(X36),"n/a (excluded)",IF(M36&amp;""=T36&amp;"","OK","MISMATCH"))</f>
        <v>n/a (excluded)</v>
      </c>
      <c r="W36" s="8" t="str">
        <f aca="false">IF(E36="","no activity description",IF(O36="","no numeric odour distance",IF(M36="","no category","")))</f>
        <v>no activity description</v>
      </c>
      <c r="X36" s="12" t="b">
        <f aca="false">W36=""</f>
        <v>0</v>
      </c>
      <c r="Y36" s="8" t="str">
        <f aca="false">IF(X36,INDEX(Codetabel!$C$2:$C$11,MATCH(M36&amp;"",Codetabel!$B$2:$B$11,0)),"")</f>
        <v/>
      </c>
      <c r="Z36" s="8" t="str">
        <f aca="false">IF(X36,O36=S36,"")</f>
        <v/>
      </c>
    </row>
    <row r="37" customFormat="false" ht="15" hidden="false" customHeight="false" outlineLevel="0" collapsed="false">
      <c r="A37" s="9" t="n">
        <v>38</v>
      </c>
      <c r="B37" s="9" t="s">
        <v>1226</v>
      </c>
      <c r="C37" s="9" t="s">
        <v>1226</v>
      </c>
      <c r="D37" s="9" t="s">
        <v>1212</v>
      </c>
      <c r="E37" s="9" t="s">
        <v>1227</v>
      </c>
      <c r="F37" s="9"/>
      <c r="G37" s="9"/>
      <c r="H37" s="9"/>
      <c r="I37" s="9"/>
      <c r="J37" s="9"/>
      <c r="K37" s="9"/>
      <c r="L37" s="9" t="n">
        <f aca="false">IF(ISNA(P38),"",P38)</f>
        <v>10</v>
      </c>
      <c r="M37" s="9"/>
      <c r="N37" s="11" t="b">
        <f aca="false">TRUE()</f>
        <v>1</v>
      </c>
      <c r="O37" s="8" t="str">
        <f aca="false">IF(F37="","",IF(ISNUMBER(F37),F37,IFERROR(VALUE(F37),"")))</f>
        <v/>
      </c>
      <c r="P37" s="8" t="str">
        <f aca="false">IF(G37="","",IF(ISNUMBER(G37),G37,IFERROR(VALUE(G37),"")))</f>
        <v/>
      </c>
      <c r="Q37" s="8" t="str">
        <f aca="false">IF(H37="","",IF(ISNUMBER(H37),H37,IFERROR(VALUE(H37),"")))</f>
        <v/>
      </c>
      <c r="R37" s="8" t="str">
        <f aca="false">IF(I37="","",IF(ISNUMBER(I37),I37,IFERROR(VALUE(I37),"")))</f>
        <v/>
      </c>
      <c r="S37" s="8" t="str">
        <f aca="false">IF(COUNT(O37:R37)=0,"",MAX(O37:R37))</f>
        <v/>
      </c>
      <c r="T37" s="8" t="str">
        <f aca="false">IF(S37="","",IFERROR(INDEX(Codetabel!$B$2:$B$11,MATCH(S37,Codetabel!$A$2:$A$11,0)),""))</f>
        <v/>
      </c>
      <c r="U37" s="8" t="str">
        <f aca="false">IF(NOT(X37),"n/a (excluded)",IF(K37=S37,"OK","MISMATCH"))</f>
        <v>n/a (excluded)</v>
      </c>
      <c r="V37" s="8" t="str">
        <f aca="false">IF(NOT(X37),"n/a (excluded)",IF(M37&amp;""=T37&amp;"","OK","MISMATCH"))</f>
        <v>n/a (excluded)</v>
      </c>
      <c r="W37" s="8" t="str">
        <f aca="false">IF(E37="","no activity description",IF(O37="","no numeric odour distance",IF(M37="","no category","")))</f>
        <v>no numeric odour distance</v>
      </c>
      <c r="X37" s="12" t="b">
        <f aca="false">W37=""</f>
        <v>0</v>
      </c>
      <c r="Y37" s="8" t="str">
        <f aca="false">IF(X37,INDEX(Codetabel!$C$2:$C$11,MATCH(M37&amp;"",Codetabel!$B$2:$B$11,0)),"")</f>
        <v/>
      </c>
      <c r="Z37" s="8" t="str">
        <f aca="false">IF(X37,O37=S37,"")</f>
        <v/>
      </c>
    </row>
    <row r="38" customFormat="false" ht="15" hidden="false" customHeight="false" outlineLevel="0" collapsed="false">
      <c r="A38" s="9" t="n">
        <v>39</v>
      </c>
      <c r="B38" s="9" t="s">
        <v>159</v>
      </c>
      <c r="C38" s="9" t="s">
        <v>160</v>
      </c>
      <c r="D38" s="9"/>
      <c r="E38" s="9" t="s">
        <v>161</v>
      </c>
      <c r="F38" s="9" t="n">
        <v>10</v>
      </c>
      <c r="G38" s="9" t="n">
        <v>10</v>
      </c>
      <c r="H38" s="9" t="n">
        <v>50</v>
      </c>
      <c r="I38" s="9" t="n">
        <v>0</v>
      </c>
      <c r="J38" s="9" t="n">
        <f aca="false">MAX(J39,G39,F39,E39)</f>
        <v>0</v>
      </c>
      <c r="K38" s="9" t="n">
        <v>50</v>
      </c>
      <c r="L38" s="9" t="str">
        <f aca="false">IF(ISNA(P39),"",P39)</f>
        <v/>
      </c>
      <c r="M38" s="9" t="s">
        <v>126</v>
      </c>
      <c r="N38" s="11" t="b">
        <f aca="false">TRUE()</f>
        <v>1</v>
      </c>
      <c r="O38" s="8" t="n">
        <f aca="false">IF(F38="","",IF(ISNUMBER(F38),F38,IFERROR(VALUE(F38),"")))</f>
        <v>10</v>
      </c>
      <c r="P38" s="8" t="n">
        <f aca="false">IF(G38="","",IF(ISNUMBER(G38),G38,IFERROR(VALUE(G38),"")))</f>
        <v>10</v>
      </c>
      <c r="Q38" s="8" t="n">
        <f aca="false">IF(H38="","",IF(ISNUMBER(H38),H38,IFERROR(VALUE(H38),"")))</f>
        <v>50</v>
      </c>
      <c r="R38" s="8" t="n">
        <f aca="false">IF(I38="","",IF(ISNUMBER(I38),I38,IFERROR(VALUE(I38),"")))</f>
        <v>0</v>
      </c>
      <c r="S38" s="8" t="n">
        <f aca="false">IF(COUNT(O38:R38)=0,"",MAX(O38:R38))</f>
        <v>50</v>
      </c>
      <c r="T38" s="8" t="str">
        <f aca="false">IF(S38="","",IFERROR(INDEX(Codetabel!$B$2:$B$11,MATCH(S38,Codetabel!$A$2:$A$11,0)),""))</f>
        <v>3.1</v>
      </c>
      <c r="U38" s="8" t="str">
        <f aca="false">IF(NOT(X38),"n/a (excluded)",IF(K38=S38,"OK","MISMATCH"))</f>
        <v>OK</v>
      </c>
      <c r="V38" s="8" t="str">
        <f aca="false">IF(NOT(X38),"n/a (excluded)",IF(M38&amp;""=T38&amp;"","OK","MISMATCH"))</f>
        <v>OK</v>
      </c>
      <c r="W38" s="8" t="str">
        <f aca="false">IF(E38="","no activity description",IF(O38="","no numeric odour distance",IF(M38="","no category","")))</f>
        <v/>
      </c>
      <c r="X38" s="12" t="b">
        <f aca="false">W38=""</f>
        <v>1</v>
      </c>
      <c r="Y38" s="8" t="n">
        <f aca="false">IF(X38,INDEX(Codetabel!$C$2:$C$11,MATCH(M38&amp;"",Codetabel!$B$2:$B$11,0)),"")</f>
        <v>3</v>
      </c>
      <c r="Z38" s="12" t="b">
        <f aca="false">IF(X38,O38=S38,"")</f>
        <v>0</v>
      </c>
    </row>
    <row r="39" customFormat="false" ht="15" hidden="false" customHeight="false" outlineLevel="0" collapsed="false">
      <c r="A39" s="9" t="n">
        <v>40</v>
      </c>
      <c r="B39" s="9" t="s">
        <v>1228</v>
      </c>
      <c r="C39" s="9" t="s">
        <v>1229</v>
      </c>
      <c r="D39" s="9" t="s">
        <v>1212</v>
      </c>
      <c r="E39" s="9"/>
      <c r="F39" s="9"/>
      <c r="G39" s="9"/>
      <c r="H39" s="9"/>
      <c r="I39" s="9"/>
      <c r="J39" s="9"/>
      <c r="K39" s="9"/>
      <c r="L39" s="9" t="str">
        <f aca="false">IF(ISNA(P40),"",P40)</f>
        <v/>
      </c>
      <c r="M39" s="9"/>
      <c r="N39" s="11" t="b">
        <f aca="false">TRUE()</f>
        <v>1</v>
      </c>
      <c r="O39" s="8" t="str">
        <f aca="false">IF(F39="","",IF(ISNUMBER(F39),F39,IFERROR(VALUE(F39),"")))</f>
        <v/>
      </c>
      <c r="P39" s="8" t="str">
        <f aca="false">IF(G39="","",IF(ISNUMBER(G39),G39,IFERROR(VALUE(G39),"")))</f>
        <v/>
      </c>
      <c r="Q39" s="8" t="str">
        <f aca="false">IF(H39="","",IF(ISNUMBER(H39),H39,IFERROR(VALUE(H39),"")))</f>
        <v/>
      </c>
      <c r="R39" s="8" t="str">
        <f aca="false">IF(I39="","",IF(ISNUMBER(I39),I39,IFERROR(VALUE(I39),"")))</f>
        <v/>
      </c>
      <c r="S39" s="8" t="str">
        <f aca="false">IF(COUNT(O39:R39)=0,"",MAX(O39:R39))</f>
        <v/>
      </c>
      <c r="T39" s="8" t="str">
        <f aca="false">IF(S39="","",IFERROR(INDEX(Codetabel!$B$2:$B$11,MATCH(S39,Codetabel!$A$2:$A$11,0)),""))</f>
        <v/>
      </c>
      <c r="U39" s="8" t="str">
        <f aca="false">IF(NOT(X39),"n/a (excluded)",IF(K39=S39,"OK","MISMATCH"))</f>
        <v>n/a (excluded)</v>
      </c>
      <c r="V39" s="8" t="str">
        <f aca="false">IF(NOT(X39),"n/a (excluded)",IF(M39&amp;""=T39&amp;"","OK","MISMATCH"))</f>
        <v>n/a (excluded)</v>
      </c>
      <c r="W39" s="8" t="str">
        <f aca="false">IF(E39="","no activity description",IF(O39="","no numeric odour distance",IF(M39="","no category","")))</f>
        <v>no activity description</v>
      </c>
      <c r="X39" s="12" t="b">
        <f aca="false">W39=""</f>
        <v>0</v>
      </c>
      <c r="Y39" s="8" t="str">
        <f aca="false">IF(X39,INDEX(Codetabel!$C$2:$C$11,MATCH(M39&amp;"",Codetabel!$B$2:$B$11,0)),"")</f>
        <v/>
      </c>
      <c r="Z39" s="8" t="str">
        <f aca="false">IF(X39,O39=S39,"")</f>
        <v/>
      </c>
    </row>
    <row r="40" customFormat="false" ht="15" hidden="false" customHeight="false" outlineLevel="0" collapsed="false">
      <c r="A40" s="9" t="n">
        <v>41</v>
      </c>
      <c r="B40" s="9" t="s">
        <v>1228</v>
      </c>
      <c r="C40" s="9" t="s">
        <v>1229</v>
      </c>
      <c r="D40" s="9" t="s">
        <v>1212</v>
      </c>
      <c r="E40" s="9" t="s">
        <v>1230</v>
      </c>
      <c r="F40" s="9"/>
      <c r="G40" s="9"/>
      <c r="H40" s="9"/>
      <c r="I40" s="9"/>
      <c r="J40" s="9"/>
      <c r="K40" s="9"/>
      <c r="L40" s="9" t="n">
        <f aca="false">IF(ISNA(P41),"",P41)</f>
        <v>0</v>
      </c>
      <c r="M40" s="9"/>
      <c r="N40" s="11" t="b">
        <f aca="false">TRUE()</f>
        <v>1</v>
      </c>
      <c r="O40" s="8" t="str">
        <f aca="false">IF(F40="","",IF(ISNUMBER(F40),F40,IFERROR(VALUE(F40),"")))</f>
        <v/>
      </c>
      <c r="P40" s="8" t="str">
        <f aca="false">IF(G40="","",IF(ISNUMBER(G40),G40,IFERROR(VALUE(G40),"")))</f>
        <v/>
      </c>
      <c r="Q40" s="8" t="str">
        <f aca="false">IF(H40="","",IF(ISNUMBER(H40),H40,IFERROR(VALUE(H40),"")))</f>
        <v/>
      </c>
      <c r="R40" s="8" t="str">
        <f aca="false">IF(I40="","",IF(ISNUMBER(I40),I40,IFERROR(VALUE(I40),"")))</f>
        <v/>
      </c>
      <c r="S40" s="8" t="str">
        <f aca="false">IF(COUNT(O40:R40)=0,"",MAX(O40:R40))</f>
        <v/>
      </c>
      <c r="T40" s="8" t="str">
        <f aca="false">IF(S40="","",IFERROR(INDEX(Codetabel!$B$2:$B$11,MATCH(S40,Codetabel!$A$2:$A$11,0)),""))</f>
        <v/>
      </c>
      <c r="U40" s="8" t="str">
        <f aca="false">IF(NOT(X40),"n/a (excluded)",IF(K40=S40,"OK","MISMATCH"))</f>
        <v>n/a (excluded)</v>
      </c>
      <c r="V40" s="8" t="str">
        <f aca="false">IF(NOT(X40),"n/a (excluded)",IF(M40&amp;""=T40&amp;"","OK","MISMATCH"))</f>
        <v>n/a (excluded)</v>
      </c>
      <c r="W40" s="8" t="str">
        <f aca="false">IF(E40="","no activity description",IF(O40="","no numeric odour distance",IF(M40="","no category","")))</f>
        <v>no numeric odour distance</v>
      </c>
      <c r="X40" s="12" t="b">
        <f aca="false">W40=""</f>
        <v>0</v>
      </c>
      <c r="Y40" s="8" t="str">
        <f aca="false">IF(X40,INDEX(Codetabel!$C$2:$C$11,MATCH(M40&amp;"",Codetabel!$B$2:$B$11,0)),"")</f>
        <v/>
      </c>
      <c r="Z40" s="8" t="str">
        <f aca="false">IF(X40,O40=S40,"")</f>
        <v/>
      </c>
    </row>
    <row r="41" customFormat="false" ht="15" hidden="false" customHeight="false" outlineLevel="0" collapsed="false">
      <c r="A41" s="9" t="n">
        <v>42</v>
      </c>
      <c r="B41" s="9" t="s">
        <v>162</v>
      </c>
      <c r="C41" s="9" t="s">
        <v>163</v>
      </c>
      <c r="D41" s="9"/>
      <c r="E41" s="9" t="s">
        <v>164</v>
      </c>
      <c r="F41" s="9" t="n">
        <v>100</v>
      </c>
      <c r="G41" s="9" t="n">
        <v>0</v>
      </c>
      <c r="H41" s="9" t="n">
        <v>100</v>
      </c>
      <c r="I41" s="9" t="n">
        <v>50</v>
      </c>
      <c r="J41" s="9" t="n">
        <f aca="false">MAX(J42,G42,F42,E42)</f>
        <v>50</v>
      </c>
      <c r="K41" s="9" t="n">
        <v>100</v>
      </c>
      <c r="L41" s="9" t="n">
        <f aca="false">IF(ISNA(P42),"",P42)</f>
        <v>0</v>
      </c>
      <c r="M41" s="9" t="s">
        <v>115</v>
      </c>
      <c r="N41" s="11" t="b">
        <f aca="false">TRUE()</f>
        <v>1</v>
      </c>
      <c r="O41" s="8" t="n">
        <f aca="false">IF(F41="","",IF(ISNUMBER(F41),F41,IFERROR(VALUE(F41),"")))</f>
        <v>100</v>
      </c>
      <c r="P41" s="8" t="n">
        <f aca="false">IF(G41="","",IF(ISNUMBER(G41),G41,IFERROR(VALUE(G41),"")))</f>
        <v>0</v>
      </c>
      <c r="Q41" s="8" t="n">
        <f aca="false">IF(H41="","",IF(ISNUMBER(H41),H41,IFERROR(VALUE(H41),"")))</f>
        <v>100</v>
      </c>
      <c r="R41" s="8" t="n">
        <f aca="false">IF(I41="","",IF(ISNUMBER(I41),I41,IFERROR(VALUE(I41),"")))</f>
        <v>50</v>
      </c>
      <c r="S41" s="8" t="n">
        <f aca="false">IF(COUNT(O41:R41)=0,"",MAX(O41:R41))</f>
        <v>100</v>
      </c>
      <c r="T41" s="8" t="str">
        <f aca="false">IF(S41="","",IFERROR(INDEX(Codetabel!$B$2:$B$11,MATCH(S41,Codetabel!$A$2:$A$11,0)),""))</f>
        <v>3.2</v>
      </c>
      <c r="U41" s="8" t="str">
        <f aca="false">IF(NOT(X41),"n/a (excluded)",IF(K41=S41,"OK","MISMATCH"))</f>
        <v>OK</v>
      </c>
      <c r="V41" s="8" t="str">
        <f aca="false">IF(NOT(X41),"n/a (excluded)",IF(M41&amp;""=T41&amp;"","OK","MISMATCH"))</f>
        <v>OK</v>
      </c>
      <c r="W41" s="8" t="str">
        <f aca="false">IF(E41="","no activity description",IF(O41="","no numeric odour distance",IF(M41="","no category","")))</f>
        <v/>
      </c>
      <c r="X41" s="12" t="b">
        <f aca="false">W41=""</f>
        <v>1</v>
      </c>
      <c r="Y41" s="8" t="n">
        <f aca="false">IF(X41,INDEX(Codetabel!$C$2:$C$11,MATCH(M41&amp;"",Codetabel!$B$2:$B$11,0)),"")</f>
        <v>4</v>
      </c>
      <c r="Z41" s="12" t="b">
        <f aca="false">IF(X41,O41=S41,"")</f>
        <v>1</v>
      </c>
    </row>
    <row r="42" customFormat="false" ht="15" hidden="false" customHeight="false" outlineLevel="0" collapsed="false">
      <c r="A42" s="9" t="n">
        <v>43</v>
      </c>
      <c r="B42" s="9" t="s">
        <v>165</v>
      </c>
      <c r="C42" s="9" t="s">
        <v>166</v>
      </c>
      <c r="D42" s="9"/>
      <c r="E42" s="9" t="s">
        <v>167</v>
      </c>
      <c r="F42" s="9" t="n">
        <v>50</v>
      </c>
      <c r="G42" s="9" t="n">
        <v>0</v>
      </c>
      <c r="H42" s="9" t="n">
        <v>50</v>
      </c>
      <c r="I42" s="9" t="n">
        <v>10</v>
      </c>
      <c r="J42" s="9" t="n">
        <f aca="false">MAX(J43,G43,F43,E43)</f>
        <v>0</v>
      </c>
      <c r="K42" s="9" t="n">
        <v>50</v>
      </c>
      <c r="L42" s="9" t="str">
        <f aca="false">IF(ISNA(P43),"",P43)</f>
        <v/>
      </c>
      <c r="M42" s="9" t="s">
        <v>126</v>
      </c>
      <c r="N42" s="11" t="b">
        <f aca="false">TRUE()</f>
        <v>1</v>
      </c>
      <c r="O42" s="8" t="n">
        <f aca="false">IF(F42="","",IF(ISNUMBER(F42),F42,IFERROR(VALUE(F42),"")))</f>
        <v>50</v>
      </c>
      <c r="P42" s="8" t="n">
        <f aca="false">IF(G42="","",IF(ISNUMBER(G42),G42,IFERROR(VALUE(G42),"")))</f>
        <v>0</v>
      </c>
      <c r="Q42" s="8" t="n">
        <f aca="false">IF(H42="","",IF(ISNUMBER(H42),H42,IFERROR(VALUE(H42),"")))</f>
        <v>50</v>
      </c>
      <c r="R42" s="8" t="n">
        <f aca="false">IF(I42="","",IF(ISNUMBER(I42),I42,IFERROR(VALUE(I42),"")))</f>
        <v>10</v>
      </c>
      <c r="S42" s="8" t="n">
        <f aca="false">IF(COUNT(O42:R42)=0,"",MAX(O42:R42))</f>
        <v>50</v>
      </c>
      <c r="T42" s="8" t="str">
        <f aca="false">IF(S42="","",IFERROR(INDEX(Codetabel!$B$2:$B$11,MATCH(S42,Codetabel!$A$2:$A$11,0)),""))</f>
        <v>3.1</v>
      </c>
      <c r="U42" s="8" t="str">
        <f aca="false">IF(NOT(X42),"n/a (excluded)",IF(K42=S42,"OK","MISMATCH"))</f>
        <v>OK</v>
      </c>
      <c r="V42" s="8" t="str">
        <f aca="false">IF(NOT(X42),"n/a (excluded)",IF(M42&amp;""=T42&amp;"","OK","MISMATCH"))</f>
        <v>OK</v>
      </c>
      <c r="W42" s="8" t="str">
        <f aca="false">IF(E42="","no activity description",IF(O42="","no numeric odour distance",IF(M42="","no category","")))</f>
        <v/>
      </c>
      <c r="X42" s="12" t="b">
        <f aca="false">W42=""</f>
        <v>1</v>
      </c>
      <c r="Y42" s="8" t="n">
        <f aca="false">IF(X42,INDEX(Codetabel!$C$2:$C$11,MATCH(M42&amp;"",Codetabel!$B$2:$B$11,0)),"")</f>
        <v>3</v>
      </c>
      <c r="Z42" s="12" t="b">
        <f aca="false">IF(X42,O42=S42,"")</f>
        <v>1</v>
      </c>
    </row>
    <row r="43" customFormat="false" ht="15" hidden="false" customHeight="false" outlineLevel="0" collapsed="false">
      <c r="A43" s="9" t="n">
        <v>44</v>
      </c>
      <c r="B43" s="9" t="s">
        <v>168</v>
      </c>
      <c r="C43" s="9" t="s">
        <v>169</v>
      </c>
      <c r="D43" s="9" t="s">
        <v>1215</v>
      </c>
      <c r="E43" s="9" t="s">
        <v>1231</v>
      </c>
      <c r="F43" s="9"/>
      <c r="G43" s="9"/>
      <c r="H43" s="9"/>
      <c r="I43" s="9"/>
      <c r="J43" s="9"/>
      <c r="K43" s="9"/>
      <c r="L43" s="9" t="n">
        <f aca="false">IF(ISNA(P44),"",P44)</f>
        <v>30</v>
      </c>
      <c r="M43" s="9"/>
      <c r="N43" s="11" t="b">
        <f aca="false">TRUE()</f>
        <v>1</v>
      </c>
      <c r="O43" s="8" t="str">
        <f aca="false">IF(F43="","",IF(ISNUMBER(F43),F43,IFERROR(VALUE(F43),"")))</f>
        <v/>
      </c>
      <c r="P43" s="8" t="str">
        <f aca="false">IF(G43="","",IF(ISNUMBER(G43),G43,IFERROR(VALUE(G43),"")))</f>
        <v/>
      </c>
      <c r="Q43" s="8" t="str">
        <f aca="false">IF(H43="","",IF(ISNUMBER(H43),H43,IFERROR(VALUE(H43),"")))</f>
        <v/>
      </c>
      <c r="R43" s="8" t="str">
        <f aca="false">IF(I43="","",IF(ISNUMBER(I43),I43,IFERROR(VALUE(I43),"")))</f>
        <v/>
      </c>
      <c r="S43" s="8" t="str">
        <f aca="false">IF(COUNT(O43:R43)=0,"",MAX(O43:R43))</f>
        <v/>
      </c>
      <c r="T43" s="8" t="str">
        <f aca="false">IF(S43="","",IFERROR(INDEX(Codetabel!$B$2:$B$11,MATCH(S43,Codetabel!$A$2:$A$11,0)),""))</f>
        <v/>
      </c>
      <c r="U43" s="8" t="str">
        <f aca="false">IF(NOT(X43),"n/a (excluded)",IF(K43=S43,"OK","MISMATCH"))</f>
        <v>n/a (excluded)</v>
      </c>
      <c r="V43" s="8" t="str">
        <f aca="false">IF(NOT(X43),"n/a (excluded)",IF(M43&amp;""=T43&amp;"","OK","MISMATCH"))</f>
        <v>n/a (excluded)</v>
      </c>
      <c r="W43" s="8" t="str">
        <f aca="false">IF(E43="","no activity description",IF(O43="","no numeric odour distance",IF(M43="","no category","")))</f>
        <v>no numeric odour distance</v>
      </c>
      <c r="X43" s="12" t="b">
        <f aca="false">W43=""</f>
        <v>0</v>
      </c>
      <c r="Y43" s="8" t="str">
        <f aca="false">IF(X43,INDEX(Codetabel!$C$2:$C$11,MATCH(M43&amp;"",Codetabel!$B$2:$B$11,0)),"")</f>
        <v/>
      </c>
      <c r="Z43" s="8" t="str">
        <f aca="false">IF(X43,O43=S43,"")</f>
        <v/>
      </c>
    </row>
    <row r="44" customFormat="false" ht="15" hidden="false" customHeight="false" outlineLevel="0" collapsed="false">
      <c r="A44" s="9" t="n">
        <v>45</v>
      </c>
      <c r="B44" s="9" t="s">
        <v>168</v>
      </c>
      <c r="C44" s="9" t="s">
        <v>169</v>
      </c>
      <c r="D44" s="9" t="s">
        <v>392</v>
      </c>
      <c r="E44" s="9" t="s">
        <v>170</v>
      </c>
      <c r="F44" s="9" t="n">
        <v>100</v>
      </c>
      <c r="G44" s="9" t="n">
        <v>30</v>
      </c>
      <c r="H44" s="9" t="n">
        <v>50</v>
      </c>
      <c r="I44" s="9" t="n">
        <v>0</v>
      </c>
      <c r="J44" s="9" t="n">
        <f aca="false">MAX(J45,G45,F45,E45)</f>
        <v>50</v>
      </c>
      <c r="K44" s="9" t="n">
        <v>100</v>
      </c>
      <c r="L44" s="9" t="n">
        <f aca="false">IF(ISNA(P45),"",P45)</f>
        <v>0</v>
      </c>
      <c r="M44" s="9" t="s">
        <v>115</v>
      </c>
      <c r="N44" s="11" t="b">
        <f aca="false">TRUE()</f>
        <v>1</v>
      </c>
      <c r="O44" s="8" t="n">
        <f aca="false">IF(F44="","",IF(ISNUMBER(F44),F44,IFERROR(VALUE(F44),"")))</f>
        <v>100</v>
      </c>
      <c r="P44" s="8" t="n">
        <f aca="false">IF(G44="","",IF(ISNUMBER(G44),G44,IFERROR(VALUE(G44),"")))</f>
        <v>30</v>
      </c>
      <c r="Q44" s="8" t="n">
        <f aca="false">IF(H44="","",IF(ISNUMBER(H44),H44,IFERROR(VALUE(H44),"")))</f>
        <v>50</v>
      </c>
      <c r="R44" s="8" t="n">
        <f aca="false">IF(I44="","",IF(ISNUMBER(I44),I44,IFERROR(VALUE(I44),"")))</f>
        <v>0</v>
      </c>
      <c r="S44" s="8" t="n">
        <f aca="false">IF(COUNT(O44:R44)=0,"",MAX(O44:R44))</f>
        <v>100</v>
      </c>
      <c r="T44" s="8" t="str">
        <f aca="false">IF(S44="","",IFERROR(INDEX(Codetabel!$B$2:$B$11,MATCH(S44,Codetabel!$A$2:$A$11,0)),""))</f>
        <v>3.2</v>
      </c>
      <c r="U44" s="8" t="str">
        <f aca="false">IF(NOT(X44),"n/a (excluded)",IF(K44=S44,"OK","MISMATCH"))</f>
        <v>OK</v>
      </c>
      <c r="V44" s="8" t="str">
        <f aca="false">IF(NOT(X44),"n/a (excluded)",IF(M44&amp;""=T44&amp;"","OK","MISMATCH"))</f>
        <v>OK</v>
      </c>
      <c r="W44" s="8" t="str">
        <f aca="false">IF(E44="","no activity description",IF(O44="","no numeric odour distance",IF(M44="","no category","")))</f>
        <v/>
      </c>
      <c r="X44" s="12" t="b">
        <f aca="false">W44=""</f>
        <v>1</v>
      </c>
      <c r="Y44" s="8" t="n">
        <f aca="false">IF(X44,INDEX(Codetabel!$C$2:$C$11,MATCH(M44&amp;"",Codetabel!$B$2:$B$11,0)),"")</f>
        <v>4</v>
      </c>
      <c r="Z44" s="12" t="b">
        <f aca="false">IF(X44,O44=S44,"")</f>
        <v>1</v>
      </c>
    </row>
    <row r="45" customFormat="false" ht="15" hidden="false" customHeight="false" outlineLevel="0" collapsed="false">
      <c r="A45" s="9" t="n">
        <v>46</v>
      </c>
      <c r="B45" s="9" t="s">
        <v>168</v>
      </c>
      <c r="C45" s="9" t="s">
        <v>169</v>
      </c>
      <c r="D45" s="9" t="s">
        <v>107</v>
      </c>
      <c r="E45" s="9" t="s">
        <v>171</v>
      </c>
      <c r="F45" s="9" t="n">
        <v>50</v>
      </c>
      <c r="G45" s="9" t="n">
        <v>0</v>
      </c>
      <c r="H45" s="9" t="n">
        <v>50</v>
      </c>
      <c r="I45" s="9" t="n">
        <v>0</v>
      </c>
      <c r="J45" s="9" t="n">
        <f aca="false">MAX(J46,G46,F46,E46)</f>
        <v>0</v>
      </c>
      <c r="K45" s="9" t="n">
        <v>50</v>
      </c>
      <c r="L45" s="9" t="str">
        <f aca="false">IF(ISNA(P46),"",P46)</f>
        <v/>
      </c>
      <c r="M45" s="9" t="s">
        <v>126</v>
      </c>
      <c r="N45" s="11" t="b">
        <f aca="false">TRUE()</f>
        <v>1</v>
      </c>
      <c r="O45" s="8" t="n">
        <f aca="false">IF(F45="","",IF(ISNUMBER(F45),F45,IFERROR(VALUE(F45),"")))</f>
        <v>50</v>
      </c>
      <c r="P45" s="8" t="n">
        <f aca="false">IF(G45="","",IF(ISNUMBER(G45),G45,IFERROR(VALUE(G45),"")))</f>
        <v>0</v>
      </c>
      <c r="Q45" s="8" t="n">
        <f aca="false">IF(H45="","",IF(ISNUMBER(H45),H45,IFERROR(VALUE(H45),"")))</f>
        <v>50</v>
      </c>
      <c r="R45" s="8" t="n">
        <f aca="false">IF(I45="","",IF(ISNUMBER(I45),I45,IFERROR(VALUE(I45),"")))</f>
        <v>0</v>
      </c>
      <c r="S45" s="8" t="n">
        <f aca="false">IF(COUNT(O45:R45)=0,"",MAX(O45:R45))</f>
        <v>50</v>
      </c>
      <c r="T45" s="8" t="str">
        <f aca="false">IF(S45="","",IFERROR(INDEX(Codetabel!$B$2:$B$11,MATCH(S45,Codetabel!$A$2:$A$11,0)),""))</f>
        <v>3.1</v>
      </c>
      <c r="U45" s="8" t="str">
        <f aca="false">IF(NOT(X45),"n/a (excluded)",IF(K45=S45,"OK","MISMATCH"))</f>
        <v>OK</v>
      </c>
      <c r="V45" s="8" t="str">
        <f aca="false">IF(NOT(X45),"n/a (excluded)",IF(M45&amp;""=T45&amp;"","OK","MISMATCH"))</f>
        <v>OK</v>
      </c>
      <c r="W45" s="8" t="str">
        <f aca="false">IF(E45="","no activity description",IF(O45="","no numeric odour distance",IF(M45="","no category","")))</f>
        <v/>
      </c>
      <c r="X45" s="12" t="b">
        <f aca="false">W45=""</f>
        <v>1</v>
      </c>
      <c r="Y45" s="8" t="n">
        <f aca="false">IF(X45,INDEX(Codetabel!$C$2:$C$11,MATCH(M45&amp;"",Codetabel!$B$2:$B$11,0)),"")</f>
        <v>3</v>
      </c>
      <c r="Z45" s="12" t="b">
        <f aca="false">IF(X45,O45=S45,"")</f>
        <v>1</v>
      </c>
    </row>
    <row r="46" customFormat="false" ht="15" hidden="false" customHeight="false" outlineLevel="0" collapsed="false">
      <c r="A46" s="9" t="n">
        <v>47</v>
      </c>
      <c r="B46" s="9" t="s">
        <v>1232</v>
      </c>
      <c r="C46" s="9" t="s">
        <v>1233</v>
      </c>
      <c r="D46" s="9" t="s">
        <v>1212</v>
      </c>
      <c r="E46" s="9"/>
      <c r="F46" s="9"/>
      <c r="G46" s="9"/>
      <c r="H46" s="9"/>
      <c r="I46" s="9"/>
      <c r="J46" s="9"/>
      <c r="K46" s="9"/>
      <c r="L46" s="9" t="str">
        <f aca="false">IF(ISNA(P47),"",P47)</f>
        <v/>
      </c>
      <c r="M46" s="9"/>
      <c r="N46" s="11" t="b">
        <f aca="false">TRUE()</f>
        <v>1</v>
      </c>
      <c r="O46" s="8" t="str">
        <f aca="false">IF(F46="","",IF(ISNUMBER(F46),F46,IFERROR(VALUE(F46),"")))</f>
        <v/>
      </c>
      <c r="P46" s="8" t="str">
        <f aca="false">IF(G46="","",IF(ISNUMBER(G46),G46,IFERROR(VALUE(G46),"")))</f>
        <v/>
      </c>
      <c r="Q46" s="8" t="str">
        <f aca="false">IF(H46="","",IF(ISNUMBER(H46),H46,IFERROR(VALUE(H46),"")))</f>
        <v/>
      </c>
      <c r="R46" s="8" t="str">
        <f aca="false">IF(I46="","",IF(ISNUMBER(I46),I46,IFERROR(VALUE(I46),"")))</f>
        <v/>
      </c>
      <c r="S46" s="8" t="str">
        <f aca="false">IF(COUNT(O46:R46)=0,"",MAX(O46:R46))</f>
        <v/>
      </c>
      <c r="T46" s="8" t="str">
        <f aca="false">IF(S46="","",IFERROR(INDEX(Codetabel!$B$2:$B$11,MATCH(S46,Codetabel!$A$2:$A$11,0)),""))</f>
        <v/>
      </c>
      <c r="U46" s="8" t="str">
        <f aca="false">IF(NOT(X46),"n/a (excluded)",IF(K46=S46,"OK","MISMATCH"))</f>
        <v>n/a (excluded)</v>
      </c>
      <c r="V46" s="8" t="str">
        <f aca="false">IF(NOT(X46),"n/a (excluded)",IF(M46&amp;""=T46&amp;"","OK","MISMATCH"))</f>
        <v>n/a (excluded)</v>
      </c>
      <c r="W46" s="8" t="str">
        <f aca="false">IF(E46="","no activity description",IF(O46="","no numeric odour distance",IF(M46="","no category","")))</f>
        <v>no activity description</v>
      </c>
      <c r="X46" s="12" t="b">
        <f aca="false">W46=""</f>
        <v>0</v>
      </c>
      <c r="Y46" s="8" t="str">
        <f aca="false">IF(X46,INDEX(Codetabel!$C$2:$C$11,MATCH(M46&amp;"",Codetabel!$B$2:$B$11,0)),"")</f>
        <v/>
      </c>
      <c r="Z46" s="8" t="str">
        <f aca="false">IF(X46,O46=S46,"")</f>
        <v/>
      </c>
    </row>
    <row r="47" customFormat="false" ht="15" hidden="false" customHeight="false" outlineLevel="0" collapsed="false">
      <c r="A47" s="9" t="n">
        <v>48</v>
      </c>
      <c r="B47" s="9" t="s">
        <v>1232</v>
      </c>
      <c r="C47" s="9" t="s">
        <v>1233</v>
      </c>
      <c r="D47" s="9" t="s">
        <v>1212</v>
      </c>
      <c r="E47" s="9" t="s">
        <v>1234</v>
      </c>
      <c r="F47" s="9"/>
      <c r="G47" s="9"/>
      <c r="H47" s="9"/>
      <c r="I47" s="9"/>
      <c r="J47" s="9"/>
      <c r="K47" s="9"/>
      <c r="L47" s="9" t="n">
        <f aca="false">IF(ISNA(P48),"",P48)</f>
        <v>50</v>
      </c>
      <c r="M47" s="9"/>
      <c r="N47" s="11" t="b">
        <f aca="false">TRUE()</f>
        <v>1</v>
      </c>
      <c r="O47" s="8" t="str">
        <f aca="false">IF(F47="","",IF(ISNUMBER(F47),F47,IFERROR(VALUE(F47),"")))</f>
        <v/>
      </c>
      <c r="P47" s="8" t="str">
        <f aca="false">IF(G47="","",IF(ISNUMBER(G47),G47,IFERROR(VALUE(G47),"")))</f>
        <v/>
      </c>
      <c r="Q47" s="8" t="str">
        <f aca="false">IF(H47="","",IF(ISNUMBER(H47),H47,IFERROR(VALUE(H47),"")))</f>
        <v/>
      </c>
      <c r="R47" s="8" t="str">
        <f aca="false">IF(I47="","",IF(ISNUMBER(I47),I47,IFERROR(VALUE(I47),"")))</f>
        <v/>
      </c>
      <c r="S47" s="8" t="str">
        <f aca="false">IF(COUNT(O47:R47)=0,"",MAX(O47:R47))</f>
        <v/>
      </c>
      <c r="T47" s="8" t="str">
        <f aca="false">IF(S47="","",IFERROR(INDEX(Codetabel!$B$2:$B$11,MATCH(S47,Codetabel!$A$2:$A$11,0)),""))</f>
        <v/>
      </c>
      <c r="U47" s="8" t="str">
        <f aca="false">IF(NOT(X47),"n/a (excluded)",IF(K47=S47,"OK","MISMATCH"))</f>
        <v>n/a (excluded)</v>
      </c>
      <c r="V47" s="8" t="str">
        <f aca="false">IF(NOT(X47),"n/a (excluded)",IF(M47&amp;""=T47&amp;"","OK","MISMATCH"))</f>
        <v>n/a (excluded)</v>
      </c>
      <c r="W47" s="8" t="str">
        <f aca="false">IF(E47="","no activity description",IF(O47="","no numeric odour distance",IF(M47="","no category","")))</f>
        <v>no numeric odour distance</v>
      </c>
      <c r="X47" s="12" t="b">
        <f aca="false">W47=""</f>
        <v>0</v>
      </c>
      <c r="Y47" s="8" t="str">
        <f aca="false">IF(X47,INDEX(Codetabel!$C$2:$C$11,MATCH(M47&amp;"",Codetabel!$B$2:$B$11,0)),"")</f>
        <v/>
      </c>
      <c r="Z47" s="8" t="str">
        <f aca="false">IF(X47,O47=S47,"")</f>
        <v/>
      </c>
    </row>
    <row r="48" customFormat="false" ht="15" hidden="false" customHeight="false" outlineLevel="0" collapsed="false">
      <c r="A48" s="9" t="n">
        <v>49</v>
      </c>
      <c r="B48" s="9" t="s">
        <v>172</v>
      </c>
      <c r="C48" s="9" t="s">
        <v>173</v>
      </c>
      <c r="D48" s="9"/>
      <c r="E48" s="9" t="s">
        <v>174</v>
      </c>
      <c r="F48" s="9" t="n">
        <v>50</v>
      </c>
      <c r="G48" s="9" t="n">
        <v>50</v>
      </c>
      <c r="H48" s="9" t="n">
        <v>100</v>
      </c>
      <c r="I48" s="9" t="n">
        <v>10</v>
      </c>
      <c r="J48" s="9" t="n">
        <f aca="false">MAX(J49,G49,F49,E49)</f>
        <v>0</v>
      </c>
      <c r="K48" s="9" t="n">
        <v>100</v>
      </c>
      <c r="L48" s="9" t="str">
        <f aca="false">IF(ISNA(P49),"",P49)</f>
        <v/>
      </c>
      <c r="M48" s="9" t="s">
        <v>115</v>
      </c>
      <c r="N48" s="11" t="b">
        <f aca="false">TRUE()</f>
        <v>1</v>
      </c>
      <c r="O48" s="8" t="n">
        <f aca="false">IF(F48="","",IF(ISNUMBER(F48),F48,IFERROR(VALUE(F48),"")))</f>
        <v>50</v>
      </c>
      <c r="P48" s="8" t="n">
        <f aca="false">IF(G48="","",IF(ISNUMBER(G48),G48,IFERROR(VALUE(G48),"")))</f>
        <v>50</v>
      </c>
      <c r="Q48" s="8" t="n">
        <f aca="false">IF(H48="","",IF(ISNUMBER(H48),H48,IFERROR(VALUE(H48),"")))</f>
        <v>100</v>
      </c>
      <c r="R48" s="8" t="n">
        <f aca="false">IF(I48="","",IF(ISNUMBER(I48),I48,IFERROR(VALUE(I48),"")))</f>
        <v>10</v>
      </c>
      <c r="S48" s="8" t="n">
        <f aca="false">IF(COUNT(O48:R48)=0,"",MAX(O48:R48))</f>
        <v>100</v>
      </c>
      <c r="T48" s="8" t="str">
        <f aca="false">IF(S48="","",IFERROR(INDEX(Codetabel!$B$2:$B$11,MATCH(S48,Codetabel!$A$2:$A$11,0)),""))</f>
        <v>3.2</v>
      </c>
      <c r="U48" s="8" t="str">
        <f aca="false">IF(NOT(X48),"n/a (excluded)",IF(K48=S48,"OK","MISMATCH"))</f>
        <v>OK</v>
      </c>
      <c r="V48" s="8" t="str">
        <f aca="false">IF(NOT(X48),"n/a (excluded)",IF(M48&amp;""=T48&amp;"","OK","MISMATCH"))</f>
        <v>OK</v>
      </c>
      <c r="W48" s="8" t="str">
        <f aca="false">IF(E48="","no activity description",IF(O48="","no numeric odour distance",IF(M48="","no category","")))</f>
        <v/>
      </c>
      <c r="X48" s="12" t="b">
        <f aca="false">W48=""</f>
        <v>1</v>
      </c>
      <c r="Y48" s="8" t="n">
        <f aca="false">IF(X48,INDEX(Codetabel!$C$2:$C$11,MATCH(M48&amp;"",Codetabel!$B$2:$B$11,0)),"")</f>
        <v>4</v>
      </c>
      <c r="Z48" s="12" t="b">
        <f aca="false">IF(X48,O48=S48,"")</f>
        <v>0</v>
      </c>
    </row>
    <row r="49" customFormat="false" ht="15" hidden="false" customHeight="false" outlineLevel="0" collapsed="false">
      <c r="A49" s="9" t="n">
        <v>50</v>
      </c>
      <c r="B49" s="9" t="s">
        <v>1235</v>
      </c>
      <c r="C49" s="9" t="s">
        <v>1236</v>
      </c>
      <c r="D49" s="9" t="s">
        <v>1212</v>
      </c>
      <c r="E49" s="9"/>
      <c r="F49" s="9"/>
      <c r="G49" s="9"/>
      <c r="H49" s="9"/>
      <c r="I49" s="9"/>
      <c r="J49" s="9"/>
      <c r="K49" s="9"/>
      <c r="L49" s="9" t="str">
        <f aca="false">IF(ISNA(P50),"",P50)</f>
        <v/>
      </c>
      <c r="M49" s="9"/>
      <c r="N49" s="11" t="b">
        <f aca="false">TRUE()</f>
        <v>1</v>
      </c>
      <c r="O49" s="8" t="str">
        <f aca="false">IF(F49="","",IF(ISNUMBER(F49),F49,IFERROR(VALUE(F49),"")))</f>
        <v/>
      </c>
      <c r="P49" s="8" t="str">
        <f aca="false">IF(G49="","",IF(ISNUMBER(G49),G49,IFERROR(VALUE(G49),"")))</f>
        <v/>
      </c>
      <c r="Q49" s="8" t="str">
        <f aca="false">IF(H49="","",IF(ISNUMBER(H49),H49,IFERROR(VALUE(H49),"")))</f>
        <v/>
      </c>
      <c r="R49" s="8" t="str">
        <f aca="false">IF(I49="","",IF(ISNUMBER(I49),I49,IFERROR(VALUE(I49),"")))</f>
        <v/>
      </c>
      <c r="S49" s="8" t="str">
        <f aca="false">IF(COUNT(O49:R49)=0,"",MAX(O49:R49))</f>
        <v/>
      </c>
      <c r="T49" s="8" t="str">
        <f aca="false">IF(S49="","",IFERROR(INDEX(Codetabel!$B$2:$B$11,MATCH(S49,Codetabel!$A$2:$A$11,0)),""))</f>
        <v/>
      </c>
      <c r="U49" s="8" t="str">
        <f aca="false">IF(NOT(X49),"n/a (excluded)",IF(K49=S49,"OK","MISMATCH"))</f>
        <v>n/a (excluded)</v>
      </c>
      <c r="V49" s="8" t="str">
        <f aca="false">IF(NOT(X49),"n/a (excluded)",IF(M49&amp;""=T49&amp;"","OK","MISMATCH"))</f>
        <v>n/a (excluded)</v>
      </c>
      <c r="W49" s="8" t="str">
        <f aca="false">IF(E49="","no activity description",IF(O49="","no numeric odour distance",IF(M49="","no category","")))</f>
        <v>no activity description</v>
      </c>
      <c r="X49" s="12" t="b">
        <f aca="false">W49=""</f>
        <v>0</v>
      </c>
      <c r="Y49" s="8" t="str">
        <f aca="false">IF(X49,INDEX(Codetabel!$C$2:$C$11,MATCH(M49&amp;"",Codetabel!$B$2:$B$11,0)),"")</f>
        <v/>
      </c>
      <c r="Z49" s="8" t="str">
        <f aca="false">IF(X49,O49=S49,"")</f>
        <v/>
      </c>
    </row>
    <row r="50" customFormat="false" ht="15" hidden="false" customHeight="false" outlineLevel="0" collapsed="false">
      <c r="A50" s="9" t="n">
        <v>51</v>
      </c>
      <c r="B50" s="9" t="s">
        <v>1235</v>
      </c>
      <c r="C50" s="9" t="s">
        <v>1236</v>
      </c>
      <c r="D50" s="9" t="s">
        <v>1212</v>
      </c>
      <c r="E50" s="9" t="s">
        <v>1237</v>
      </c>
      <c r="F50" s="9"/>
      <c r="G50" s="9"/>
      <c r="H50" s="9"/>
      <c r="I50" s="9"/>
      <c r="J50" s="9"/>
      <c r="K50" s="9"/>
      <c r="L50" s="9" t="str">
        <f aca="false">IF(ISNA(P51),"",P51)</f>
        <v/>
      </c>
      <c r="M50" s="9"/>
      <c r="N50" s="11" t="b">
        <f aca="false">TRUE()</f>
        <v>1</v>
      </c>
      <c r="O50" s="8" t="str">
        <f aca="false">IF(F50="","",IF(ISNUMBER(F50),F50,IFERROR(VALUE(F50),"")))</f>
        <v/>
      </c>
      <c r="P50" s="8" t="str">
        <f aca="false">IF(G50="","",IF(ISNUMBER(G50),G50,IFERROR(VALUE(G50),"")))</f>
        <v/>
      </c>
      <c r="Q50" s="8" t="str">
        <f aca="false">IF(H50="","",IF(ISNUMBER(H50),H50,IFERROR(VALUE(H50),"")))</f>
        <v/>
      </c>
      <c r="R50" s="8" t="str">
        <f aca="false">IF(I50="","",IF(ISNUMBER(I50),I50,IFERROR(VALUE(I50),"")))</f>
        <v/>
      </c>
      <c r="S50" s="8" t="str">
        <f aca="false">IF(COUNT(O50:R50)=0,"",MAX(O50:R50))</f>
        <v/>
      </c>
      <c r="T50" s="8" t="str">
        <f aca="false">IF(S50="","",IFERROR(INDEX(Codetabel!$B$2:$B$11,MATCH(S50,Codetabel!$A$2:$A$11,0)),""))</f>
        <v/>
      </c>
      <c r="U50" s="8" t="str">
        <f aca="false">IF(NOT(X50),"n/a (excluded)",IF(K50=S50,"OK","MISMATCH"))</f>
        <v>n/a (excluded)</v>
      </c>
      <c r="V50" s="8" t="str">
        <f aca="false">IF(NOT(X50),"n/a (excluded)",IF(M50&amp;""=T50&amp;"","OK","MISMATCH"))</f>
        <v>n/a (excluded)</v>
      </c>
      <c r="W50" s="8" t="str">
        <f aca="false">IF(E50="","no activity description",IF(O50="","no numeric odour distance",IF(M50="","no category","")))</f>
        <v>no numeric odour distance</v>
      </c>
      <c r="X50" s="12" t="b">
        <f aca="false">W50=""</f>
        <v>0</v>
      </c>
      <c r="Y50" s="8" t="str">
        <f aca="false">IF(X50,INDEX(Codetabel!$C$2:$C$11,MATCH(M50&amp;"",Codetabel!$B$2:$B$11,0)),"")</f>
        <v/>
      </c>
      <c r="Z50" s="8" t="str">
        <f aca="false">IF(X50,O50=S50,"")</f>
        <v/>
      </c>
    </row>
    <row r="51" customFormat="false" ht="15" hidden="false" customHeight="false" outlineLevel="0" collapsed="false">
      <c r="A51" s="9" t="n">
        <v>52</v>
      </c>
      <c r="B51" s="9" t="s">
        <v>175</v>
      </c>
      <c r="C51" s="9" t="s">
        <v>1238</v>
      </c>
      <c r="D51" s="9" t="s">
        <v>1215</v>
      </c>
      <c r="E51" s="9" t="s">
        <v>1239</v>
      </c>
      <c r="F51" s="9"/>
      <c r="G51" s="9"/>
      <c r="H51" s="9"/>
      <c r="I51" s="9"/>
      <c r="J51" s="9"/>
      <c r="K51" s="9"/>
      <c r="L51" s="9" t="n">
        <f aca="false">IF(ISNA(P52),"",P52)</f>
        <v>0</v>
      </c>
      <c r="M51" s="9"/>
      <c r="N51" s="11" t="b">
        <f aca="false">TRUE()</f>
        <v>1</v>
      </c>
      <c r="O51" s="8" t="str">
        <f aca="false">IF(F51="","",IF(ISNUMBER(F51),F51,IFERROR(VALUE(F51),"")))</f>
        <v/>
      </c>
      <c r="P51" s="8" t="str">
        <f aca="false">IF(G51="","",IF(ISNUMBER(G51),G51,IFERROR(VALUE(G51),"")))</f>
        <v/>
      </c>
      <c r="Q51" s="8" t="str">
        <f aca="false">IF(H51="","",IF(ISNUMBER(H51),H51,IFERROR(VALUE(H51),"")))</f>
        <v/>
      </c>
      <c r="R51" s="8" t="str">
        <f aca="false">IF(I51="","",IF(ISNUMBER(I51),I51,IFERROR(VALUE(I51),"")))</f>
        <v/>
      </c>
      <c r="S51" s="8" t="str">
        <f aca="false">IF(COUNT(O51:R51)=0,"",MAX(O51:R51))</f>
        <v/>
      </c>
      <c r="T51" s="8" t="str">
        <f aca="false">IF(S51="","",IFERROR(INDEX(Codetabel!$B$2:$B$11,MATCH(S51,Codetabel!$A$2:$A$11,0)),""))</f>
        <v/>
      </c>
      <c r="U51" s="8" t="str">
        <f aca="false">IF(NOT(X51),"n/a (excluded)",IF(K51=S51,"OK","MISMATCH"))</f>
        <v>n/a (excluded)</v>
      </c>
      <c r="V51" s="8" t="str">
        <f aca="false">IF(NOT(X51),"n/a (excluded)",IF(M51&amp;""=T51&amp;"","OK","MISMATCH"))</f>
        <v>n/a (excluded)</v>
      </c>
      <c r="W51" s="8" t="str">
        <f aca="false">IF(E51="","no activity description",IF(O51="","no numeric odour distance",IF(M51="","no category","")))</f>
        <v>no numeric odour distance</v>
      </c>
      <c r="X51" s="12" t="b">
        <f aca="false">W51=""</f>
        <v>0</v>
      </c>
      <c r="Y51" s="8" t="str">
        <f aca="false">IF(X51,INDEX(Codetabel!$C$2:$C$11,MATCH(M51&amp;"",Codetabel!$B$2:$B$11,0)),"")</f>
        <v/>
      </c>
      <c r="Z51" s="8" t="str">
        <f aca="false">IF(X51,O51=S51,"")</f>
        <v/>
      </c>
    </row>
    <row r="52" customFormat="false" ht="15" hidden="false" customHeight="false" outlineLevel="0" collapsed="false">
      <c r="A52" s="9" t="n">
        <v>53</v>
      </c>
      <c r="B52" s="9" t="s">
        <v>175</v>
      </c>
      <c r="C52" s="9" t="s">
        <v>176</v>
      </c>
      <c r="D52" s="9" t="s">
        <v>392</v>
      </c>
      <c r="E52" s="9" t="s">
        <v>177</v>
      </c>
      <c r="F52" s="9" t="n">
        <v>100</v>
      </c>
      <c r="G52" s="9" t="n">
        <v>0</v>
      </c>
      <c r="H52" s="9" t="n">
        <v>200</v>
      </c>
      <c r="I52" s="9" t="n">
        <v>200</v>
      </c>
      <c r="J52" s="9" t="n">
        <f aca="false">MAX(J53,G53,F53,E53)</f>
        <v>50</v>
      </c>
      <c r="K52" s="9" t="n">
        <v>200</v>
      </c>
      <c r="L52" s="9" t="n">
        <f aca="false">IF(ISNA(P53),"",P53)</f>
        <v>0</v>
      </c>
      <c r="M52" s="9" t="s">
        <v>132</v>
      </c>
      <c r="N52" s="11" t="b">
        <f aca="false">TRUE()</f>
        <v>1</v>
      </c>
      <c r="O52" s="8" t="n">
        <f aca="false">IF(F52="","",IF(ISNUMBER(F52),F52,IFERROR(VALUE(F52),"")))</f>
        <v>100</v>
      </c>
      <c r="P52" s="8" t="n">
        <f aca="false">IF(G52="","",IF(ISNUMBER(G52),G52,IFERROR(VALUE(G52),"")))</f>
        <v>0</v>
      </c>
      <c r="Q52" s="8" t="n">
        <f aca="false">IF(H52="","",IF(ISNUMBER(H52),H52,IFERROR(VALUE(H52),"")))</f>
        <v>200</v>
      </c>
      <c r="R52" s="8" t="n">
        <f aca="false">IF(I52="","",IF(ISNUMBER(I52),I52,IFERROR(VALUE(I52),"")))</f>
        <v>200</v>
      </c>
      <c r="S52" s="8" t="n">
        <f aca="false">IF(COUNT(O52:R52)=0,"",MAX(O52:R52))</f>
        <v>200</v>
      </c>
      <c r="T52" s="8" t="str">
        <f aca="false">IF(S52="","",IFERROR(INDEX(Codetabel!$B$2:$B$11,MATCH(S52,Codetabel!$A$2:$A$11,0)),""))</f>
        <v>4.1</v>
      </c>
      <c r="U52" s="8" t="str">
        <f aca="false">IF(NOT(X52),"n/a (excluded)",IF(K52=S52,"OK","MISMATCH"))</f>
        <v>OK</v>
      </c>
      <c r="V52" s="8" t="str">
        <f aca="false">IF(NOT(X52),"n/a (excluded)",IF(M52&amp;""=T52&amp;"","OK","MISMATCH"))</f>
        <v>OK</v>
      </c>
      <c r="W52" s="8" t="str">
        <f aca="false">IF(E52="","no activity description",IF(O52="","no numeric odour distance",IF(M52="","no category","")))</f>
        <v/>
      </c>
      <c r="X52" s="12" t="b">
        <f aca="false">W52=""</f>
        <v>1</v>
      </c>
      <c r="Y52" s="8" t="n">
        <f aca="false">IF(X52,INDEX(Codetabel!$C$2:$C$11,MATCH(M52&amp;"",Codetabel!$B$2:$B$11,0)),"")</f>
        <v>5</v>
      </c>
      <c r="Z52" s="12" t="b">
        <f aca="false">IF(X52,O52=S52,"")</f>
        <v>0</v>
      </c>
    </row>
    <row r="53" customFormat="false" ht="15" hidden="false" customHeight="false" outlineLevel="0" collapsed="false">
      <c r="A53" s="9" t="n">
        <v>54</v>
      </c>
      <c r="B53" s="9" t="s">
        <v>175</v>
      </c>
      <c r="C53" s="9" t="s">
        <v>178</v>
      </c>
      <c r="D53" s="9" t="s">
        <v>107</v>
      </c>
      <c r="E53" s="9" t="s">
        <v>179</v>
      </c>
      <c r="F53" s="9" t="n">
        <v>30</v>
      </c>
      <c r="G53" s="9" t="n">
        <v>0</v>
      </c>
      <c r="H53" s="9" t="n">
        <v>500</v>
      </c>
      <c r="I53" s="9" t="n">
        <v>200</v>
      </c>
      <c r="J53" s="9" t="n">
        <f aca="false">MAX(J54,G54,F54,E54)</f>
        <v>50</v>
      </c>
      <c r="K53" s="9" t="n">
        <v>500</v>
      </c>
      <c r="L53" s="9" t="n">
        <f aca="false">IF(ISNA(P54),"",P54)</f>
        <v>0</v>
      </c>
      <c r="M53" s="9" t="s">
        <v>180</v>
      </c>
      <c r="N53" s="11" t="b">
        <f aca="false">TRUE()</f>
        <v>1</v>
      </c>
      <c r="O53" s="8" t="n">
        <f aca="false">IF(F53="","",IF(ISNUMBER(F53),F53,IFERROR(VALUE(F53),"")))</f>
        <v>30</v>
      </c>
      <c r="P53" s="8" t="n">
        <f aca="false">IF(G53="","",IF(ISNUMBER(G53),G53,IFERROR(VALUE(G53),"")))</f>
        <v>0</v>
      </c>
      <c r="Q53" s="8" t="n">
        <f aca="false">IF(H53="","",IF(ISNUMBER(H53),H53,IFERROR(VALUE(H53),"")))</f>
        <v>500</v>
      </c>
      <c r="R53" s="8" t="n">
        <f aca="false">IF(I53="","",IF(ISNUMBER(I53),I53,IFERROR(VALUE(I53),"")))</f>
        <v>200</v>
      </c>
      <c r="S53" s="8" t="n">
        <f aca="false">IF(COUNT(O53:R53)=0,"",MAX(O53:R53))</f>
        <v>500</v>
      </c>
      <c r="T53" s="8" t="str">
        <f aca="false">IF(S53="","",IFERROR(INDEX(Codetabel!$B$2:$B$11,MATCH(S53,Codetabel!$A$2:$A$11,0)),""))</f>
        <v>5.1</v>
      </c>
      <c r="U53" s="8" t="str">
        <f aca="false">IF(NOT(X53),"n/a (excluded)",IF(K53=S53,"OK","MISMATCH"))</f>
        <v>OK</v>
      </c>
      <c r="V53" s="8" t="str">
        <f aca="false">IF(NOT(X53),"n/a (excluded)",IF(M53&amp;""=T53&amp;"","OK","MISMATCH"))</f>
        <v>OK</v>
      </c>
      <c r="W53" s="8" t="str">
        <f aca="false">IF(E53="","no activity description",IF(O53="","no numeric odour distance",IF(M53="","no category","")))</f>
        <v/>
      </c>
      <c r="X53" s="12" t="b">
        <f aca="false">W53=""</f>
        <v>1</v>
      </c>
      <c r="Y53" s="8" t="n">
        <f aca="false">IF(X53,INDEX(Codetabel!$C$2:$C$11,MATCH(M53&amp;"",Codetabel!$B$2:$B$11,0)),"")</f>
        <v>7</v>
      </c>
      <c r="Z53" s="12" t="b">
        <f aca="false">IF(X53,O53=S53,"")</f>
        <v>0</v>
      </c>
    </row>
    <row r="54" customFormat="false" ht="15" hidden="false" customHeight="false" outlineLevel="0" collapsed="false">
      <c r="A54" s="9" t="n">
        <v>55</v>
      </c>
      <c r="B54" s="9" t="s">
        <v>175</v>
      </c>
      <c r="C54" s="9" t="s">
        <v>178</v>
      </c>
      <c r="D54" s="9" t="s">
        <v>1217</v>
      </c>
      <c r="E54" s="9" t="s">
        <v>181</v>
      </c>
      <c r="F54" s="9" t="n">
        <v>50</v>
      </c>
      <c r="G54" s="9" t="n">
        <v>0</v>
      </c>
      <c r="H54" s="9" t="n">
        <v>700</v>
      </c>
      <c r="I54" s="9" t="n">
        <v>200</v>
      </c>
      <c r="J54" s="9" t="n">
        <f aca="false">MAX(J55,G55,F55,E55)</f>
        <v>0</v>
      </c>
      <c r="K54" s="9" t="n">
        <v>700</v>
      </c>
      <c r="L54" s="9" t="str">
        <f aca="false">IF(ISNA(P55),"",P55)</f>
        <v/>
      </c>
      <c r="M54" s="9" t="s">
        <v>182</v>
      </c>
      <c r="N54" s="11" t="b">
        <f aca="false">TRUE()</f>
        <v>1</v>
      </c>
      <c r="O54" s="8" t="n">
        <f aca="false">IF(F54="","",IF(ISNUMBER(F54),F54,IFERROR(VALUE(F54),"")))</f>
        <v>50</v>
      </c>
      <c r="P54" s="8" t="n">
        <f aca="false">IF(G54="","",IF(ISNUMBER(G54),G54,IFERROR(VALUE(G54),"")))</f>
        <v>0</v>
      </c>
      <c r="Q54" s="8" t="n">
        <f aca="false">IF(H54="","",IF(ISNUMBER(H54),H54,IFERROR(VALUE(H54),"")))</f>
        <v>700</v>
      </c>
      <c r="R54" s="8" t="n">
        <f aca="false">IF(I54="","",IF(ISNUMBER(I54),I54,IFERROR(VALUE(I54),"")))</f>
        <v>200</v>
      </c>
      <c r="S54" s="8" t="n">
        <f aca="false">IF(COUNT(O54:R54)=0,"",MAX(O54:R54))</f>
        <v>700</v>
      </c>
      <c r="T54" s="8" t="str">
        <f aca="false">IF(S54="","",IFERROR(INDEX(Codetabel!$B$2:$B$11,MATCH(S54,Codetabel!$A$2:$A$11,0)),""))</f>
        <v>5.2</v>
      </c>
      <c r="U54" s="8" t="str">
        <f aca="false">IF(NOT(X54),"n/a (excluded)",IF(K54=S54,"OK","MISMATCH"))</f>
        <v>OK</v>
      </c>
      <c r="V54" s="8" t="str">
        <f aca="false">IF(NOT(X54),"n/a (excluded)",IF(M54&amp;""=T54&amp;"","OK","MISMATCH"))</f>
        <v>OK</v>
      </c>
      <c r="W54" s="8" t="str">
        <f aca="false">IF(E54="","no activity description",IF(O54="","no numeric odour distance",IF(M54="","no category","")))</f>
        <v/>
      </c>
      <c r="X54" s="12" t="b">
        <f aca="false">W54=""</f>
        <v>1</v>
      </c>
      <c r="Y54" s="8" t="n">
        <f aca="false">IF(X54,INDEX(Codetabel!$C$2:$C$11,MATCH(M54&amp;"",Codetabel!$B$2:$B$11,0)),"")</f>
        <v>8</v>
      </c>
      <c r="Z54" s="12" t="b">
        <f aca="false">IF(X54,O54=S54,"")</f>
        <v>0</v>
      </c>
    </row>
    <row r="55" customFormat="false" ht="15" hidden="false" customHeight="false" outlineLevel="0" collapsed="false">
      <c r="A55" s="9" t="n">
        <v>56</v>
      </c>
      <c r="B55" s="9" t="s">
        <v>1240</v>
      </c>
      <c r="C55" s="9" t="s">
        <v>1233</v>
      </c>
      <c r="D55" s="9" t="s">
        <v>1212</v>
      </c>
      <c r="E55" s="9"/>
      <c r="F55" s="9"/>
      <c r="G55" s="9"/>
      <c r="H55" s="9"/>
      <c r="I55" s="9"/>
      <c r="J55" s="9"/>
      <c r="K55" s="9"/>
      <c r="L55" s="9" t="str">
        <f aca="false">IF(ISNA(P56),"",P56)</f>
        <v/>
      </c>
      <c r="M55" s="9"/>
      <c r="N55" s="11" t="b">
        <f aca="false">TRUE()</f>
        <v>1</v>
      </c>
      <c r="O55" s="8" t="str">
        <f aca="false">IF(F55="","",IF(ISNUMBER(F55),F55,IFERROR(VALUE(F55),"")))</f>
        <v/>
      </c>
      <c r="P55" s="8" t="str">
        <f aca="false">IF(G55="","",IF(ISNUMBER(G55),G55,IFERROR(VALUE(G55),"")))</f>
        <v/>
      </c>
      <c r="Q55" s="8" t="str">
        <f aca="false">IF(H55="","",IF(ISNUMBER(H55),H55,IFERROR(VALUE(H55),"")))</f>
        <v/>
      </c>
      <c r="R55" s="8" t="str">
        <f aca="false">IF(I55="","",IF(ISNUMBER(I55),I55,IFERROR(VALUE(I55),"")))</f>
        <v/>
      </c>
      <c r="S55" s="8" t="str">
        <f aca="false">IF(COUNT(O55:R55)=0,"",MAX(O55:R55))</f>
        <v/>
      </c>
      <c r="T55" s="8" t="str">
        <f aca="false">IF(S55="","",IFERROR(INDEX(Codetabel!$B$2:$B$11,MATCH(S55,Codetabel!$A$2:$A$11,0)),""))</f>
        <v/>
      </c>
      <c r="U55" s="8" t="str">
        <f aca="false">IF(NOT(X55),"n/a (excluded)",IF(K55=S55,"OK","MISMATCH"))</f>
        <v>n/a (excluded)</v>
      </c>
      <c r="V55" s="8" t="str">
        <f aca="false">IF(NOT(X55),"n/a (excluded)",IF(M55&amp;""=T55&amp;"","OK","MISMATCH"))</f>
        <v>n/a (excluded)</v>
      </c>
      <c r="W55" s="8" t="str">
        <f aca="false">IF(E55="","no activity description",IF(O55="","no numeric odour distance",IF(M55="","no category","")))</f>
        <v>no activity description</v>
      </c>
      <c r="X55" s="12" t="b">
        <f aca="false">W55=""</f>
        <v>0</v>
      </c>
      <c r="Y55" s="8" t="str">
        <f aca="false">IF(X55,INDEX(Codetabel!$C$2:$C$11,MATCH(M55&amp;"",Codetabel!$B$2:$B$11,0)),"")</f>
        <v/>
      </c>
      <c r="Z55" s="8" t="str">
        <f aca="false">IF(X55,O55=S55,"")</f>
        <v/>
      </c>
    </row>
    <row r="56" customFormat="false" ht="15" hidden="false" customHeight="false" outlineLevel="0" collapsed="false">
      <c r="A56" s="9" t="n">
        <v>57</v>
      </c>
      <c r="B56" s="9" t="s">
        <v>1240</v>
      </c>
      <c r="C56" s="9" t="s">
        <v>1233</v>
      </c>
      <c r="D56" s="9" t="s">
        <v>1212</v>
      </c>
      <c r="E56" s="9" t="s">
        <v>1241</v>
      </c>
      <c r="F56" s="9"/>
      <c r="G56" s="9"/>
      <c r="H56" s="9"/>
      <c r="I56" s="9"/>
      <c r="J56" s="9"/>
      <c r="K56" s="9"/>
      <c r="L56" s="9" t="str">
        <f aca="false">IF(ISNA(P57),"",P57)</f>
        <v/>
      </c>
      <c r="M56" s="9"/>
      <c r="N56" s="11" t="b">
        <f aca="false">TRUE()</f>
        <v>1</v>
      </c>
      <c r="O56" s="8" t="str">
        <f aca="false">IF(F56="","",IF(ISNUMBER(F56),F56,IFERROR(VALUE(F56),"")))</f>
        <v/>
      </c>
      <c r="P56" s="8" t="str">
        <f aca="false">IF(G56="","",IF(ISNUMBER(G56),G56,IFERROR(VALUE(G56),"")))</f>
        <v/>
      </c>
      <c r="Q56" s="8" t="str">
        <f aca="false">IF(H56="","",IF(ISNUMBER(H56),H56,IFERROR(VALUE(H56),"")))</f>
        <v/>
      </c>
      <c r="R56" s="8" t="str">
        <f aca="false">IF(I56="","",IF(ISNUMBER(I56),I56,IFERROR(VALUE(I56),"")))</f>
        <v/>
      </c>
      <c r="S56" s="8" t="str">
        <f aca="false">IF(COUNT(O56:R56)=0,"",MAX(O56:R56))</f>
        <v/>
      </c>
      <c r="T56" s="8" t="str">
        <f aca="false">IF(S56="","",IFERROR(INDEX(Codetabel!$B$2:$B$11,MATCH(S56,Codetabel!$A$2:$A$11,0)),""))</f>
        <v/>
      </c>
      <c r="U56" s="8" t="str">
        <f aca="false">IF(NOT(X56),"n/a (excluded)",IF(K56=S56,"OK","MISMATCH"))</f>
        <v>n/a (excluded)</v>
      </c>
      <c r="V56" s="8" t="str">
        <f aca="false">IF(NOT(X56),"n/a (excluded)",IF(M56&amp;""=T56&amp;"","OK","MISMATCH"))</f>
        <v>n/a (excluded)</v>
      </c>
      <c r="W56" s="8" t="str">
        <f aca="false">IF(E56="","no activity description",IF(O56="","no numeric odour distance",IF(M56="","no category","")))</f>
        <v>no numeric odour distance</v>
      </c>
      <c r="X56" s="12" t="b">
        <f aca="false">W56=""</f>
        <v>0</v>
      </c>
      <c r="Y56" s="8" t="str">
        <f aca="false">IF(X56,INDEX(Codetabel!$C$2:$C$11,MATCH(M56&amp;"",Codetabel!$B$2:$B$11,0)),"")</f>
        <v/>
      </c>
      <c r="Z56" s="8" t="str">
        <f aca="false">IF(X56,O56=S56,"")</f>
        <v/>
      </c>
    </row>
    <row r="57" customFormat="false" ht="15" hidden="false" customHeight="false" outlineLevel="0" collapsed="false">
      <c r="A57" s="9" t="n">
        <v>58</v>
      </c>
      <c r="B57" s="9" t="s">
        <v>183</v>
      </c>
      <c r="C57" s="9" t="s">
        <v>184</v>
      </c>
      <c r="D57" s="9" t="s">
        <v>1215</v>
      </c>
      <c r="E57" s="9" t="s">
        <v>1242</v>
      </c>
      <c r="F57" s="9"/>
      <c r="G57" s="9"/>
      <c r="H57" s="9"/>
      <c r="I57" s="9"/>
      <c r="J57" s="9"/>
      <c r="K57" s="9"/>
      <c r="L57" s="9" t="n">
        <f aca="false">IF(ISNA(P58),"",P58)</f>
        <v>100</v>
      </c>
      <c r="M57" s="9"/>
      <c r="N57" s="11" t="b">
        <f aca="false">TRUE()</f>
        <v>1</v>
      </c>
      <c r="O57" s="8" t="str">
        <f aca="false">IF(F57="","",IF(ISNUMBER(F57),F57,IFERROR(VALUE(F57),"")))</f>
        <v/>
      </c>
      <c r="P57" s="8" t="str">
        <f aca="false">IF(G57="","",IF(ISNUMBER(G57),G57,IFERROR(VALUE(G57),"")))</f>
        <v/>
      </c>
      <c r="Q57" s="8" t="str">
        <f aca="false">IF(H57="","",IF(ISNUMBER(H57),H57,IFERROR(VALUE(H57),"")))</f>
        <v/>
      </c>
      <c r="R57" s="8" t="str">
        <f aca="false">IF(I57="","",IF(ISNUMBER(I57),I57,IFERROR(VALUE(I57),"")))</f>
        <v/>
      </c>
      <c r="S57" s="8" t="str">
        <f aca="false">IF(COUNT(O57:R57)=0,"",MAX(O57:R57))</f>
        <v/>
      </c>
      <c r="T57" s="8" t="str">
        <f aca="false">IF(S57="","",IFERROR(INDEX(Codetabel!$B$2:$B$11,MATCH(S57,Codetabel!$A$2:$A$11,0)),""))</f>
        <v/>
      </c>
      <c r="U57" s="8" t="str">
        <f aca="false">IF(NOT(X57),"n/a (excluded)",IF(K57=S57,"OK","MISMATCH"))</f>
        <v>n/a (excluded)</v>
      </c>
      <c r="V57" s="8" t="str">
        <f aca="false">IF(NOT(X57),"n/a (excluded)",IF(M57&amp;""=T57&amp;"","OK","MISMATCH"))</f>
        <v>n/a (excluded)</v>
      </c>
      <c r="W57" s="8" t="str">
        <f aca="false">IF(E57="","no activity description",IF(O57="","no numeric odour distance",IF(M57="","no category","")))</f>
        <v>no numeric odour distance</v>
      </c>
      <c r="X57" s="12" t="b">
        <f aca="false">W57=""</f>
        <v>0</v>
      </c>
      <c r="Y57" s="8" t="str">
        <f aca="false">IF(X57,INDEX(Codetabel!$C$2:$C$11,MATCH(M57&amp;"",Codetabel!$B$2:$B$11,0)),"")</f>
        <v/>
      </c>
      <c r="Z57" s="8" t="str">
        <f aca="false">IF(X57,O57=S57,"")</f>
        <v/>
      </c>
    </row>
    <row r="58" customFormat="false" ht="15" hidden="false" customHeight="false" outlineLevel="0" collapsed="false">
      <c r="A58" s="9" t="n">
        <v>59</v>
      </c>
      <c r="B58" s="9" t="s">
        <v>183</v>
      </c>
      <c r="C58" s="9" t="s">
        <v>184</v>
      </c>
      <c r="D58" s="9" t="s">
        <v>392</v>
      </c>
      <c r="E58" s="9" t="s">
        <v>185</v>
      </c>
      <c r="F58" s="9" t="n">
        <v>10</v>
      </c>
      <c r="G58" s="9" t="n">
        <v>100</v>
      </c>
      <c r="H58" s="9" t="n">
        <v>200</v>
      </c>
      <c r="I58" s="9" t="n">
        <v>10</v>
      </c>
      <c r="J58" s="9" t="n">
        <f aca="false">MAX(J59,G59,F59,E59)</f>
        <v>200</v>
      </c>
      <c r="K58" s="9" t="n">
        <v>200</v>
      </c>
      <c r="L58" s="9" t="n">
        <f aca="false">IF(ISNA(P59),"",P59)</f>
        <v>200</v>
      </c>
      <c r="M58" s="9" t="s">
        <v>132</v>
      </c>
      <c r="N58" s="11" t="b">
        <f aca="false">TRUE()</f>
        <v>1</v>
      </c>
      <c r="O58" s="8" t="n">
        <f aca="false">IF(F58="","",IF(ISNUMBER(F58),F58,IFERROR(VALUE(F58),"")))</f>
        <v>10</v>
      </c>
      <c r="P58" s="8" t="n">
        <f aca="false">IF(G58="","",IF(ISNUMBER(G58),G58,IFERROR(VALUE(G58),"")))</f>
        <v>100</v>
      </c>
      <c r="Q58" s="8" t="n">
        <f aca="false">IF(H58="","",IF(ISNUMBER(H58),H58,IFERROR(VALUE(H58),"")))</f>
        <v>200</v>
      </c>
      <c r="R58" s="8" t="n">
        <f aca="false">IF(I58="","",IF(ISNUMBER(I58),I58,IFERROR(VALUE(I58),"")))</f>
        <v>10</v>
      </c>
      <c r="S58" s="8" t="n">
        <f aca="false">IF(COUNT(O58:R58)=0,"",MAX(O58:R58))</f>
        <v>200</v>
      </c>
      <c r="T58" s="8" t="str">
        <f aca="false">IF(S58="","",IFERROR(INDEX(Codetabel!$B$2:$B$11,MATCH(S58,Codetabel!$A$2:$A$11,0)),""))</f>
        <v>4.1</v>
      </c>
      <c r="U58" s="8" t="str">
        <f aca="false">IF(NOT(X58),"n/a (excluded)",IF(K58=S58,"OK","MISMATCH"))</f>
        <v>OK</v>
      </c>
      <c r="V58" s="8" t="str">
        <f aca="false">IF(NOT(X58),"n/a (excluded)",IF(M58&amp;""=T58&amp;"","OK","MISMATCH"))</f>
        <v>OK</v>
      </c>
      <c r="W58" s="8" t="str">
        <f aca="false">IF(E58="","no activity description",IF(O58="","no numeric odour distance",IF(M58="","no category","")))</f>
        <v/>
      </c>
      <c r="X58" s="12" t="b">
        <f aca="false">W58=""</f>
        <v>1</v>
      </c>
      <c r="Y58" s="8" t="n">
        <f aca="false">IF(X58,INDEX(Codetabel!$C$2:$C$11,MATCH(M58&amp;"",Codetabel!$B$2:$B$11,0)),"")</f>
        <v>5</v>
      </c>
      <c r="Z58" s="12" t="b">
        <f aca="false">IF(X58,O58=S58,"")</f>
        <v>0</v>
      </c>
    </row>
    <row r="59" customFormat="false" ht="15" hidden="false" customHeight="false" outlineLevel="0" collapsed="false">
      <c r="A59" s="9" t="n">
        <v>60</v>
      </c>
      <c r="B59" s="9" t="s">
        <v>183</v>
      </c>
      <c r="C59" s="9" t="s">
        <v>184</v>
      </c>
      <c r="D59" s="9" t="s">
        <v>107</v>
      </c>
      <c r="E59" s="9" t="s">
        <v>186</v>
      </c>
      <c r="F59" s="9" t="n">
        <v>10</v>
      </c>
      <c r="G59" s="9" t="n">
        <v>200</v>
      </c>
      <c r="H59" s="9" t="n">
        <v>700</v>
      </c>
      <c r="I59" s="9" t="n">
        <v>10</v>
      </c>
      <c r="J59" s="9" t="n">
        <f aca="false">MAX(J60,G60,F60,E60)</f>
        <v>200</v>
      </c>
      <c r="K59" s="9" t="n">
        <v>700</v>
      </c>
      <c r="L59" s="9" t="n">
        <f aca="false">IF(ISNA(P60),"",P60)</f>
        <v>10</v>
      </c>
      <c r="M59" s="9" t="s">
        <v>182</v>
      </c>
      <c r="N59" s="11" t="b">
        <f aca="false">TRUE()</f>
        <v>1</v>
      </c>
      <c r="O59" s="8" t="n">
        <f aca="false">IF(F59="","",IF(ISNUMBER(F59),F59,IFERROR(VALUE(F59),"")))</f>
        <v>10</v>
      </c>
      <c r="P59" s="8" t="n">
        <f aca="false">IF(G59="","",IF(ISNUMBER(G59),G59,IFERROR(VALUE(G59),"")))</f>
        <v>200</v>
      </c>
      <c r="Q59" s="8" t="n">
        <f aca="false">IF(H59="","",IF(ISNUMBER(H59),H59,IFERROR(VALUE(H59),"")))</f>
        <v>700</v>
      </c>
      <c r="R59" s="8" t="n">
        <f aca="false">IF(I59="","",IF(ISNUMBER(I59),I59,IFERROR(VALUE(I59),"")))</f>
        <v>10</v>
      </c>
      <c r="S59" s="8" t="n">
        <f aca="false">IF(COUNT(O59:R59)=0,"",MAX(O59:R59))</f>
        <v>700</v>
      </c>
      <c r="T59" s="8" t="str">
        <f aca="false">IF(S59="","",IFERROR(INDEX(Codetabel!$B$2:$B$11,MATCH(S59,Codetabel!$A$2:$A$11,0)),""))</f>
        <v>5.2</v>
      </c>
      <c r="U59" s="8" t="str">
        <f aca="false">IF(NOT(X59),"n/a (excluded)",IF(K59=S59,"OK","MISMATCH"))</f>
        <v>OK</v>
      </c>
      <c r="V59" s="8" t="str">
        <f aca="false">IF(NOT(X59),"n/a (excluded)",IF(M59&amp;""=T59&amp;"","OK","MISMATCH"))</f>
        <v>OK</v>
      </c>
      <c r="W59" s="8" t="str">
        <f aca="false">IF(E59="","no activity description",IF(O59="","no numeric odour distance",IF(M59="","no category","")))</f>
        <v/>
      </c>
      <c r="X59" s="12" t="b">
        <f aca="false">W59=""</f>
        <v>1</v>
      </c>
      <c r="Y59" s="8" t="n">
        <f aca="false">IF(X59,INDEX(Codetabel!$C$2:$C$11,MATCH(M59&amp;"",Codetabel!$B$2:$B$11,0)),"")</f>
        <v>8</v>
      </c>
      <c r="Z59" s="12" t="b">
        <f aca="false">IF(X59,O59=S59,"")</f>
        <v>0</v>
      </c>
    </row>
    <row r="60" customFormat="false" ht="15" hidden="false" customHeight="false" outlineLevel="0" collapsed="false">
      <c r="A60" s="9" t="n">
        <v>61</v>
      </c>
      <c r="B60" s="9" t="s">
        <v>187</v>
      </c>
      <c r="C60" s="9" t="s">
        <v>188</v>
      </c>
      <c r="D60" s="9"/>
      <c r="E60" s="9" t="s">
        <v>189</v>
      </c>
      <c r="F60" s="9" t="n">
        <v>50</v>
      </c>
      <c r="G60" s="9" t="n">
        <v>10</v>
      </c>
      <c r="H60" s="9" t="n">
        <v>100</v>
      </c>
      <c r="I60" s="9" t="n">
        <v>30</v>
      </c>
      <c r="J60" s="9" t="n">
        <f aca="false">MAX(J61,G61,F61,E61)</f>
        <v>200</v>
      </c>
      <c r="K60" s="9" t="n">
        <v>100</v>
      </c>
      <c r="L60" s="9" t="n">
        <f aca="false">IF(ISNA(P61),"",P61)</f>
        <v>200</v>
      </c>
      <c r="M60" s="9" t="s">
        <v>115</v>
      </c>
      <c r="N60" s="11" t="b">
        <f aca="false">TRUE()</f>
        <v>1</v>
      </c>
      <c r="O60" s="8" t="n">
        <f aca="false">IF(F60="","",IF(ISNUMBER(F60),F60,IFERROR(VALUE(F60),"")))</f>
        <v>50</v>
      </c>
      <c r="P60" s="8" t="n">
        <f aca="false">IF(G60="","",IF(ISNUMBER(G60),G60,IFERROR(VALUE(G60),"")))</f>
        <v>10</v>
      </c>
      <c r="Q60" s="8" t="n">
        <f aca="false">IF(H60="","",IF(ISNUMBER(H60),H60,IFERROR(VALUE(H60),"")))</f>
        <v>100</v>
      </c>
      <c r="R60" s="8" t="n">
        <f aca="false">IF(I60="","",IF(ISNUMBER(I60),I60,IFERROR(VALUE(I60),"")))</f>
        <v>30</v>
      </c>
      <c r="S60" s="8" t="n">
        <f aca="false">IF(COUNT(O60:R60)=0,"",MAX(O60:R60))</f>
        <v>100</v>
      </c>
      <c r="T60" s="8" t="str">
        <f aca="false">IF(S60="","",IFERROR(INDEX(Codetabel!$B$2:$B$11,MATCH(S60,Codetabel!$A$2:$A$11,0)),""))</f>
        <v>3.2</v>
      </c>
      <c r="U60" s="8" t="str">
        <f aca="false">IF(NOT(X60),"n/a (excluded)",IF(K60=S60,"OK","MISMATCH"))</f>
        <v>OK</v>
      </c>
      <c r="V60" s="8" t="str">
        <f aca="false">IF(NOT(X60),"n/a (excluded)",IF(M60&amp;""=T60&amp;"","OK","MISMATCH"))</f>
        <v>OK</v>
      </c>
      <c r="W60" s="8" t="str">
        <f aca="false">IF(E60="","no activity description",IF(O60="","no numeric odour distance",IF(M60="","no category","")))</f>
        <v/>
      </c>
      <c r="X60" s="12" t="b">
        <f aca="false">W60=""</f>
        <v>1</v>
      </c>
      <c r="Y60" s="8" t="n">
        <f aca="false">IF(X60,INDEX(Codetabel!$C$2:$C$11,MATCH(M60&amp;"",Codetabel!$B$2:$B$11,0)),"")</f>
        <v>4</v>
      </c>
      <c r="Z60" s="12" t="b">
        <f aca="false">IF(X60,O60=S60,"")</f>
        <v>0</v>
      </c>
    </row>
    <row r="61" customFormat="false" ht="15" hidden="false" customHeight="false" outlineLevel="0" collapsed="false">
      <c r="A61" s="9" t="n">
        <v>62</v>
      </c>
      <c r="B61" s="9" t="s">
        <v>190</v>
      </c>
      <c r="C61" s="9" t="s">
        <v>191</v>
      </c>
      <c r="D61" s="9"/>
      <c r="E61" s="9" t="s">
        <v>192</v>
      </c>
      <c r="F61" s="9" t="n">
        <v>10</v>
      </c>
      <c r="G61" s="9" t="n">
        <v>200</v>
      </c>
      <c r="H61" s="9" t="n">
        <v>500</v>
      </c>
      <c r="I61" s="9" t="n">
        <v>50</v>
      </c>
      <c r="J61" s="9" t="n">
        <f aca="false">MAX(J62,G62,F62,E62)</f>
        <v>0</v>
      </c>
      <c r="K61" s="9" t="n">
        <v>500</v>
      </c>
      <c r="L61" s="9" t="str">
        <f aca="false">IF(ISNA(P62),"",P62)</f>
        <v/>
      </c>
      <c r="M61" s="9" t="s">
        <v>180</v>
      </c>
      <c r="N61" s="11" t="b">
        <f aca="false">TRUE()</f>
        <v>1</v>
      </c>
      <c r="O61" s="8" t="n">
        <f aca="false">IF(F61="","",IF(ISNUMBER(F61),F61,IFERROR(VALUE(F61),"")))</f>
        <v>10</v>
      </c>
      <c r="P61" s="8" t="n">
        <f aca="false">IF(G61="","",IF(ISNUMBER(G61),G61,IFERROR(VALUE(G61),"")))</f>
        <v>200</v>
      </c>
      <c r="Q61" s="8" t="n">
        <f aca="false">IF(H61="","",IF(ISNUMBER(H61),H61,IFERROR(VALUE(H61),"")))</f>
        <v>500</v>
      </c>
      <c r="R61" s="8" t="n">
        <f aca="false">IF(I61="","",IF(ISNUMBER(I61),I61,IFERROR(VALUE(I61),"")))</f>
        <v>50</v>
      </c>
      <c r="S61" s="8" t="n">
        <f aca="false">IF(COUNT(O61:R61)=0,"",MAX(O61:R61))</f>
        <v>500</v>
      </c>
      <c r="T61" s="8" t="str">
        <f aca="false">IF(S61="","",IFERROR(INDEX(Codetabel!$B$2:$B$11,MATCH(S61,Codetabel!$A$2:$A$11,0)),""))</f>
        <v>5.1</v>
      </c>
      <c r="U61" s="8" t="str">
        <f aca="false">IF(NOT(X61),"n/a (excluded)",IF(K61=S61,"OK","MISMATCH"))</f>
        <v>OK</v>
      </c>
      <c r="V61" s="8" t="str">
        <f aca="false">IF(NOT(X61),"n/a (excluded)",IF(M61&amp;""=T61&amp;"","OK","MISMATCH"))</f>
        <v>OK</v>
      </c>
      <c r="W61" s="8" t="str">
        <f aca="false">IF(E61="","no activity description",IF(O61="","no numeric odour distance",IF(M61="","no category","")))</f>
        <v/>
      </c>
      <c r="X61" s="12" t="b">
        <f aca="false">W61=""</f>
        <v>1</v>
      </c>
      <c r="Y61" s="8" t="n">
        <f aca="false">IF(X61,INDEX(Codetabel!$C$2:$C$11,MATCH(M61&amp;"",Codetabel!$B$2:$B$11,0)),"")</f>
        <v>7</v>
      </c>
      <c r="Z61" s="12" t="b">
        <f aca="false">IF(X61,O61=S61,"")</f>
        <v>0</v>
      </c>
    </row>
    <row r="62" customFormat="false" ht="15" hidden="false" customHeight="false" outlineLevel="0" collapsed="false">
      <c r="A62" s="9" t="n">
        <v>63</v>
      </c>
      <c r="B62" s="9" t="s">
        <v>1243</v>
      </c>
      <c r="C62" s="9" t="s">
        <v>1244</v>
      </c>
      <c r="D62" s="9" t="s">
        <v>1212</v>
      </c>
      <c r="E62" s="9"/>
      <c r="F62" s="9"/>
      <c r="G62" s="9"/>
      <c r="H62" s="9"/>
      <c r="I62" s="9"/>
      <c r="J62" s="9"/>
      <c r="K62" s="9"/>
      <c r="L62" s="9" t="str">
        <f aca="false">IF(ISNA(P63),"",P63)</f>
        <v/>
      </c>
      <c r="M62" s="9"/>
      <c r="N62" s="11" t="b">
        <f aca="false">TRUE()</f>
        <v>1</v>
      </c>
      <c r="O62" s="8" t="str">
        <f aca="false">IF(F62="","",IF(ISNUMBER(F62),F62,IFERROR(VALUE(F62),"")))</f>
        <v/>
      </c>
      <c r="P62" s="8" t="str">
        <f aca="false">IF(G62="","",IF(ISNUMBER(G62),G62,IFERROR(VALUE(G62),"")))</f>
        <v/>
      </c>
      <c r="Q62" s="8" t="str">
        <f aca="false">IF(H62="","",IF(ISNUMBER(H62),H62,IFERROR(VALUE(H62),"")))</f>
        <v/>
      </c>
      <c r="R62" s="8" t="str">
        <f aca="false">IF(I62="","",IF(ISNUMBER(I62),I62,IFERROR(VALUE(I62),"")))</f>
        <v/>
      </c>
      <c r="S62" s="8" t="str">
        <f aca="false">IF(COUNT(O62:R62)=0,"",MAX(O62:R62))</f>
        <v/>
      </c>
      <c r="T62" s="8" t="str">
        <f aca="false">IF(S62="","",IFERROR(INDEX(Codetabel!$B$2:$B$11,MATCH(S62,Codetabel!$A$2:$A$11,0)),""))</f>
        <v/>
      </c>
      <c r="U62" s="8" t="str">
        <f aca="false">IF(NOT(X62),"n/a (excluded)",IF(K62=S62,"OK","MISMATCH"))</f>
        <v>n/a (excluded)</v>
      </c>
      <c r="V62" s="8" t="str">
        <f aca="false">IF(NOT(X62),"n/a (excluded)",IF(M62&amp;""=T62&amp;"","OK","MISMATCH"))</f>
        <v>n/a (excluded)</v>
      </c>
      <c r="W62" s="8" t="str">
        <f aca="false">IF(E62="","no activity description",IF(O62="","no numeric odour distance",IF(M62="","no category","")))</f>
        <v>no activity description</v>
      </c>
      <c r="X62" s="12" t="b">
        <f aca="false">W62=""</f>
        <v>0</v>
      </c>
      <c r="Y62" s="8" t="str">
        <f aca="false">IF(X62,INDEX(Codetabel!$C$2:$C$11,MATCH(M62&amp;"",Codetabel!$B$2:$B$11,0)),"")</f>
        <v/>
      </c>
      <c r="Z62" s="8" t="str">
        <f aca="false">IF(X62,O62=S62,"")</f>
        <v/>
      </c>
    </row>
    <row r="63" customFormat="false" ht="15" hidden="false" customHeight="false" outlineLevel="0" collapsed="false">
      <c r="A63" s="9" t="n">
        <v>64</v>
      </c>
      <c r="B63" s="9" t="s">
        <v>1243</v>
      </c>
      <c r="C63" s="9" t="s">
        <v>1244</v>
      </c>
      <c r="D63" s="9" t="s">
        <v>1212</v>
      </c>
      <c r="E63" s="9" t="s">
        <v>1245</v>
      </c>
      <c r="F63" s="9"/>
      <c r="G63" s="9"/>
      <c r="H63" s="9"/>
      <c r="I63" s="9"/>
      <c r="J63" s="9"/>
      <c r="K63" s="9"/>
      <c r="L63" s="9" t="str">
        <f aca="false">IF(ISNA(P64),"",P64)</f>
        <v/>
      </c>
      <c r="M63" s="9"/>
      <c r="N63" s="11" t="b">
        <f aca="false">TRUE()</f>
        <v>1</v>
      </c>
      <c r="O63" s="8" t="str">
        <f aca="false">IF(F63="","",IF(ISNUMBER(F63),F63,IFERROR(VALUE(F63),"")))</f>
        <v/>
      </c>
      <c r="P63" s="8" t="str">
        <f aca="false">IF(G63="","",IF(ISNUMBER(G63),G63,IFERROR(VALUE(G63),"")))</f>
        <v/>
      </c>
      <c r="Q63" s="8" t="str">
        <f aca="false">IF(H63="","",IF(ISNUMBER(H63),H63,IFERROR(VALUE(H63),"")))</f>
        <v/>
      </c>
      <c r="R63" s="8" t="str">
        <f aca="false">IF(I63="","",IF(ISNUMBER(I63),I63,IFERROR(VALUE(I63),"")))</f>
        <v/>
      </c>
      <c r="S63" s="8" t="str">
        <f aca="false">IF(COUNT(O63:R63)=0,"",MAX(O63:R63))</f>
        <v/>
      </c>
      <c r="T63" s="8" t="str">
        <f aca="false">IF(S63="","",IFERROR(INDEX(Codetabel!$B$2:$B$11,MATCH(S63,Codetabel!$A$2:$A$11,0)),""))</f>
        <v/>
      </c>
      <c r="U63" s="8" t="str">
        <f aca="false">IF(NOT(X63),"n/a (excluded)",IF(K63=S63,"OK","MISMATCH"))</f>
        <v>n/a (excluded)</v>
      </c>
      <c r="V63" s="8" t="str">
        <f aca="false">IF(NOT(X63),"n/a (excluded)",IF(M63&amp;""=T63&amp;"","OK","MISMATCH"))</f>
        <v>n/a (excluded)</v>
      </c>
      <c r="W63" s="8" t="str">
        <f aca="false">IF(E63="","no activity description",IF(O63="","no numeric odour distance",IF(M63="","no category","")))</f>
        <v>no numeric odour distance</v>
      </c>
      <c r="X63" s="12" t="b">
        <f aca="false">W63=""</f>
        <v>0</v>
      </c>
      <c r="Y63" s="8" t="str">
        <f aca="false">IF(X63,INDEX(Codetabel!$C$2:$C$11,MATCH(M63&amp;"",Codetabel!$B$2:$B$11,0)),"")</f>
        <v/>
      </c>
      <c r="Z63" s="8" t="str">
        <f aca="false">IF(X63,O63=S63,"")</f>
        <v/>
      </c>
    </row>
    <row r="64" customFormat="false" ht="15" hidden="false" customHeight="false" outlineLevel="0" collapsed="false">
      <c r="A64" s="9" t="n">
        <v>65</v>
      </c>
      <c r="B64" s="9" t="s">
        <v>193</v>
      </c>
      <c r="C64" s="9" t="s">
        <v>194</v>
      </c>
      <c r="D64" s="9" t="s">
        <v>1215</v>
      </c>
      <c r="E64" s="9" t="s">
        <v>1246</v>
      </c>
      <c r="F64" s="9"/>
      <c r="G64" s="9"/>
      <c r="H64" s="9"/>
      <c r="I64" s="9"/>
      <c r="J64" s="9"/>
      <c r="K64" s="9"/>
      <c r="L64" s="9" t="n">
        <f aca="false">IF(ISNA(P65),"",P65)</f>
        <v>0</v>
      </c>
      <c r="M64" s="9"/>
      <c r="N64" s="11" t="b">
        <f aca="false">TRUE()</f>
        <v>1</v>
      </c>
      <c r="O64" s="8" t="str">
        <f aca="false">IF(F64="","",IF(ISNUMBER(F64),F64,IFERROR(VALUE(F64),"")))</f>
        <v/>
      </c>
      <c r="P64" s="8" t="str">
        <f aca="false">IF(G64="","",IF(ISNUMBER(G64),G64,IFERROR(VALUE(G64),"")))</f>
        <v/>
      </c>
      <c r="Q64" s="8" t="str">
        <f aca="false">IF(H64="","",IF(ISNUMBER(H64),H64,IFERROR(VALUE(H64),"")))</f>
        <v/>
      </c>
      <c r="R64" s="8" t="str">
        <f aca="false">IF(I64="","",IF(ISNUMBER(I64),I64,IFERROR(VALUE(I64),"")))</f>
        <v/>
      </c>
      <c r="S64" s="8" t="str">
        <f aca="false">IF(COUNT(O64:R64)=0,"",MAX(O64:R64))</f>
        <v/>
      </c>
      <c r="T64" s="8" t="str">
        <f aca="false">IF(S64="","",IFERROR(INDEX(Codetabel!$B$2:$B$11,MATCH(S64,Codetabel!$A$2:$A$11,0)),""))</f>
        <v/>
      </c>
      <c r="U64" s="8" t="str">
        <f aca="false">IF(NOT(X64),"n/a (excluded)",IF(K64=S64,"OK","MISMATCH"))</f>
        <v>n/a (excluded)</v>
      </c>
      <c r="V64" s="8" t="str">
        <f aca="false">IF(NOT(X64),"n/a (excluded)",IF(M64&amp;""=T64&amp;"","OK","MISMATCH"))</f>
        <v>n/a (excluded)</v>
      </c>
      <c r="W64" s="8" t="str">
        <f aca="false">IF(E64="","no activity description",IF(O64="","no numeric odour distance",IF(M64="","no category","")))</f>
        <v>no numeric odour distance</v>
      </c>
      <c r="X64" s="12" t="b">
        <f aca="false">W64=""</f>
        <v>0</v>
      </c>
      <c r="Y64" s="8" t="str">
        <f aca="false">IF(X64,INDEX(Codetabel!$C$2:$C$11,MATCH(M64&amp;"",Codetabel!$B$2:$B$11,0)),"")</f>
        <v/>
      </c>
      <c r="Z64" s="8" t="str">
        <f aca="false">IF(X64,O64=S64,"")</f>
        <v/>
      </c>
    </row>
    <row r="65" customFormat="false" ht="15" hidden="false" customHeight="false" outlineLevel="0" collapsed="false">
      <c r="A65" s="9" t="n">
        <v>66</v>
      </c>
      <c r="B65" s="9" t="s">
        <v>193</v>
      </c>
      <c r="C65" s="9" t="s">
        <v>194</v>
      </c>
      <c r="D65" s="9" t="s">
        <v>392</v>
      </c>
      <c r="E65" s="9" t="s">
        <v>195</v>
      </c>
      <c r="F65" s="9" t="n">
        <v>100</v>
      </c>
      <c r="G65" s="9" t="n">
        <v>0</v>
      </c>
      <c r="H65" s="9" t="n">
        <v>100</v>
      </c>
      <c r="I65" s="9" t="n">
        <v>50</v>
      </c>
      <c r="J65" s="9" t="n">
        <f aca="false">MAX(J66,G66,F66,E66)</f>
        <v>700</v>
      </c>
      <c r="K65" s="9" t="n">
        <v>100</v>
      </c>
      <c r="L65" s="9" t="n">
        <f aca="false">IF(ISNA(P66),"",P66)</f>
        <v>0</v>
      </c>
      <c r="M65" s="9" t="s">
        <v>115</v>
      </c>
      <c r="N65" s="11" t="b">
        <f aca="false">TRUE()</f>
        <v>1</v>
      </c>
      <c r="O65" s="8" t="n">
        <f aca="false">IF(F65="","",IF(ISNUMBER(F65),F65,IFERROR(VALUE(F65),"")))</f>
        <v>100</v>
      </c>
      <c r="P65" s="8" t="n">
        <f aca="false">IF(G65="","",IF(ISNUMBER(G65),G65,IFERROR(VALUE(G65),"")))</f>
        <v>0</v>
      </c>
      <c r="Q65" s="8" t="n">
        <f aca="false">IF(H65="","",IF(ISNUMBER(H65),H65,IFERROR(VALUE(H65),"")))</f>
        <v>100</v>
      </c>
      <c r="R65" s="8" t="n">
        <f aca="false">IF(I65="","",IF(ISNUMBER(I65),I65,IFERROR(VALUE(I65),"")))</f>
        <v>50</v>
      </c>
      <c r="S65" s="8" t="n">
        <f aca="false">IF(COUNT(O65:R65)=0,"",MAX(O65:R65))</f>
        <v>100</v>
      </c>
      <c r="T65" s="8" t="str">
        <f aca="false">IF(S65="","",IFERROR(INDEX(Codetabel!$B$2:$B$11,MATCH(S65,Codetabel!$A$2:$A$11,0)),""))</f>
        <v>3.2</v>
      </c>
      <c r="U65" s="8" t="str">
        <f aca="false">IF(NOT(X65),"n/a (excluded)",IF(K65=S65,"OK","MISMATCH"))</f>
        <v>OK</v>
      </c>
      <c r="V65" s="8" t="str">
        <f aca="false">IF(NOT(X65),"n/a (excluded)",IF(M65&amp;""=T65&amp;"","OK","MISMATCH"))</f>
        <v>OK</v>
      </c>
      <c r="W65" s="8" t="str">
        <f aca="false">IF(E65="","no activity description",IF(O65="","no numeric odour distance",IF(M65="","no category","")))</f>
        <v/>
      </c>
      <c r="X65" s="12" t="b">
        <f aca="false">W65=""</f>
        <v>1</v>
      </c>
      <c r="Y65" s="8" t="n">
        <f aca="false">IF(X65,INDEX(Codetabel!$C$2:$C$11,MATCH(M65&amp;"",Codetabel!$B$2:$B$11,0)),"")</f>
        <v>4</v>
      </c>
      <c r="Z65" s="12" t="b">
        <f aca="false">IF(X65,O65=S65,"")</f>
        <v>1</v>
      </c>
    </row>
    <row r="66" customFormat="false" ht="15" hidden="false" customHeight="false" outlineLevel="0" collapsed="false">
      <c r="A66" s="9" t="n">
        <v>67</v>
      </c>
      <c r="B66" s="9" t="s">
        <v>193</v>
      </c>
      <c r="C66" s="9" t="s">
        <v>196</v>
      </c>
      <c r="D66" s="9" t="s">
        <v>107</v>
      </c>
      <c r="E66" s="9" t="s">
        <v>197</v>
      </c>
      <c r="F66" s="9" t="n">
        <v>700</v>
      </c>
      <c r="G66" s="9" t="n">
        <v>0</v>
      </c>
      <c r="H66" s="9" t="n">
        <v>100</v>
      </c>
      <c r="I66" s="9" t="n">
        <v>30</v>
      </c>
      <c r="J66" s="9" t="n">
        <f aca="false">MAX(J67,G67,F67,E67)</f>
        <v>300</v>
      </c>
      <c r="K66" s="9" t="n">
        <v>700</v>
      </c>
      <c r="L66" s="9" t="n">
        <f aca="false">IF(ISNA(P67),"",P67)</f>
        <v>0</v>
      </c>
      <c r="M66" s="9" t="s">
        <v>182</v>
      </c>
      <c r="N66" s="11" t="b">
        <f aca="false">TRUE()</f>
        <v>1</v>
      </c>
      <c r="O66" s="8" t="n">
        <f aca="false">IF(F66="","",IF(ISNUMBER(F66),F66,IFERROR(VALUE(F66),"")))</f>
        <v>700</v>
      </c>
      <c r="P66" s="8" t="n">
        <f aca="false">IF(G66="","",IF(ISNUMBER(G66),G66,IFERROR(VALUE(G66),"")))</f>
        <v>0</v>
      </c>
      <c r="Q66" s="8" t="n">
        <f aca="false">IF(H66="","",IF(ISNUMBER(H66),H66,IFERROR(VALUE(H66),"")))</f>
        <v>100</v>
      </c>
      <c r="R66" s="8" t="n">
        <f aca="false">IF(I66="","",IF(ISNUMBER(I66),I66,IFERROR(VALUE(I66),"")))</f>
        <v>30</v>
      </c>
      <c r="S66" s="8" t="n">
        <f aca="false">IF(COUNT(O66:R66)=0,"",MAX(O66:R66))</f>
        <v>700</v>
      </c>
      <c r="T66" s="8" t="str">
        <f aca="false">IF(S66="","",IFERROR(INDEX(Codetabel!$B$2:$B$11,MATCH(S66,Codetabel!$A$2:$A$11,0)),""))</f>
        <v>5.2</v>
      </c>
      <c r="U66" s="8" t="str">
        <f aca="false">IF(NOT(X66),"n/a (excluded)",IF(K66=S66,"OK","MISMATCH"))</f>
        <v>OK</v>
      </c>
      <c r="V66" s="8" t="str">
        <f aca="false">IF(NOT(X66),"n/a (excluded)",IF(M66&amp;""=T66&amp;"","OK","MISMATCH"))</f>
        <v>OK</v>
      </c>
      <c r="W66" s="8" t="str">
        <f aca="false">IF(E66="","no activity description",IF(O66="","no numeric odour distance",IF(M66="","no category","")))</f>
        <v/>
      </c>
      <c r="X66" s="12" t="b">
        <f aca="false">W66=""</f>
        <v>1</v>
      </c>
      <c r="Y66" s="8" t="n">
        <f aca="false">IF(X66,INDEX(Codetabel!$C$2:$C$11,MATCH(M66&amp;"",Codetabel!$B$2:$B$11,0)),"")</f>
        <v>8</v>
      </c>
      <c r="Z66" s="12" t="b">
        <f aca="false">IF(X66,O66=S66,"")</f>
        <v>1</v>
      </c>
    </row>
    <row r="67" customFormat="false" ht="15" hidden="false" customHeight="false" outlineLevel="0" collapsed="false">
      <c r="A67" s="9" t="n">
        <v>68</v>
      </c>
      <c r="B67" s="9" t="s">
        <v>193</v>
      </c>
      <c r="C67" s="9" t="s">
        <v>196</v>
      </c>
      <c r="D67" s="9" t="s">
        <v>1217</v>
      </c>
      <c r="E67" s="9" t="s">
        <v>198</v>
      </c>
      <c r="F67" s="9" t="n">
        <v>300</v>
      </c>
      <c r="G67" s="9" t="n">
        <v>0</v>
      </c>
      <c r="H67" s="9" t="n">
        <v>100</v>
      </c>
      <c r="I67" s="9" t="n">
        <v>50</v>
      </c>
      <c r="J67" s="9" t="n">
        <f aca="false">MAX(J68,G68,F68,E68)</f>
        <v>100</v>
      </c>
      <c r="K67" s="9" t="n">
        <v>300</v>
      </c>
      <c r="L67" s="9" t="n">
        <f aca="false">IF(ISNA(P68),"",P68)</f>
        <v>0</v>
      </c>
      <c r="M67" s="9" t="s">
        <v>199</v>
      </c>
      <c r="N67" s="11" t="b">
        <f aca="false">TRUE()</f>
        <v>1</v>
      </c>
      <c r="O67" s="8" t="n">
        <f aca="false">IF(F67="","",IF(ISNUMBER(F67),F67,IFERROR(VALUE(F67),"")))</f>
        <v>300</v>
      </c>
      <c r="P67" s="8" t="n">
        <f aca="false">IF(G67="","",IF(ISNUMBER(G67),G67,IFERROR(VALUE(G67),"")))</f>
        <v>0</v>
      </c>
      <c r="Q67" s="8" t="n">
        <f aca="false">IF(H67="","",IF(ISNUMBER(H67),H67,IFERROR(VALUE(H67),"")))</f>
        <v>100</v>
      </c>
      <c r="R67" s="8" t="n">
        <f aca="false">IF(I67="","",IF(ISNUMBER(I67),I67,IFERROR(VALUE(I67),"")))</f>
        <v>50</v>
      </c>
      <c r="S67" s="8" t="n">
        <f aca="false">IF(COUNT(O67:R67)=0,"",MAX(O67:R67))</f>
        <v>300</v>
      </c>
      <c r="T67" s="8" t="str">
        <f aca="false">IF(S67="","",IFERROR(INDEX(Codetabel!$B$2:$B$11,MATCH(S67,Codetabel!$A$2:$A$11,0)),""))</f>
        <v>4.2</v>
      </c>
      <c r="U67" s="8" t="str">
        <f aca="false">IF(NOT(X67),"n/a (excluded)",IF(K67=S67,"OK","MISMATCH"))</f>
        <v>OK</v>
      </c>
      <c r="V67" s="8" t="str">
        <f aca="false">IF(NOT(X67),"n/a (excluded)",IF(M67&amp;""=T67&amp;"","OK","MISMATCH"))</f>
        <v>OK</v>
      </c>
      <c r="W67" s="8" t="str">
        <f aca="false">IF(E67="","no activity description",IF(O67="","no numeric odour distance",IF(M67="","no category","")))</f>
        <v/>
      </c>
      <c r="X67" s="12" t="b">
        <f aca="false">W67=""</f>
        <v>1</v>
      </c>
      <c r="Y67" s="8" t="n">
        <f aca="false">IF(X67,INDEX(Codetabel!$C$2:$C$11,MATCH(M67&amp;"",Codetabel!$B$2:$B$11,0)),"")</f>
        <v>6</v>
      </c>
      <c r="Z67" s="12" t="b">
        <f aca="false">IF(X67,O67=S67,"")</f>
        <v>1</v>
      </c>
    </row>
    <row r="68" customFormat="false" ht="15" hidden="false" customHeight="false" outlineLevel="0" collapsed="false">
      <c r="A68" s="9" t="n">
        <v>69</v>
      </c>
      <c r="B68" s="9" t="s">
        <v>193</v>
      </c>
      <c r="C68" s="9" t="s">
        <v>196</v>
      </c>
      <c r="D68" s="9" t="s">
        <v>1218</v>
      </c>
      <c r="E68" s="9" t="s">
        <v>200</v>
      </c>
      <c r="F68" s="9" t="n">
        <v>100</v>
      </c>
      <c r="G68" s="9" t="n">
        <v>0</v>
      </c>
      <c r="H68" s="9" t="n">
        <v>100</v>
      </c>
      <c r="I68" s="9" t="n">
        <v>50</v>
      </c>
      <c r="J68" s="9" t="n">
        <f aca="false">MAX(J69,G69,F69,E69)</f>
        <v>50</v>
      </c>
      <c r="K68" s="9" t="n">
        <v>100</v>
      </c>
      <c r="L68" s="9" t="n">
        <f aca="false">IF(ISNA(P69),"",P69)</f>
        <v>0</v>
      </c>
      <c r="M68" s="9" t="s">
        <v>115</v>
      </c>
      <c r="N68" s="11" t="b">
        <f aca="false">TRUE()</f>
        <v>1</v>
      </c>
      <c r="O68" s="8" t="n">
        <f aca="false">IF(F68="","",IF(ISNUMBER(F68),F68,IFERROR(VALUE(F68),"")))</f>
        <v>100</v>
      </c>
      <c r="P68" s="8" t="n">
        <f aca="false">IF(G68="","",IF(ISNUMBER(G68),G68,IFERROR(VALUE(G68),"")))</f>
        <v>0</v>
      </c>
      <c r="Q68" s="8" t="n">
        <f aca="false">IF(H68="","",IF(ISNUMBER(H68),H68,IFERROR(VALUE(H68),"")))</f>
        <v>100</v>
      </c>
      <c r="R68" s="8" t="n">
        <f aca="false">IF(I68="","",IF(ISNUMBER(I68),I68,IFERROR(VALUE(I68),"")))</f>
        <v>50</v>
      </c>
      <c r="S68" s="8" t="n">
        <f aca="false">IF(COUNT(O68:R68)=0,"",MAX(O68:R68))</f>
        <v>100</v>
      </c>
      <c r="T68" s="8" t="str">
        <f aca="false">IF(S68="","",IFERROR(INDEX(Codetabel!$B$2:$B$11,MATCH(S68,Codetabel!$A$2:$A$11,0)),""))</f>
        <v>3.2</v>
      </c>
      <c r="U68" s="8" t="str">
        <f aca="false">IF(NOT(X68),"n/a (excluded)",IF(K68=S68,"OK","MISMATCH"))</f>
        <v>OK</v>
      </c>
      <c r="V68" s="8" t="str">
        <f aca="false">IF(NOT(X68),"n/a (excluded)",IF(M68&amp;""=T68&amp;"","OK","MISMATCH"))</f>
        <v>OK</v>
      </c>
      <c r="W68" s="8" t="str">
        <f aca="false">IF(E68="","no activity description",IF(O68="","no numeric odour distance",IF(M68="","no category","")))</f>
        <v/>
      </c>
      <c r="X68" s="12" t="b">
        <f aca="false">W68=""</f>
        <v>1</v>
      </c>
      <c r="Y68" s="8" t="n">
        <f aca="false">IF(X68,INDEX(Codetabel!$C$2:$C$11,MATCH(M68&amp;"",Codetabel!$B$2:$B$11,0)),"")</f>
        <v>4</v>
      </c>
      <c r="Z68" s="12" t="b">
        <f aca="false">IF(X68,O68=S68,"")</f>
        <v>1</v>
      </c>
    </row>
    <row r="69" customFormat="false" ht="15" hidden="false" customHeight="false" outlineLevel="0" collapsed="false">
      <c r="A69" s="9" t="n">
        <v>70</v>
      </c>
      <c r="B69" s="9" t="s">
        <v>193</v>
      </c>
      <c r="C69" s="9" t="s">
        <v>196</v>
      </c>
      <c r="D69" s="9" t="s">
        <v>1219</v>
      </c>
      <c r="E69" s="9" t="s">
        <v>201</v>
      </c>
      <c r="F69" s="9" t="n">
        <v>50</v>
      </c>
      <c r="G69" s="9" t="n">
        <v>0</v>
      </c>
      <c r="H69" s="9" t="n">
        <v>50</v>
      </c>
      <c r="I69" s="9" t="n">
        <v>30</v>
      </c>
      <c r="J69" s="9" t="n">
        <f aca="false">MAX(J70,G70,F70,E70)</f>
        <v>50</v>
      </c>
      <c r="K69" s="9" t="n">
        <v>50</v>
      </c>
      <c r="L69" s="9" t="n">
        <f aca="false">IF(ISNA(P70),"",P70)</f>
        <v>0</v>
      </c>
      <c r="M69" s="9" t="s">
        <v>126</v>
      </c>
      <c r="N69" s="11" t="b">
        <f aca="false">TRUE()</f>
        <v>1</v>
      </c>
      <c r="O69" s="8" t="n">
        <f aca="false">IF(F69="","",IF(ISNUMBER(F69),F69,IFERROR(VALUE(F69),"")))</f>
        <v>50</v>
      </c>
      <c r="P69" s="8" t="n">
        <f aca="false">IF(G69="","",IF(ISNUMBER(G69),G69,IFERROR(VALUE(G69),"")))</f>
        <v>0</v>
      </c>
      <c r="Q69" s="8" t="n">
        <f aca="false">IF(H69="","",IF(ISNUMBER(H69),H69,IFERROR(VALUE(H69),"")))</f>
        <v>50</v>
      </c>
      <c r="R69" s="8" t="n">
        <f aca="false">IF(I69="","",IF(ISNUMBER(I69),I69,IFERROR(VALUE(I69),"")))</f>
        <v>30</v>
      </c>
      <c r="S69" s="8" t="n">
        <f aca="false">IF(COUNT(O69:R69)=0,"",MAX(O69:R69))</f>
        <v>50</v>
      </c>
      <c r="T69" s="8" t="str">
        <f aca="false">IF(S69="","",IFERROR(INDEX(Codetabel!$B$2:$B$11,MATCH(S69,Codetabel!$A$2:$A$11,0)),""))</f>
        <v>3.1</v>
      </c>
      <c r="U69" s="8" t="str">
        <f aca="false">IF(NOT(X69),"n/a (excluded)",IF(K69=S69,"OK","MISMATCH"))</f>
        <v>OK</v>
      </c>
      <c r="V69" s="8" t="str">
        <f aca="false">IF(NOT(X69),"n/a (excluded)",IF(M69&amp;""=T69&amp;"","OK","MISMATCH"))</f>
        <v>OK</v>
      </c>
      <c r="W69" s="8" t="str">
        <f aca="false">IF(E69="","no activity description",IF(O69="","no numeric odour distance",IF(M69="","no category","")))</f>
        <v/>
      </c>
      <c r="X69" s="12" t="b">
        <f aca="false">W69=""</f>
        <v>1</v>
      </c>
      <c r="Y69" s="8" t="n">
        <f aca="false">IF(X69,INDEX(Codetabel!$C$2:$C$11,MATCH(M69&amp;"",Codetabel!$B$2:$B$11,0)),"")</f>
        <v>3</v>
      </c>
      <c r="Z69" s="12" t="b">
        <f aca="false">IF(X69,O69=S69,"")</f>
        <v>1</v>
      </c>
    </row>
    <row r="70" customFormat="false" ht="15" hidden="false" customHeight="false" outlineLevel="0" collapsed="false">
      <c r="A70" s="9" t="n">
        <v>71</v>
      </c>
      <c r="B70" s="9" t="s">
        <v>193</v>
      </c>
      <c r="C70" s="9" t="s">
        <v>196</v>
      </c>
      <c r="D70" s="9" t="s">
        <v>418</v>
      </c>
      <c r="E70" s="9" t="s">
        <v>202</v>
      </c>
      <c r="F70" s="9" t="n">
        <v>30</v>
      </c>
      <c r="G70" s="9" t="n">
        <v>0</v>
      </c>
      <c r="H70" s="9" t="n">
        <v>50</v>
      </c>
      <c r="I70" s="9" t="n">
        <v>10</v>
      </c>
      <c r="J70" s="9" t="n">
        <f aca="false">MAX(J71,G71,F71,E71)</f>
        <v>50</v>
      </c>
      <c r="K70" s="9" t="n">
        <v>50</v>
      </c>
      <c r="L70" s="9" t="n">
        <f aca="false">IF(ISNA(P71),"",P71)</f>
        <v>0</v>
      </c>
      <c r="M70" s="9" t="s">
        <v>126</v>
      </c>
      <c r="N70" s="11" t="b">
        <f aca="false">TRUE()</f>
        <v>1</v>
      </c>
      <c r="O70" s="8" t="n">
        <f aca="false">IF(F70="","",IF(ISNUMBER(F70),F70,IFERROR(VALUE(F70),"")))</f>
        <v>30</v>
      </c>
      <c r="P70" s="8" t="n">
        <f aca="false">IF(G70="","",IF(ISNUMBER(G70),G70,IFERROR(VALUE(G70),"")))</f>
        <v>0</v>
      </c>
      <c r="Q70" s="8" t="n">
        <f aca="false">IF(H70="","",IF(ISNUMBER(H70),H70,IFERROR(VALUE(H70),"")))</f>
        <v>50</v>
      </c>
      <c r="R70" s="8" t="n">
        <f aca="false">IF(I70="","",IF(ISNUMBER(I70),I70,IFERROR(VALUE(I70),"")))</f>
        <v>10</v>
      </c>
      <c r="S70" s="8" t="n">
        <f aca="false">IF(COUNT(O70:R70)=0,"",MAX(O70:R70))</f>
        <v>50</v>
      </c>
      <c r="T70" s="8" t="str">
        <f aca="false">IF(S70="","",IFERROR(INDEX(Codetabel!$B$2:$B$11,MATCH(S70,Codetabel!$A$2:$A$11,0)),""))</f>
        <v>3.1</v>
      </c>
      <c r="U70" s="8" t="str">
        <f aca="false">IF(NOT(X70),"n/a (excluded)",IF(K70=S70,"OK","MISMATCH"))</f>
        <v>OK</v>
      </c>
      <c r="V70" s="8" t="str">
        <f aca="false">IF(NOT(X70),"n/a (excluded)",IF(M70&amp;""=T70&amp;"","OK","MISMATCH"))</f>
        <v>OK</v>
      </c>
      <c r="W70" s="8" t="str">
        <f aca="false">IF(E70="","no activity description",IF(O70="","no numeric odour distance",IF(M70="","no category","")))</f>
        <v/>
      </c>
      <c r="X70" s="12" t="b">
        <f aca="false">W70=""</f>
        <v>1</v>
      </c>
      <c r="Y70" s="8" t="n">
        <f aca="false">IF(X70,INDEX(Codetabel!$C$2:$C$11,MATCH(M70&amp;"",Codetabel!$B$2:$B$11,0)),"")</f>
        <v>3</v>
      </c>
      <c r="Z70" s="12" t="b">
        <f aca="false">IF(X70,O70=S70,"")</f>
        <v>0</v>
      </c>
    </row>
    <row r="71" customFormat="false" ht="15" hidden="false" customHeight="false" outlineLevel="0" collapsed="false">
      <c r="A71" s="9" t="n">
        <v>72</v>
      </c>
      <c r="B71" s="9" t="s">
        <v>193</v>
      </c>
      <c r="C71" s="9" t="s">
        <v>194</v>
      </c>
      <c r="D71" s="9" t="s">
        <v>1220</v>
      </c>
      <c r="E71" s="9" t="s">
        <v>203</v>
      </c>
      <c r="F71" s="9" t="n">
        <v>50</v>
      </c>
      <c r="G71" s="9" t="n">
        <v>0</v>
      </c>
      <c r="H71" s="9" t="n">
        <v>50</v>
      </c>
      <c r="I71" s="9" t="n">
        <v>10</v>
      </c>
      <c r="J71" s="9" t="n">
        <f aca="false">MAX(J72,G72,F72,E72)</f>
        <v>50</v>
      </c>
      <c r="K71" s="9" t="n">
        <v>50</v>
      </c>
      <c r="L71" s="9" t="n">
        <f aca="false">IF(ISNA(P72),"",P72)</f>
        <v>0</v>
      </c>
      <c r="M71" s="9" t="s">
        <v>126</v>
      </c>
      <c r="N71" s="11" t="b">
        <f aca="false">TRUE()</f>
        <v>1</v>
      </c>
      <c r="O71" s="8" t="n">
        <f aca="false">IF(F71="","",IF(ISNUMBER(F71),F71,IFERROR(VALUE(F71),"")))</f>
        <v>50</v>
      </c>
      <c r="P71" s="8" t="n">
        <f aca="false">IF(G71="","",IF(ISNUMBER(G71),G71,IFERROR(VALUE(G71),"")))</f>
        <v>0</v>
      </c>
      <c r="Q71" s="8" t="n">
        <f aca="false">IF(H71="","",IF(ISNUMBER(H71),H71,IFERROR(VALUE(H71),"")))</f>
        <v>50</v>
      </c>
      <c r="R71" s="8" t="n">
        <f aca="false">IF(I71="","",IF(ISNUMBER(I71),I71,IFERROR(VALUE(I71),"")))</f>
        <v>10</v>
      </c>
      <c r="S71" s="8" t="n">
        <f aca="false">IF(COUNT(O71:R71)=0,"",MAX(O71:R71))</f>
        <v>50</v>
      </c>
      <c r="T71" s="8" t="str">
        <f aca="false">IF(S71="","",IFERROR(INDEX(Codetabel!$B$2:$B$11,MATCH(S71,Codetabel!$A$2:$A$11,0)),""))</f>
        <v>3.1</v>
      </c>
      <c r="U71" s="8" t="str">
        <f aca="false">IF(NOT(X71),"n/a (excluded)",IF(K71=S71,"OK","MISMATCH"))</f>
        <v>OK</v>
      </c>
      <c r="V71" s="8" t="str">
        <f aca="false">IF(NOT(X71),"n/a (excluded)",IF(M71&amp;""=T71&amp;"","OK","MISMATCH"))</f>
        <v>OK</v>
      </c>
      <c r="W71" s="8" t="str">
        <f aca="false">IF(E71="","no activity description",IF(O71="","no numeric odour distance",IF(M71="","no category","")))</f>
        <v/>
      </c>
      <c r="X71" s="12" t="b">
        <f aca="false">W71=""</f>
        <v>1</v>
      </c>
      <c r="Y71" s="8" t="n">
        <f aca="false">IF(X71,INDEX(Codetabel!$C$2:$C$11,MATCH(M71&amp;"",Codetabel!$B$2:$B$11,0)),"")</f>
        <v>3</v>
      </c>
      <c r="Z71" s="12" t="b">
        <f aca="false">IF(X71,O71=S71,"")</f>
        <v>1</v>
      </c>
    </row>
    <row r="72" customFormat="false" ht="15" hidden="false" customHeight="false" outlineLevel="0" collapsed="false">
      <c r="A72" s="9" t="n">
        <v>73</v>
      </c>
      <c r="B72" s="9" t="s">
        <v>193</v>
      </c>
      <c r="C72" s="9" t="s">
        <v>204</v>
      </c>
      <c r="D72" s="9" t="s">
        <v>1247</v>
      </c>
      <c r="E72" s="9" t="s">
        <v>205</v>
      </c>
      <c r="F72" s="9" t="n">
        <v>50</v>
      </c>
      <c r="G72" s="9" t="n">
        <v>0</v>
      </c>
      <c r="H72" s="9" t="n">
        <v>50</v>
      </c>
      <c r="I72" s="9" t="n">
        <v>10</v>
      </c>
      <c r="J72" s="9" t="n">
        <f aca="false">MAX(J73,G73,F73,E73)</f>
        <v>0</v>
      </c>
      <c r="K72" s="9" t="n">
        <v>50</v>
      </c>
      <c r="L72" s="9" t="str">
        <f aca="false">IF(ISNA(P73),"",P73)</f>
        <v/>
      </c>
      <c r="M72" s="9" t="s">
        <v>126</v>
      </c>
      <c r="N72" s="11" t="b">
        <f aca="false">TRUE()</f>
        <v>1</v>
      </c>
      <c r="O72" s="8" t="n">
        <f aca="false">IF(F72="","",IF(ISNUMBER(F72),F72,IFERROR(VALUE(F72),"")))</f>
        <v>50</v>
      </c>
      <c r="P72" s="8" t="n">
        <f aca="false">IF(G72="","",IF(ISNUMBER(G72),G72,IFERROR(VALUE(G72),"")))</f>
        <v>0</v>
      </c>
      <c r="Q72" s="8" t="n">
        <f aca="false">IF(H72="","",IF(ISNUMBER(H72),H72,IFERROR(VALUE(H72),"")))</f>
        <v>50</v>
      </c>
      <c r="R72" s="8" t="n">
        <f aca="false">IF(I72="","",IF(ISNUMBER(I72),I72,IFERROR(VALUE(I72),"")))</f>
        <v>10</v>
      </c>
      <c r="S72" s="8" t="n">
        <f aca="false">IF(COUNT(O72:R72)=0,"",MAX(O72:R72))</f>
        <v>50</v>
      </c>
      <c r="T72" s="8" t="str">
        <f aca="false">IF(S72="","",IFERROR(INDEX(Codetabel!$B$2:$B$11,MATCH(S72,Codetabel!$A$2:$A$11,0)),""))</f>
        <v>3.1</v>
      </c>
      <c r="U72" s="8" t="str">
        <f aca="false">IF(NOT(X72),"n/a (excluded)",IF(K72=S72,"OK","MISMATCH"))</f>
        <v>OK</v>
      </c>
      <c r="V72" s="8" t="str">
        <f aca="false">IF(NOT(X72),"n/a (excluded)",IF(M72&amp;""=T72&amp;"","OK","MISMATCH"))</f>
        <v>OK</v>
      </c>
      <c r="W72" s="8" t="str">
        <f aca="false">IF(E72="","no activity description",IF(O72="","no numeric odour distance",IF(M72="","no category","")))</f>
        <v/>
      </c>
      <c r="X72" s="12" t="b">
        <f aca="false">W72=""</f>
        <v>1</v>
      </c>
      <c r="Y72" s="8" t="n">
        <f aca="false">IF(X72,INDEX(Codetabel!$C$2:$C$11,MATCH(M72&amp;"",Codetabel!$B$2:$B$11,0)),"")</f>
        <v>3</v>
      </c>
      <c r="Z72" s="12" t="b">
        <f aca="false">IF(X72,O72=S72,"")</f>
        <v>1</v>
      </c>
    </row>
    <row r="73" customFormat="false" ht="15" hidden="false" customHeight="false" outlineLevel="0" collapsed="false">
      <c r="A73" s="9" t="n">
        <v>74</v>
      </c>
      <c r="B73" s="9" t="s">
        <v>206</v>
      </c>
      <c r="C73" s="9" t="s">
        <v>207</v>
      </c>
      <c r="D73" s="9" t="s">
        <v>1215</v>
      </c>
      <c r="E73" s="9" t="s">
        <v>1248</v>
      </c>
      <c r="F73" s="9"/>
      <c r="G73" s="9"/>
      <c r="H73" s="9"/>
      <c r="I73" s="9"/>
      <c r="J73" s="9"/>
      <c r="K73" s="9"/>
      <c r="L73" s="9" t="n">
        <f aca="false">IF(ISNA(P74),"",P74)</f>
        <v>100</v>
      </c>
      <c r="M73" s="9"/>
      <c r="N73" s="11" t="b">
        <f aca="false">TRUE()</f>
        <v>1</v>
      </c>
      <c r="O73" s="8" t="str">
        <f aca="false">IF(F73="","",IF(ISNUMBER(F73),F73,IFERROR(VALUE(F73),"")))</f>
        <v/>
      </c>
      <c r="P73" s="8" t="str">
        <f aca="false">IF(G73="","",IF(ISNUMBER(G73),G73,IFERROR(VALUE(G73),"")))</f>
        <v/>
      </c>
      <c r="Q73" s="8" t="str">
        <f aca="false">IF(H73="","",IF(ISNUMBER(H73),H73,IFERROR(VALUE(H73),"")))</f>
        <v/>
      </c>
      <c r="R73" s="8" t="str">
        <f aca="false">IF(I73="","",IF(ISNUMBER(I73),I73,IFERROR(VALUE(I73),"")))</f>
        <v/>
      </c>
      <c r="S73" s="8" t="str">
        <f aca="false">IF(COUNT(O73:R73)=0,"",MAX(O73:R73))</f>
        <v/>
      </c>
      <c r="T73" s="8" t="str">
        <f aca="false">IF(S73="","",IFERROR(INDEX(Codetabel!$B$2:$B$11,MATCH(S73,Codetabel!$A$2:$A$11,0)),""))</f>
        <v/>
      </c>
      <c r="U73" s="8" t="str">
        <f aca="false">IF(NOT(X73),"n/a (excluded)",IF(K73=S73,"OK","MISMATCH"))</f>
        <v>n/a (excluded)</v>
      </c>
      <c r="V73" s="8" t="str">
        <f aca="false">IF(NOT(X73),"n/a (excluded)",IF(M73&amp;""=T73&amp;"","OK","MISMATCH"))</f>
        <v>n/a (excluded)</v>
      </c>
      <c r="W73" s="8" t="str">
        <f aca="false">IF(E73="","no activity description",IF(O73="","no numeric odour distance",IF(M73="","no category","")))</f>
        <v>no numeric odour distance</v>
      </c>
      <c r="X73" s="12" t="b">
        <f aca="false">W73=""</f>
        <v>0</v>
      </c>
      <c r="Y73" s="8" t="str">
        <f aca="false">IF(X73,INDEX(Codetabel!$C$2:$C$11,MATCH(M73&amp;"",Codetabel!$B$2:$B$11,0)),"")</f>
        <v/>
      </c>
      <c r="Z73" s="8" t="str">
        <f aca="false">IF(X73,O73=S73,"")</f>
        <v/>
      </c>
    </row>
    <row r="74" customFormat="false" ht="15" hidden="false" customHeight="false" outlineLevel="0" collapsed="false">
      <c r="A74" s="9" t="n">
        <v>75</v>
      </c>
      <c r="B74" s="9" t="s">
        <v>206</v>
      </c>
      <c r="C74" s="9" t="s">
        <v>207</v>
      </c>
      <c r="D74" s="9" t="s">
        <v>392</v>
      </c>
      <c r="E74" s="9" t="s">
        <v>208</v>
      </c>
      <c r="F74" s="9" t="n">
        <v>700</v>
      </c>
      <c r="G74" s="9" t="n">
        <v>100</v>
      </c>
      <c r="H74" s="9" t="n">
        <v>200</v>
      </c>
      <c r="I74" s="9" t="n">
        <v>30</v>
      </c>
      <c r="J74" s="9" t="n">
        <f aca="false">MAX(J75,G75,F75,E75)</f>
        <v>300</v>
      </c>
      <c r="K74" s="9" t="n">
        <v>700</v>
      </c>
      <c r="L74" s="9" t="n">
        <f aca="false">IF(ISNA(P75),"",P75)</f>
        <v>0</v>
      </c>
      <c r="M74" s="9" t="s">
        <v>182</v>
      </c>
      <c r="N74" s="11" t="b">
        <f aca="false">TRUE()</f>
        <v>1</v>
      </c>
      <c r="O74" s="8" t="n">
        <f aca="false">IF(F74="","",IF(ISNUMBER(F74),F74,IFERROR(VALUE(F74),"")))</f>
        <v>700</v>
      </c>
      <c r="P74" s="8" t="n">
        <f aca="false">IF(G74="","",IF(ISNUMBER(G74),G74,IFERROR(VALUE(G74),"")))</f>
        <v>100</v>
      </c>
      <c r="Q74" s="8" t="n">
        <f aca="false">IF(H74="","",IF(ISNUMBER(H74),H74,IFERROR(VALUE(H74),"")))</f>
        <v>200</v>
      </c>
      <c r="R74" s="8" t="n">
        <f aca="false">IF(I74="","",IF(ISNUMBER(I74),I74,IFERROR(VALUE(I74),"")))</f>
        <v>30</v>
      </c>
      <c r="S74" s="8" t="n">
        <f aca="false">IF(COUNT(O74:R74)=0,"",MAX(O74:R74))</f>
        <v>700</v>
      </c>
      <c r="T74" s="8" t="str">
        <f aca="false">IF(S74="","",IFERROR(INDEX(Codetabel!$B$2:$B$11,MATCH(S74,Codetabel!$A$2:$A$11,0)),""))</f>
        <v>5.2</v>
      </c>
      <c r="U74" s="8" t="str">
        <f aca="false">IF(NOT(X74),"n/a (excluded)",IF(K74=S74,"OK","MISMATCH"))</f>
        <v>OK</v>
      </c>
      <c r="V74" s="8" t="str">
        <f aca="false">IF(NOT(X74),"n/a (excluded)",IF(M74&amp;""=T74&amp;"","OK","MISMATCH"))</f>
        <v>OK</v>
      </c>
      <c r="W74" s="8" t="str">
        <f aca="false">IF(E74="","no activity description",IF(O74="","no numeric odour distance",IF(M74="","no category","")))</f>
        <v/>
      </c>
      <c r="X74" s="12" t="b">
        <f aca="false">W74=""</f>
        <v>1</v>
      </c>
      <c r="Y74" s="8" t="n">
        <f aca="false">IF(X74,INDEX(Codetabel!$C$2:$C$11,MATCH(M74&amp;"",Codetabel!$B$2:$B$11,0)),"")</f>
        <v>8</v>
      </c>
      <c r="Z74" s="12" t="b">
        <f aca="false">IF(X74,O74=S74,"")</f>
        <v>1</v>
      </c>
    </row>
    <row r="75" customFormat="false" ht="15" hidden="false" customHeight="false" outlineLevel="0" collapsed="false">
      <c r="A75" s="9" t="n">
        <v>76</v>
      </c>
      <c r="B75" s="9" t="s">
        <v>206</v>
      </c>
      <c r="C75" s="9" t="s">
        <v>207</v>
      </c>
      <c r="D75" s="9" t="s">
        <v>107</v>
      </c>
      <c r="E75" s="9" t="s">
        <v>209</v>
      </c>
      <c r="F75" s="9" t="n">
        <v>200</v>
      </c>
      <c r="G75" s="9" t="n">
        <v>0</v>
      </c>
      <c r="H75" s="9" t="n">
        <v>100</v>
      </c>
      <c r="I75" s="9" t="n">
        <v>30</v>
      </c>
      <c r="J75" s="9" t="n">
        <f aca="false">MAX(J76,G76,F76,E76)</f>
        <v>300</v>
      </c>
      <c r="K75" s="9" t="n">
        <v>200</v>
      </c>
      <c r="L75" s="9" t="n">
        <f aca="false">IF(ISNA(P76),"",P76)</f>
        <v>0</v>
      </c>
      <c r="M75" s="9" t="s">
        <v>132</v>
      </c>
      <c r="N75" s="11" t="b">
        <f aca="false">TRUE()</f>
        <v>1</v>
      </c>
      <c r="O75" s="8" t="n">
        <f aca="false">IF(F75="","",IF(ISNUMBER(F75),F75,IFERROR(VALUE(F75),"")))</f>
        <v>200</v>
      </c>
      <c r="P75" s="8" t="n">
        <f aca="false">IF(G75="","",IF(ISNUMBER(G75),G75,IFERROR(VALUE(G75),"")))</f>
        <v>0</v>
      </c>
      <c r="Q75" s="8" t="n">
        <f aca="false">IF(H75="","",IF(ISNUMBER(H75),H75,IFERROR(VALUE(H75),"")))</f>
        <v>100</v>
      </c>
      <c r="R75" s="8" t="n">
        <f aca="false">IF(I75="","",IF(ISNUMBER(I75),I75,IFERROR(VALUE(I75),"")))</f>
        <v>30</v>
      </c>
      <c r="S75" s="8" t="n">
        <f aca="false">IF(COUNT(O75:R75)=0,"",MAX(O75:R75))</f>
        <v>200</v>
      </c>
      <c r="T75" s="8" t="str">
        <f aca="false">IF(S75="","",IFERROR(INDEX(Codetabel!$B$2:$B$11,MATCH(S75,Codetabel!$A$2:$A$11,0)),""))</f>
        <v>4.1</v>
      </c>
      <c r="U75" s="8" t="str">
        <f aca="false">IF(NOT(X75),"n/a (excluded)",IF(K75=S75,"OK","MISMATCH"))</f>
        <v>OK</v>
      </c>
      <c r="V75" s="8" t="str">
        <f aca="false">IF(NOT(X75),"n/a (excluded)",IF(M75&amp;""=T75&amp;"","OK","MISMATCH"))</f>
        <v>OK</v>
      </c>
      <c r="W75" s="8" t="str">
        <f aca="false">IF(E75="","no activity description",IF(O75="","no numeric odour distance",IF(M75="","no category","")))</f>
        <v/>
      </c>
      <c r="X75" s="12" t="b">
        <f aca="false">W75=""</f>
        <v>1</v>
      </c>
      <c r="Y75" s="8" t="n">
        <f aca="false">IF(X75,INDEX(Codetabel!$C$2:$C$11,MATCH(M75&amp;"",Codetabel!$B$2:$B$11,0)),"")</f>
        <v>5</v>
      </c>
      <c r="Z75" s="12" t="b">
        <f aca="false">IF(X75,O75=S75,"")</f>
        <v>1</v>
      </c>
    </row>
    <row r="76" customFormat="false" ht="15" hidden="false" customHeight="false" outlineLevel="0" collapsed="false">
      <c r="A76" s="9" t="n">
        <v>77</v>
      </c>
      <c r="B76" s="9" t="s">
        <v>206</v>
      </c>
      <c r="C76" s="9" t="s">
        <v>207</v>
      </c>
      <c r="D76" s="9" t="s">
        <v>1217</v>
      </c>
      <c r="E76" s="9" t="s">
        <v>210</v>
      </c>
      <c r="F76" s="9" t="n">
        <v>300</v>
      </c>
      <c r="G76" s="9" t="n">
        <v>0</v>
      </c>
      <c r="H76" s="9" t="n">
        <v>50</v>
      </c>
      <c r="I76" s="9" t="n">
        <v>0</v>
      </c>
      <c r="J76" s="9" t="n">
        <f aca="false">MAX(J77,G77,F77,E77)</f>
        <v>300</v>
      </c>
      <c r="K76" s="9" t="n">
        <v>300</v>
      </c>
      <c r="L76" s="9" t="n">
        <f aca="false">IF(ISNA(P77),"",P77)</f>
        <v>10</v>
      </c>
      <c r="M76" s="9" t="s">
        <v>199</v>
      </c>
      <c r="N76" s="11" t="b">
        <f aca="false">TRUE()</f>
        <v>1</v>
      </c>
      <c r="O76" s="8" t="n">
        <f aca="false">IF(F76="","",IF(ISNUMBER(F76),F76,IFERROR(VALUE(F76),"")))</f>
        <v>300</v>
      </c>
      <c r="P76" s="8" t="n">
        <f aca="false">IF(G76="","",IF(ISNUMBER(G76),G76,IFERROR(VALUE(G76),"")))</f>
        <v>0</v>
      </c>
      <c r="Q76" s="8" t="n">
        <f aca="false">IF(H76="","",IF(ISNUMBER(H76),H76,IFERROR(VALUE(H76),"")))</f>
        <v>50</v>
      </c>
      <c r="R76" s="8" t="n">
        <f aca="false">IF(I76="","",IF(ISNUMBER(I76),I76,IFERROR(VALUE(I76),"")))</f>
        <v>0</v>
      </c>
      <c r="S76" s="8" t="n">
        <f aca="false">IF(COUNT(O76:R76)=0,"",MAX(O76:R76))</f>
        <v>300</v>
      </c>
      <c r="T76" s="8" t="str">
        <f aca="false">IF(S76="","",IFERROR(INDEX(Codetabel!$B$2:$B$11,MATCH(S76,Codetabel!$A$2:$A$11,0)),""))</f>
        <v>4.2</v>
      </c>
      <c r="U76" s="8" t="str">
        <f aca="false">IF(NOT(X76),"n/a (excluded)",IF(K76=S76,"OK","MISMATCH"))</f>
        <v>OK</v>
      </c>
      <c r="V76" s="8" t="str">
        <f aca="false">IF(NOT(X76),"n/a (excluded)",IF(M76&amp;""=T76&amp;"","OK","MISMATCH"))</f>
        <v>OK</v>
      </c>
      <c r="W76" s="8" t="str">
        <f aca="false">IF(E76="","no activity description",IF(O76="","no numeric odour distance",IF(M76="","no category","")))</f>
        <v/>
      </c>
      <c r="X76" s="12" t="b">
        <f aca="false">W76=""</f>
        <v>1</v>
      </c>
      <c r="Y76" s="8" t="n">
        <f aca="false">IF(X76,INDEX(Codetabel!$C$2:$C$11,MATCH(M76&amp;"",Codetabel!$B$2:$B$11,0)),"")</f>
        <v>6</v>
      </c>
      <c r="Z76" s="12" t="b">
        <f aca="false">IF(X76,O76=S76,"")</f>
        <v>1</v>
      </c>
    </row>
    <row r="77" customFormat="false" ht="15" hidden="false" customHeight="false" outlineLevel="0" collapsed="false">
      <c r="A77" s="9" t="n">
        <v>78</v>
      </c>
      <c r="B77" s="9" t="s">
        <v>206</v>
      </c>
      <c r="C77" s="9" t="s">
        <v>207</v>
      </c>
      <c r="D77" s="9" t="s">
        <v>1218</v>
      </c>
      <c r="E77" s="9" t="s">
        <v>211</v>
      </c>
      <c r="F77" s="9" t="n">
        <v>300</v>
      </c>
      <c r="G77" s="9" t="n">
        <v>10</v>
      </c>
      <c r="H77" s="9" t="n">
        <v>50</v>
      </c>
      <c r="I77" s="9" t="n">
        <v>30</v>
      </c>
      <c r="J77" s="9" t="n">
        <f aca="false">MAX(J78,G78,F78,E78)</f>
        <v>100</v>
      </c>
      <c r="K77" s="9" t="n">
        <v>300</v>
      </c>
      <c r="L77" s="9" t="n">
        <f aca="false">IF(ISNA(P78),"",P78)</f>
        <v>10</v>
      </c>
      <c r="M77" s="9" t="s">
        <v>199</v>
      </c>
      <c r="N77" s="11" t="b">
        <f aca="false">TRUE()</f>
        <v>1</v>
      </c>
      <c r="O77" s="8" t="n">
        <f aca="false">IF(F77="","",IF(ISNUMBER(F77),F77,IFERROR(VALUE(F77),"")))</f>
        <v>300</v>
      </c>
      <c r="P77" s="8" t="n">
        <f aca="false">IF(G77="","",IF(ISNUMBER(G77),G77,IFERROR(VALUE(G77),"")))</f>
        <v>10</v>
      </c>
      <c r="Q77" s="8" t="n">
        <f aca="false">IF(H77="","",IF(ISNUMBER(H77),H77,IFERROR(VALUE(H77),"")))</f>
        <v>50</v>
      </c>
      <c r="R77" s="8" t="n">
        <f aca="false">IF(I77="","",IF(ISNUMBER(I77),I77,IFERROR(VALUE(I77),"")))</f>
        <v>30</v>
      </c>
      <c r="S77" s="8" t="n">
        <f aca="false">IF(COUNT(O77:R77)=0,"",MAX(O77:R77))</f>
        <v>300</v>
      </c>
      <c r="T77" s="8" t="str">
        <f aca="false">IF(S77="","",IFERROR(INDEX(Codetabel!$B$2:$B$11,MATCH(S77,Codetabel!$A$2:$A$11,0)),""))</f>
        <v>4.2</v>
      </c>
      <c r="U77" s="8" t="str">
        <f aca="false">IF(NOT(X77),"n/a (excluded)",IF(K77=S77,"OK","MISMATCH"))</f>
        <v>OK</v>
      </c>
      <c r="V77" s="8" t="str">
        <f aca="false">IF(NOT(X77),"n/a (excluded)",IF(M77&amp;""=T77&amp;"","OK","MISMATCH"))</f>
        <v>OK</v>
      </c>
      <c r="W77" s="8" t="str">
        <f aca="false">IF(E77="","no activity description",IF(O77="","no numeric odour distance",IF(M77="","no category","")))</f>
        <v/>
      </c>
      <c r="X77" s="12" t="b">
        <f aca="false">W77=""</f>
        <v>1</v>
      </c>
      <c r="Y77" s="8" t="n">
        <f aca="false">IF(X77,INDEX(Codetabel!$C$2:$C$11,MATCH(M77&amp;"",Codetabel!$B$2:$B$11,0)),"")</f>
        <v>6</v>
      </c>
      <c r="Z77" s="12" t="b">
        <f aca="false">IF(X77,O77=S77,"")</f>
        <v>1</v>
      </c>
    </row>
    <row r="78" customFormat="false" ht="15" hidden="false" customHeight="false" outlineLevel="0" collapsed="false">
      <c r="A78" s="9" t="n">
        <v>79</v>
      </c>
      <c r="B78" s="9" t="s">
        <v>206</v>
      </c>
      <c r="C78" s="9" t="s">
        <v>207</v>
      </c>
      <c r="D78" s="9" t="s">
        <v>1219</v>
      </c>
      <c r="E78" s="9" t="s">
        <v>212</v>
      </c>
      <c r="F78" s="9" t="n">
        <v>100</v>
      </c>
      <c r="G78" s="9" t="n">
        <v>10</v>
      </c>
      <c r="H78" s="9" t="n">
        <v>50</v>
      </c>
      <c r="I78" s="9" t="n">
        <v>30</v>
      </c>
      <c r="J78" s="9" t="n">
        <f aca="false">MAX(J79,G79,F79,E79)</f>
        <v>50</v>
      </c>
      <c r="K78" s="9" t="n">
        <v>100</v>
      </c>
      <c r="L78" s="9" t="n">
        <f aca="false">IF(ISNA(P79),"",P79)</f>
        <v>10</v>
      </c>
      <c r="M78" s="9" t="s">
        <v>115</v>
      </c>
      <c r="N78" s="11" t="b">
        <f aca="false">TRUE()</f>
        <v>1</v>
      </c>
      <c r="O78" s="8" t="n">
        <f aca="false">IF(F78="","",IF(ISNUMBER(F78),F78,IFERROR(VALUE(F78),"")))</f>
        <v>100</v>
      </c>
      <c r="P78" s="8" t="n">
        <f aca="false">IF(G78="","",IF(ISNUMBER(G78),G78,IFERROR(VALUE(G78),"")))</f>
        <v>10</v>
      </c>
      <c r="Q78" s="8" t="n">
        <f aca="false">IF(H78="","",IF(ISNUMBER(H78),H78,IFERROR(VALUE(H78),"")))</f>
        <v>50</v>
      </c>
      <c r="R78" s="8" t="n">
        <f aca="false">IF(I78="","",IF(ISNUMBER(I78),I78,IFERROR(VALUE(I78),"")))</f>
        <v>30</v>
      </c>
      <c r="S78" s="8" t="n">
        <f aca="false">IF(COUNT(O78:R78)=0,"",MAX(O78:R78))</f>
        <v>100</v>
      </c>
      <c r="T78" s="8" t="str">
        <f aca="false">IF(S78="","",IFERROR(INDEX(Codetabel!$B$2:$B$11,MATCH(S78,Codetabel!$A$2:$A$11,0)),""))</f>
        <v>3.2</v>
      </c>
      <c r="U78" s="8" t="str">
        <f aca="false">IF(NOT(X78),"n/a (excluded)",IF(K78=S78,"OK","MISMATCH"))</f>
        <v>OK</v>
      </c>
      <c r="V78" s="8" t="str">
        <f aca="false">IF(NOT(X78),"n/a (excluded)",IF(M78&amp;""=T78&amp;"","OK","MISMATCH"))</f>
        <v>OK</v>
      </c>
      <c r="W78" s="8" t="str">
        <f aca="false">IF(E78="","no activity description",IF(O78="","no numeric odour distance",IF(M78="","no category","")))</f>
        <v/>
      </c>
      <c r="X78" s="12" t="b">
        <f aca="false">W78=""</f>
        <v>1</v>
      </c>
      <c r="Y78" s="8" t="n">
        <f aca="false">IF(X78,INDEX(Codetabel!$C$2:$C$11,MATCH(M78&amp;"",Codetabel!$B$2:$B$11,0)),"")</f>
        <v>4</v>
      </c>
      <c r="Z78" s="12" t="b">
        <f aca="false">IF(X78,O78=S78,"")</f>
        <v>1</v>
      </c>
    </row>
    <row r="79" customFormat="false" ht="15" hidden="false" customHeight="false" outlineLevel="0" collapsed="false">
      <c r="A79" s="9" t="n">
        <v>80</v>
      </c>
      <c r="B79" s="9" t="s">
        <v>206</v>
      </c>
      <c r="C79" s="9" t="s">
        <v>207</v>
      </c>
      <c r="D79" s="9" t="s">
        <v>418</v>
      </c>
      <c r="E79" s="9" t="s">
        <v>213</v>
      </c>
      <c r="F79" s="9" t="n">
        <v>50</v>
      </c>
      <c r="G79" s="9" t="n">
        <v>10</v>
      </c>
      <c r="H79" s="9" t="n">
        <v>30</v>
      </c>
      <c r="I79" s="9" t="n">
        <v>10</v>
      </c>
      <c r="J79" s="9" t="n">
        <f aca="false">MAX(J80,G80,F80,E80)</f>
        <v>0</v>
      </c>
      <c r="K79" s="9" t="n">
        <v>50</v>
      </c>
      <c r="L79" s="9" t="str">
        <f aca="false">IF(ISNA(P80),"",P80)</f>
        <v/>
      </c>
      <c r="M79" s="9" t="s">
        <v>126</v>
      </c>
      <c r="N79" s="11" t="b">
        <f aca="false">TRUE()</f>
        <v>1</v>
      </c>
      <c r="O79" s="8" t="n">
        <f aca="false">IF(F79="","",IF(ISNUMBER(F79),F79,IFERROR(VALUE(F79),"")))</f>
        <v>50</v>
      </c>
      <c r="P79" s="8" t="n">
        <f aca="false">IF(G79="","",IF(ISNUMBER(G79),G79,IFERROR(VALUE(G79),"")))</f>
        <v>10</v>
      </c>
      <c r="Q79" s="8" t="n">
        <f aca="false">IF(H79="","",IF(ISNUMBER(H79),H79,IFERROR(VALUE(H79),"")))</f>
        <v>30</v>
      </c>
      <c r="R79" s="8" t="n">
        <f aca="false">IF(I79="","",IF(ISNUMBER(I79),I79,IFERROR(VALUE(I79),"")))</f>
        <v>10</v>
      </c>
      <c r="S79" s="8" t="n">
        <f aca="false">IF(COUNT(O79:R79)=0,"",MAX(O79:R79))</f>
        <v>50</v>
      </c>
      <c r="T79" s="8" t="str">
        <f aca="false">IF(S79="","",IFERROR(INDEX(Codetabel!$B$2:$B$11,MATCH(S79,Codetabel!$A$2:$A$11,0)),""))</f>
        <v>3.1</v>
      </c>
      <c r="U79" s="8" t="str">
        <f aca="false">IF(NOT(X79),"n/a (excluded)",IF(K79=S79,"OK","MISMATCH"))</f>
        <v>OK</v>
      </c>
      <c r="V79" s="8" t="str">
        <f aca="false">IF(NOT(X79),"n/a (excluded)",IF(M79&amp;""=T79&amp;"","OK","MISMATCH"))</f>
        <v>OK</v>
      </c>
      <c r="W79" s="8" t="str">
        <f aca="false">IF(E79="","no activity description",IF(O79="","no numeric odour distance",IF(M79="","no category","")))</f>
        <v/>
      </c>
      <c r="X79" s="12" t="b">
        <f aca="false">W79=""</f>
        <v>1</v>
      </c>
      <c r="Y79" s="8" t="n">
        <f aca="false">IF(X79,INDEX(Codetabel!$C$2:$C$11,MATCH(M79&amp;"",Codetabel!$B$2:$B$11,0)),"")</f>
        <v>3</v>
      </c>
      <c r="Z79" s="12" t="b">
        <f aca="false">IF(X79,O79=S79,"")</f>
        <v>1</v>
      </c>
    </row>
    <row r="80" customFormat="false" ht="15" hidden="false" customHeight="false" outlineLevel="0" collapsed="false">
      <c r="A80" s="9" t="n">
        <v>81</v>
      </c>
      <c r="B80" s="9" t="s">
        <v>214</v>
      </c>
      <c r="C80" s="9" t="s">
        <v>215</v>
      </c>
      <c r="D80" s="9" t="s">
        <v>1215</v>
      </c>
      <c r="E80" s="9" t="s">
        <v>1249</v>
      </c>
      <c r="F80" s="9"/>
      <c r="G80" s="9"/>
      <c r="H80" s="9"/>
      <c r="I80" s="9"/>
      <c r="J80" s="9"/>
      <c r="K80" s="9"/>
      <c r="L80" s="9" t="n">
        <f aca="false">IF(ISNA(P81),"",P81)</f>
        <v>30</v>
      </c>
      <c r="M80" s="9"/>
      <c r="N80" s="11" t="b">
        <f aca="false">TRUE()</f>
        <v>1</v>
      </c>
      <c r="O80" s="8" t="str">
        <f aca="false">IF(F80="","",IF(ISNUMBER(F80),F80,IFERROR(VALUE(F80),"")))</f>
        <v/>
      </c>
      <c r="P80" s="8" t="str">
        <f aca="false">IF(G80="","",IF(ISNUMBER(G80),G80,IFERROR(VALUE(G80),"")))</f>
        <v/>
      </c>
      <c r="Q80" s="8" t="str">
        <f aca="false">IF(H80="","",IF(ISNUMBER(H80),H80,IFERROR(VALUE(H80),"")))</f>
        <v/>
      </c>
      <c r="R80" s="8" t="str">
        <f aca="false">IF(I80="","",IF(ISNUMBER(I80),I80,IFERROR(VALUE(I80),"")))</f>
        <v/>
      </c>
      <c r="S80" s="8" t="str">
        <f aca="false">IF(COUNT(O80:R80)=0,"",MAX(O80:R80))</f>
        <v/>
      </c>
      <c r="T80" s="8" t="str">
        <f aca="false">IF(S80="","",IFERROR(INDEX(Codetabel!$B$2:$B$11,MATCH(S80,Codetabel!$A$2:$A$11,0)),""))</f>
        <v/>
      </c>
      <c r="U80" s="8" t="str">
        <f aca="false">IF(NOT(X80),"n/a (excluded)",IF(K80=S80,"OK","MISMATCH"))</f>
        <v>n/a (excluded)</v>
      </c>
      <c r="V80" s="8" t="str">
        <f aca="false">IF(NOT(X80),"n/a (excluded)",IF(M80&amp;""=T80&amp;"","OK","MISMATCH"))</f>
        <v>n/a (excluded)</v>
      </c>
      <c r="W80" s="8" t="str">
        <f aca="false">IF(E80="","no activity description",IF(O80="","no numeric odour distance",IF(M80="","no category","")))</f>
        <v>no numeric odour distance</v>
      </c>
      <c r="X80" s="12" t="b">
        <f aca="false">W80=""</f>
        <v>0</v>
      </c>
      <c r="Y80" s="8" t="str">
        <f aca="false">IF(X80,INDEX(Codetabel!$C$2:$C$11,MATCH(M80&amp;"",Codetabel!$B$2:$B$11,0)),"")</f>
        <v/>
      </c>
      <c r="Z80" s="8" t="str">
        <f aca="false">IF(X80,O80=S80,"")</f>
        <v/>
      </c>
    </row>
    <row r="81" customFormat="false" ht="15" hidden="false" customHeight="false" outlineLevel="0" collapsed="false">
      <c r="A81" s="9" t="n">
        <v>82</v>
      </c>
      <c r="B81" s="9" t="s">
        <v>214</v>
      </c>
      <c r="C81" s="9" t="s">
        <v>215</v>
      </c>
      <c r="D81" s="9" t="s">
        <v>392</v>
      </c>
      <c r="E81" s="9" t="s">
        <v>216</v>
      </c>
      <c r="F81" s="9" t="n">
        <v>300</v>
      </c>
      <c r="G81" s="9" t="n">
        <v>30</v>
      </c>
      <c r="H81" s="9" t="n">
        <v>200</v>
      </c>
      <c r="I81" s="9" t="n">
        <v>50</v>
      </c>
      <c r="J81" s="9" t="n">
        <f aca="false">MAX(J82,G82,F82,E82)</f>
        <v>50</v>
      </c>
      <c r="K81" s="9" t="n">
        <v>300</v>
      </c>
      <c r="L81" s="9" t="n">
        <f aca="false">IF(ISNA(P82),"",P82)</f>
        <v>10</v>
      </c>
      <c r="M81" s="9" t="s">
        <v>199</v>
      </c>
      <c r="N81" s="11" t="b">
        <f aca="false">TRUE()</f>
        <v>1</v>
      </c>
      <c r="O81" s="8" t="n">
        <f aca="false">IF(F81="","",IF(ISNUMBER(F81),F81,IFERROR(VALUE(F81),"")))</f>
        <v>300</v>
      </c>
      <c r="P81" s="8" t="n">
        <f aca="false">IF(G81="","",IF(ISNUMBER(G81),G81,IFERROR(VALUE(G81),"")))</f>
        <v>30</v>
      </c>
      <c r="Q81" s="8" t="n">
        <f aca="false">IF(H81="","",IF(ISNUMBER(H81),H81,IFERROR(VALUE(H81),"")))</f>
        <v>200</v>
      </c>
      <c r="R81" s="8" t="n">
        <f aca="false">IF(I81="","",IF(ISNUMBER(I81),I81,IFERROR(VALUE(I81),"")))</f>
        <v>50</v>
      </c>
      <c r="S81" s="8" t="n">
        <f aca="false">IF(COUNT(O81:R81)=0,"",MAX(O81:R81))</f>
        <v>300</v>
      </c>
      <c r="T81" s="8" t="str">
        <f aca="false">IF(S81="","",IFERROR(INDEX(Codetabel!$B$2:$B$11,MATCH(S81,Codetabel!$A$2:$A$11,0)),""))</f>
        <v>4.2</v>
      </c>
      <c r="U81" s="8" t="str">
        <f aca="false">IF(NOT(X81),"n/a (excluded)",IF(K81=S81,"OK","MISMATCH"))</f>
        <v>OK</v>
      </c>
      <c r="V81" s="8" t="str">
        <f aca="false">IF(NOT(X81),"n/a (excluded)",IF(M81&amp;""=T81&amp;"","OK","MISMATCH"))</f>
        <v>OK</v>
      </c>
      <c r="W81" s="8" t="str">
        <f aca="false">IF(E81="","no activity description",IF(O81="","no numeric odour distance",IF(M81="","no category","")))</f>
        <v/>
      </c>
      <c r="X81" s="12" t="b">
        <f aca="false">W81=""</f>
        <v>1</v>
      </c>
      <c r="Y81" s="8" t="n">
        <f aca="false">IF(X81,INDEX(Codetabel!$C$2:$C$11,MATCH(M81&amp;"",Codetabel!$B$2:$B$11,0)),"")</f>
        <v>6</v>
      </c>
      <c r="Z81" s="12" t="b">
        <f aca="false">IF(X81,O81=S81,"")</f>
        <v>1</v>
      </c>
    </row>
    <row r="82" customFormat="false" ht="15" hidden="false" customHeight="false" outlineLevel="0" collapsed="false">
      <c r="A82" s="9" t="n">
        <v>83</v>
      </c>
      <c r="B82" s="9" t="s">
        <v>214</v>
      </c>
      <c r="C82" s="9" t="s">
        <v>215</v>
      </c>
      <c r="D82" s="9" t="s">
        <v>107</v>
      </c>
      <c r="E82" s="9" t="s">
        <v>217</v>
      </c>
      <c r="F82" s="9" t="n">
        <v>50</v>
      </c>
      <c r="G82" s="9" t="n">
        <v>10</v>
      </c>
      <c r="H82" s="9" t="n">
        <v>50</v>
      </c>
      <c r="I82" s="9" t="n">
        <v>50</v>
      </c>
      <c r="J82" s="9" t="n">
        <f aca="false">MAX(J83,G83,F83,E83)</f>
        <v>0</v>
      </c>
      <c r="K82" s="9" t="n">
        <v>50</v>
      </c>
      <c r="L82" s="9" t="str">
        <f aca="false">IF(ISNA(P83),"",P83)</f>
        <v/>
      </c>
      <c r="M82" s="9" t="s">
        <v>126</v>
      </c>
      <c r="N82" s="11" t="b">
        <f aca="false">TRUE()</f>
        <v>1</v>
      </c>
      <c r="O82" s="8" t="n">
        <f aca="false">IF(F82="","",IF(ISNUMBER(F82),F82,IFERROR(VALUE(F82),"")))</f>
        <v>50</v>
      </c>
      <c r="P82" s="8" t="n">
        <f aca="false">IF(G82="","",IF(ISNUMBER(G82),G82,IFERROR(VALUE(G82),"")))</f>
        <v>10</v>
      </c>
      <c r="Q82" s="8" t="n">
        <f aca="false">IF(H82="","",IF(ISNUMBER(H82),H82,IFERROR(VALUE(H82),"")))</f>
        <v>50</v>
      </c>
      <c r="R82" s="8" t="n">
        <f aca="false">IF(I82="","",IF(ISNUMBER(I82),I82,IFERROR(VALUE(I82),"")))</f>
        <v>50</v>
      </c>
      <c r="S82" s="8" t="n">
        <f aca="false">IF(COUNT(O82:R82)=0,"",MAX(O82:R82))</f>
        <v>50</v>
      </c>
      <c r="T82" s="8" t="str">
        <f aca="false">IF(S82="","",IFERROR(INDEX(Codetabel!$B$2:$B$11,MATCH(S82,Codetabel!$A$2:$A$11,0)),""))</f>
        <v>3.1</v>
      </c>
      <c r="U82" s="8" t="str">
        <f aca="false">IF(NOT(X82),"n/a (excluded)",IF(K82=S82,"OK","MISMATCH"))</f>
        <v>OK</v>
      </c>
      <c r="V82" s="8" t="str">
        <f aca="false">IF(NOT(X82),"n/a (excluded)",IF(M82&amp;""=T82&amp;"","OK","MISMATCH"))</f>
        <v>OK</v>
      </c>
      <c r="W82" s="8" t="str">
        <f aca="false">IF(E82="","no activity description",IF(O82="","no numeric odour distance",IF(M82="","no category","")))</f>
        <v/>
      </c>
      <c r="X82" s="12" t="b">
        <f aca="false">W82=""</f>
        <v>1</v>
      </c>
      <c r="Y82" s="8" t="n">
        <f aca="false">IF(X82,INDEX(Codetabel!$C$2:$C$11,MATCH(M82&amp;"",Codetabel!$B$2:$B$11,0)),"")</f>
        <v>3</v>
      </c>
      <c r="Z82" s="12" t="b">
        <f aca="false">IF(X82,O82=S82,"")</f>
        <v>1</v>
      </c>
    </row>
    <row r="83" customFormat="false" ht="15" hidden="false" customHeight="false" outlineLevel="0" collapsed="false">
      <c r="A83" s="9" t="n">
        <v>84</v>
      </c>
      <c r="B83" s="9" t="s">
        <v>218</v>
      </c>
      <c r="C83" s="9" t="s">
        <v>219</v>
      </c>
      <c r="D83" s="9" t="s">
        <v>1215</v>
      </c>
      <c r="E83" s="9" t="s">
        <v>1250</v>
      </c>
      <c r="F83" s="9"/>
      <c r="G83" s="9"/>
      <c r="H83" s="9"/>
      <c r="I83" s="9"/>
      <c r="J83" s="9"/>
      <c r="K83" s="9"/>
      <c r="L83" s="9" t="n">
        <f aca="false">IF(ISNA(P84),"",P84)</f>
        <v>10</v>
      </c>
      <c r="M83" s="9"/>
      <c r="N83" s="11" t="b">
        <f aca="false">TRUE()</f>
        <v>1</v>
      </c>
      <c r="O83" s="8" t="str">
        <f aca="false">IF(F83="","",IF(ISNUMBER(F83),F83,IFERROR(VALUE(F83),"")))</f>
        <v/>
      </c>
      <c r="P83" s="8" t="str">
        <f aca="false">IF(G83="","",IF(ISNUMBER(G83),G83,IFERROR(VALUE(G83),"")))</f>
        <v/>
      </c>
      <c r="Q83" s="8" t="str">
        <f aca="false">IF(H83="","",IF(ISNUMBER(H83),H83,IFERROR(VALUE(H83),"")))</f>
        <v/>
      </c>
      <c r="R83" s="8" t="str">
        <f aca="false">IF(I83="","",IF(ISNUMBER(I83),I83,IFERROR(VALUE(I83),"")))</f>
        <v/>
      </c>
      <c r="S83" s="8" t="str">
        <f aca="false">IF(COUNT(O83:R83)=0,"",MAX(O83:R83))</f>
        <v/>
      </c>
      <c r="T83" s="8" t="str">
        <f aca="false">IF(S83="","",IFERROR(INDEX(Codetabel!$B$2:$B$11,MATCH(S83,Codetabel!$A$2:$A$11,0)),""))</f>
        <v/>
      </c>
      <c r="U83" s="8" t="str">
        <f aca="false">IF(NOT(X83),"n/a (excluded)",IF(K83=S83,"OK","MISMATCH"))</f>
        <v>n/a (excluded)</v>
      </c>
      <c r="V83" s="8" t="str">
        <f aca="false">IF(NOT(X83),"n/a (excluded)",IF(M83&amp;""=T83&amp;"","OK","MISMATCH"))</f>
        <v>n/a (excluded)</v>
      </c>
      <c r="W83" s="8" t="str">
        <f aca="false">IF(E83="","no activity description",IF(O83="","no numeric odour distance",IF(M83="","no category","")))</f>
        <v>no numeric odour distance</v>
      </c>
      <c r="X83" s="12" t="b">
        <f aca="false">W83=""</f>
        <v>0</v>
      </c>
      <c r="Y83" s="8" t="str">
        <f aca="false">IF(X83,INDEX(Codetabel!$C$2:$C$11,MATCH(M83&amp;"",Codetabel!$B$2:$B$11,0)),"")</f>
        <v/>
      </c>
      <c r="Z83" s="8" t="str">
        <f aca="false">IF(X83,O83=S83,"")</f>
        <v/>
      </c>
    </row>
    <row r="84" customFormat="false" ht="15" hidden="false" customHeight="false" outlineLevel="0" collapsed="false">
      <c r="A84" s="9" t="n">
        <v>85</v>
      </c>
      <c r="B84" s="9" t="s">
        <v>218</v>
      </c>
      <c r="C84" s="9" t="s">
        <v>219</v>
      </c>
      <c r="D84" s="9" t="s">
        <v>392</v>
      </c>
      <c r="E84" s="9" t="s">
        <v>220</v>
      </c>
      <c r="F84" s="9" t="n">
        <v>50</v>
      </c>
      <c r="G84" s="9" t="n">
        <v>10</v>
      </c>
      <c r="H84" s="9" t="n">
        <v>100</v>
      </c>
      <c r="I84" s="9" t="n">
        <v>10</v>
      </c>
      <c r="J84" s="9" t="n">
        <f aca="false">MAX(J85,G85,F85,E85)</f>
        <v>300</v>
      </c>
      <c r="K84" s="9" t="n">
        <v>100</v>
      </c>
      <c r="L84" s="9" t="n">
        <f aca="false">IF(ISNA(P85),"",P85)</f>
        <v>10</v>
      </c>
      <c r="M84" s="9" t="s">
        <v>115</v>
      </c>
      <c r="N84" s="11" t="b">
        <f aca="false">TRUE()</f>
        <v>1</v>
      </c>
      <c r="O84" s="8" t="n">
        <f aca="false">IF(F84="","",IF(ISNUMBER(F84),F84,IFERROR(VALUE(F84),"")))</f>
        <v>50</v>
      </c>
      <c r="P84" s="8" t="n">
        <f aca="false">IF(G84="","",IF(ISNUMBER(G84),G84,IFERROR(VALUE(G84),"")))</f>
        <v>10</v>
      </c>
      <c r="Q84" s="8" t="n">
        <f aca="false">IF(H84="","",IF(ISNUMBER(H84),H84,IFERROR(VALUE(H84),"")))</f>
        <v>100</v>
      </c>
      <c r="R84" s="8" t="n">
        <f aca="false">IF(I84="","",IF(ISNUMBER(I84),I84,IFERROR(VALUE(I84),"")))</f>
        <v>10</v>
      </c>
      <c r="S84" s="8" t="n">
        <f aca="false">IF(COUNT(O84:R84)=0,"",MAX(O84:R84))</f>
        <v>100</v>
      </c>
      <c r="T84" s="8" t="str">
        <f aca="false">IF(S84="","",IFERROR(INDEX(Codetabel!$B$2:$B$11,MATCH(S84,Codetabel!$A$2:$A$11,0)),""))</f>
        <v>3.2</v>
      </c>
      <c r="U84" s="8" t="str">
        <f aca="false">IF(NOT(X84),"n/a (excluded)",IF(K84=S84,"OK","MISMATCH"))</f>
        <v>OK</v>
      </c>
      <c r="V84" s="8" t="str">
        <f aca="false">IF(NOT(X84),"n/a (excluded)",IF(M84&amp;""=T84&amp;"","OK","MISMATCH"))</f>
        <v>OK</v>
      </c>
      <c r="W84" s="8" t="str">
        <f aca="false">IF(E84="","no activity description",IF(O84="","no numeric odour distance",IF(M84="","no category","")))</f>
        <v/>
      </c>
      <c r="X84" s="12" t="b">
        <f aca="false">W84=""</f>
        <v>1</v>
      </c>
      <c r="Y84" s="8" t="n">
        <f aca="false">IF(X84,INDEX(Codetabel!$C$2:$C$11,MATCH(M84&amp;"",Codetabel!$B$2:$B$11,0)),"")</f>
        <v>4</v>
      </c>
      <c r="Z84" s="12" t="b">
        <f aca="false">IF(X84,O84=S84,"")</f>
        <v>0</v>
      </c>
    </row>
    <row r="85" customFormat="false" ht="15" hidden="false" customHeight="false" outlineLevel="0" collapsed="false">
      <c r="A85" s="9" t="n">
        <v>86</v>
      </c>
      <c r="B85" s="9" t="s">
        <v>218</v>
      </c>
      <c r="C85" s="9" t="s">
        <v>219</v>
      </c>
      <c r="D85" s="9" t="s">
        <v>107</v>
      </c>
      <c r="E85" s="9" t="s">
        <v>221</v>
      </c>
      <c r="F85" s="9" t="n">
        <v>50</v>
      </c>
      <c r="G85" s="9" t="n">
        <v>10</v>
      </c>
      <c r="H85" s="9" t="n">
        <v>100</v>
      </c>
      <c r="I85" s="9" t="n">
        <v>10</v>
      </c>
      <c r="J85" s="9" t="n">
        <f aca="false">MAX(J86,G86,F86,E86)</f>
        <v>300</v>
      </c>
      <c r="K85" s="9" t="n">
        <v>100</v>
      </c>
      <c r="L85" s="9" t="n">
        <f aca="false">IF(ISNA(P86),"",P86)</f>
        <v>10</v>
      </c>
      <c r="M85" s="9" t="s">
        <v>115</v>
      </c>
      <c r="N85" s="11" t="b">
        <f aca="false">TRUE()</f>
        <v>1</v>
      </c>
      <c r="O85" s="8" t="n">
        <f aca="false">IF(F85="","",IF(ISNUMBER(F85),F85,IFERROR(VALUE(F85),"")))</f>
        <v>50</v>
      </c>
      <c r="P85" s="8" t="n">
        <f aca="false">IF(G85="","",IF(ISNUMBER(G85),G85,IFERROR(VALUE(G85),"")))</f>
        <v>10</v>
      </c>
      <c r="Q85" s="8" t="n">
        <f aca="false">IF(H85="","",IF(ISNUMBER(H85),H85,IFERROR(VALUE(H85),"")))</f>
        <v>100</v>
      </c>
      <c r="R85" s="8" t="n">
        <f aca="false">IF(I85="","",IF(ISNUMBER(I85),I85,IFERROR(VALUE(I85),"")))</f>
        <v>10</v>
      </c>
      <c r="S85" s="8" t="n">
        <f aca="false">IF(COUNT(O85:R85)=0,"",MAX(O85:R85))</f>
        <v>100</v>
      </c>
      <c r="T85" s="8" t="str">
        <f aca="false">IF(S85="","",IFERROR(INDEX(Codetabel!$B$2:$B$11,MATCH(S85,Codetabel!$A$2:$A$11,0)),""))</f>
        <v>3.2</v>
      </c>
      <c r="U85" s="8" t="str">
        <f aca="false">IF(NOT(X85),"n/a (excluded)",IF(K85=S85,"OK","MISMATCH"))</f>
        <v>OK</v>
      </c>
      <c r="V85" s="8" t="str">
        <f aca="false">IF(NOT(X85),"n/a (excluded)",IF(M85&amp;""=T85&amp;"","OK","MISMATCH"))</f>
        <v>OK</v>
      </c>
      <c r="W85" s="8" t="str">
        <f aca="false">IF(E85="","no activity description",IF(O85="","no numeric odour distance",IF(M85="","no category","")))</f>
        <v/>
      </c>
      <c r="X85" s="12" t="b">
        <f aca="false">W85=""</f>
        <v>1</v>
      </c>
      <c r="Y85" s="8" t="n">
        <f aca="false">IF(X85,INDEX(Codetabel!$C$2:$C$11,MATCH(M85&amp;"",Codetabel!$B$2:$B$11,0)),"")</f>
        <v>4</v>
      </c>
      <c r="Z85" s="12" t="b">
        <f aca="false">IF(X85,O85=S85,"")</f>
        <v>0</v>
      </c>
    </row>
    <row r="86" customFormat="false" ht="15" hidden="false" customHeight="false" outlineLevel="0" collapsed="false">
      <c r="A86" s="9" t="n">
        <v>87</v>
      </c>
      <c r="B86" s="9" t="s">
        <v>218</v>
      </c>
      <c r="C86" s="9" t="s">
        <v>219</v>
      </c>
      <c r="D86" s="9" t="s">
        <v>1217</v>
      </c>
      <c r="E86" s="9" t="s">
        <v>222</v>
      </c>
      <c r="F86" s="9" t="n">
        <v>100</v>
      </c>
      <c r="G86" s="9" t="n">
        <v>10</v>
      </c>
      <c r="H86" s="9" t="n">
        <v>100</v>
      </c>
      <c r="I86" s="9" t="n">
        <v>10</v>
      </c>
      <c r="J86" s="9" t="n">
        <f aca="false">MAX(J87,G87,F87,E87)</f>
        <v>300</v>
      </c>
      <c r="K86" s="9" t="n">
        <v>100</v>
      </c>
      <c r="L86" s="9" t="n">
        <f aca="false">IF(ISNA(P87),"",P87)</f>
        <v>10</v>
      </c>
      <c r="M86" s="9" t="s">
        <v>115</v>
      </c>
      <c r="N86" s="11" t="b">
        <f aca="false">TRUE()</f>
        <v>1</v>
      </c>
      <c r="O86" s="8" t="n">
        <f aca="false">IF(F86="","",IF(ISNUMBER(F86),F86,IFERROR(VALUE(F86),"")))</f>
        <v>100</v>
      </c>
      <c r="P86" s="8" t="n">
        <f aca="false">IF(G86="","",IF(ISNUMBER(G86),G86,IFERROR(VALUE(G86),"")))</f>
        <v>10</v>
      </c>
      <c r="Q86" s="8" t="n">
        <f aca="false">IF(H86="","",IF(ISNUMBER(H86),H86,IFERROR(VALUE(H86),"")))</f>
        <v>100</v>
      </c>
      <c r="R86" s="8" t="n">
        <f aca="false">IF(I86="","",IF(ISNUMBER(I86),I86,IFERROR(VALUE(I86),"")))</f>
        <v>10</v>
      </c>
      <c r="S86" s="8" t="n">
        <f aca="false">IF(COUNT(O86:R86)=0,"",MAX(O86:R86))</f>
        <v>100</v>
      </c>
      <c r="T86" s="8" t="str">
        <f aca="false">IF(S86="","",IFERROR(INDEX(Codetabel!$B$2:$B$11,MATCH(S86,Codetabel!$A$2:$A$11,0)),""))</f>
        <v>3.2</v>
      </c>
      <c r="U86" s="8" t="str">
        <f aca="false">IF(NOT(X86),"n/a (excluded)",IF(K86=S86,"OK","MISMATCH"))</f>
        <v>OK</v>
      </c>
      <c r="V86" s="8" t="str">
        <f aca="false">IF(NOT(X86),"n/a (excluded)",IF(M86&amp;""=T86&amp;"","OK","MISMATCH"))</f>
        <v>OK</v>
      </c>
      <c r="W86" s="8" t="str">
        <f aca="false">IF(E86="","no activity description",IF(O86="","no numeric odour distance",IF(M86="","no category","")))</f>
        <v/>
      </c>
      <c r="X86" s="12" t="b">
        <f aca="false">W86=""</f>
        <v>1</v>
      </c>
      <c r="Y86" s="8" t="n">
        <f aca="false">IF(X86,INDEX(Codetabel!$C$2:$C$11,MATCH(M86&amp;"",Codetabel!$B$2:$B$11,0)),"")</f>
        <v>4</v>
      </c>
      <c r="Z86" s="12" t="b">
        <f aca="false">IF(X86,O86=S86,"")</f>
        <v>1</v>
      </c>
    </row>
    <row r="87" customFormat="false" ht="15" hidden="false" customHeight="false" outlineLevel="0" collapsed="false">
      <c r="A87" s="9" t="n">
        <v>88</v>
      </c>
      <c r="B87" s="9" t="s">
        <v>218</v>
      </c>
      <c r="C87" s="9" t="s">
        <v>219</v>
      </c>
      <c r="D87" s="9" t="s">
        <v>1218</v>
      </c>
      <c r="E87" s="9" t="s">
        <v>223</v>
      </c>
      <c r="F87" s="9" t="n">
        <v>300</v>
      </c>
      <c r="G87" s="9" t="n">
        <v>10</v>
      </c>
      <c r="H87" s="9" t="n">
        <v>200</v>
      </c>
      <c r="I87" s="9" t="n">
        <v>30</v>
      </c>
      <c r="J87" s="9" t="n">
        <f aca="false">MAX(J88,G88,F88,E88)</f>
        <v>300</v>
      </c>
      <c r="K87" s="9" t="n">
        <v>300</v>
      </c>
      <c r="L87" s="9" t="n">
        <f aca="false">IF(ISNA(P88),"",P88)</f>
        <v>10</v>
      </c>
      <c r="M87" s="9" t="s">
        <v>199</v>
      </c>
      <c r="N87" s="11" t="b">
        <f aca="false">TRUE()</f>
        <v>1</v>
      </c>
      <c r="O87" s="8" t="n">
        <f aca="false">IF(F87="","",IF(ISNUMBER(F87),F87,IFERROR(VALUE(F87),"")))</f>
        <v>300</v>
      </c>
      <c r="P87" s="8" t="n">
        <f aca="false">IF(G87="","",IF(ISNUMBER(G87),G87,IFERROR(VALUE(G87),"")))</f>
        <v>10</v>
      </c>
      <c r="Q87" s="8" t="n">
        <f aca="false">IF(H87="","",IF(ISNUMBER(H87),H87,IFERROR(VALUE(H87),"")))</f>
        <v>200</v>
      </c>
      <c r="R87" s="8" t="n">
        <f aca="false">IF(I87="","",IF(ISNUMBER(I87),I87,IFERROR(VALUE(I87),"")))</f>
        <v>30</v>
      </c>
      <c r="S87" s="8" t="n">
        <f aca="false">IF(COUNT(O87:R87)=0,"",MAX(O87:R87))</f>
        <v>300</v>
      </c>
      <c r="T87" s="8" t="str">
        <f aca="false">IF(S87="","",IFERROR(INDEX(Codetabel!$B$2:$B$11,MATCH(S87,Codetabel!$A$2:$A$11,0)),""))</f>
        <v>4.2</v>
      </c>
      <c r="U87" s="8" t="str">
        <f aca="false">IF(NOT(X87),"n/a (excluded)",IF(K87=S87,"OK","MISMATCH"))</f>
        <v>OK</v>
      </c>
      <c r="V87" s="8" t="str">
        <f aca="false">IF(NOT(X87),"n/a (excluded)",IF(M87&amp;""=T87&amp;"","OK","MISMATCH"))</f>
        <v>OK</v>
      </c>
      <c r="W87" s="8" t="str">
        <f aca="false">IF(E87="","no activity description",IF(O87="","no numeric odour distance",IF(M87="","no category","")))</f>
        <v/>
      </c>
      <c r="X87" s="12" t="b">
        <f aca="false">W87=""</f>
        <v>1</v>
      </c>
      <c r="Y87" s="8" t="n">
        <f aca="false">IF(X87,INDEX(Codetabel!$C$2:$C$11,MATCH(M87&amp;"",Codetabel!$B$2:$B$11,0)),"")</f>
        <v>6</v>
      </c>
      <c r="Z87" s="12" t="b">
        <f aca="false">IF(X87,O87=S87,"")</f>
        <v>1</v>
      </c>
    </row>
    <row r="88" customFormat="false" ht="15" hidden="false" customHeight="false" outlineLevel="0" collapsed="false">
      <c r="A88" s="9" t="n">
        <v>89</v>
      </c>
      <c r="B88" s="9" t="s">
        <v>218</v>
      </c>
      <c r="C88" s="9" t="s">
        <v>219</v>
      </c>
      <c r="D88" s="9" t="s">
        <v>1219</v>
      </c>
      <c r="E88" s="9" t="s">
        <v>224</v>
      </c>
      <c r="F88" s="9" t="n">
        <v>300</v>
      </c>
      <c r="G88" s="9" t="n">
        <v>10</v>
      </c>
      <c r="H88" s="9" t="n">
        <v>100</v>
      </c>
      <c r="I88" s="9" t="n">
        <v>10</v>
      </c>
      <c r="J88" s="9" t="n">
        <f aca="false">MAX(J89,G89,F89,E89)</f>
        <v>0</v>
      </c>
      <c r="K88" s="9" t="n">
        <v>300</v>
      </c>
      <c r="L88" s="9" t="str">
        <f aca="false">IF(ISNA(P89),"",P89)</f>
        <v/>
      </c>
      <c r="M88" s="9" t="s">
        <v>199</v>
      </c>
      <c r="N88" s="11" t="b">
        <f aca="false">TRUE()</f>
        <v>1</v>
      </c>
      <c r="O88" s="8" t="n">
        <f aca="false">IF(F88="","",IF(ISNUMBER(F88),F88,IFERROR(VALUE(F88),"")))</f>
        <v>300</v>
      </c>
      <c r="P88" s="8" t="n">
        <f aca="false">IF(G88="","",IF(ISNUMBER(G88),G88,IFERROR(VALUE(G88),"")))</f>
        <v>10</v>
      </c>
      <c r="Q88" s="8" t="n">
        <f aca="false">IF(H88="","",IF(ISNUMBER(H88),H88,IFERROR(VALUE(H88),"")))</f>
        <v>100</v>
      </c>
      <c r="R88" s="8" t="n">
        <f aca="false">IF(I88="","",IF(ISNUMBER(I88),I88,IFERROR(VALUE(I88),"")))</f>
        <v>10</v>
      </c>
      <c r="S88" s="8" t="n">
        <f aca="false">IF(COUNT(O88:R88)=0,"",MAX(O88:R88))</f>
        <v>300</v>
      </c>
      <c r="T88" s="8" t="str">
        <f aca="false">IF(S88="","",IFERROR(INDEX(Codetabel!$B$2:$B$11,MATCH(S88,Codetabel!$A$2:$A$11,0)),""))</f>
        <v>4.2</v>
      </c>
      <c r="U88" s="8" t="str">
        <f aca="false">IF(NOT(X88),"n/a (excluded)",IF(K88=S88,"OK","MISMATCH"))</f>
        <v>OK</v>
      </c>
      <c r="V88" s="8" t="str">
        <f aca="false">IF(NOT(X88),"n/a (excluded)",IF(M88&amp;""=T88&amp;"","OK","MISMATCH"))</f>
        <v>OK</v>
      </c>
      <c r="W88" s="8" t="str">
        <f aca="false">IF(E88="","no activity description",IF(O88="","no numeric odour distance",IF(M88="","no category","")))</f>
        <v/>
      </c>
      <c r="X88" s="12" t="b">
        <f aca="false">W88=""</f>
        <v>1</v>
      </c>
      <c r="Y88" s="8" t="n">
        <f aca="false">IF(X88,INDEX(Codetabel!$C$2:$C$11,MATCH(M88&amp;"",Codetabel!$B$2:$B$11,0)),"")</f>
        <v>6</v>
      </c>
      <c r="Z88" s="12" t="b">
        <f aca="false">IF(X88,O88=S88,"")</f>
        <v>1</v>
      </c>
    </row>
    <row r="89" customFormat="false" ht="15" hidden="false" customHeight="false" outlineLevel="0" collapsed="false">
      <c r="A89" s="9" t="n">
        <v>90</v>
      </c>
      <c r="B89" s="9" t="s">
        <v>225</v>
      </c>
      <c r="C89" s="9" t="s">
        <v>226</v>
      </c>
      <c r="D89" s="9" t="s">
        <v>1215</v>
      </c>
      <c r="E89" s="9" t="s">
        <v>1251</v>
      </c>
      <c r="F89" s="9"/>
      <c r="G89" s="9"/>
      <c r="H89" s="9"/>
      <c r="I89" s="9"/>
      <c r="J89" s="9"/>
      <c r="K89" s="9"/>
      <c r="L89" s="9" t="n">
        <f aca="false">IF(ISNA(P90),"",P90)</f>
        <v>30</v>
      </c>
      <c r="M89" s="9"/>
      <c r="N89" s="11" t="b">
        <f aca="false">TRUE()</f>
        <v>1</v>
      </c>
      <c r="O89" s="8" t="str">
        <f aca="false">IF(F89="","",IF(ISNUMBER(F89),F89,IFERROR(VALUE(F89),"")))</f>
        <v/>
      </c>
      <c r="P89" s="8" t="str">
        <f aca="false">IF(G89="","",IF(ISNUMBER(G89),G89,IFERROR(VALUE(G89),"")))</f>
        <v/>
      </c>
      <c r="Q89" s="8" t="str">
        <f aca="false">IF(H89="","",IF(ISNUMBER(H89),H89,IFERROR(VALUE(H89),"")))</f>
        <v/>
      </c>
      <c r="R89" s="8" t="str">
        <f aca="false">IF(I89="","",IF(ISNUMBER(I89),I89,IFERROR(VALUE(I89),"")))</f>
        <v/>
      </c>
      <c r="S89" s="8" t="str">
        <f aca="false">IF(COUNT(O89:R89)=0,"",MAX(O89:R89))</f>
        <v/>
      </c>
      <c r="T89" s="8" t="str">
        <f aca="false">IF(S89="","",IFERROR(INDEX(Codetabel!$B$2:$B$11,MATCH(S89,Codetabel!$A$2:$A$11,0)),""))</f>
        <v/>
      </c>
      <c r="U89" s="8" t="str">
        <f aca="false">IF(NOT(X89),"n/a (excluded)",IF(K89=S89,"OK","MISMATCH"))</f>
        <v>n/a (excluded)</v>
      </c>
      <c r="V89" s="8" t="str">
        <f aca="false">IF(NOT(X89),"n/a (excluded)",IF(M89&amp;""=T89&amp;"","OK","MISMATCH"))</f>
        <v>n/a (excluded)</v>
      </c>
      <c r="W89" s="8" t="str">
        <f aca="false">IF(E89="","no activity description",IF(O89="","no numeric odour distance",IF(M89="","no category","")))</f>
        <v>no numeric odour distance</v>
      </c>
      <c r="X89" s="12" t="b">
        <f aca="false">W89=""</f>
        <v>0</v>
      </c>
      <c r="Y89" s="8" t="str">
        <f aca="false">IF(X89,INDEX(Codetabel!$C$2:$C$11,MATCH(M89&amp;"",Codetabel!$B$2:$B$11,0)),"")</f>
        <v/>
      </c>
      <c r="Z89" s="8" t="str">
        <f aca="false">IF(X89,O89=S89,"")</f>
        <v/>
      </c>
    </row>
    <row r="90" customFormat="false" ht="15" hidden="false" customHeight="false" outlineLevel="0" collapsed="false">
      <c r="A90" s="9" t="n">
        <v>91</v>
      </c>
      <c r="B90" s="9" t="s">
        <v>225</v>
      </c>
      <c r="C90" s="9" t="s">
        <v>226</v>
      </c>
      <c r="D90" s="9" t="s">
        <v>392</v>
      </c>
      <c r="E90" s="9" t="s">
        <v>227</v>
      </c>
      <c r="F90" s="9" t="n">
        <v>200</v>
      </c>
      <c r="G90" s="9" t="n">
        <v>30</v>
      </c>
      <c r="H90" s="9" t="n">
        <v>100</v>
      </c>
      <c r="I90" s="9" t="n">
        <v>30</v>
      </c>
      <c r="J90" s="9" t="n">
        <f aca="false">MAX(J91,G91,F91,E91)</f>
        <v>300</v>
      </c>
      <c r="K90" s="9" t="n">
        <v>200</v>
      </c>
      <c r="L90" s="9" t="n">
        <f aca="false">IF(ISNA(P91),"",P91)</f>
        <v>50</v>
      </c>
      <c r="M90" s="9" t="s">
        <v>132</v>
      </c>
      <c r="N90" s="11" t="b">
        <f aca="false">TRUE()</f>
        <v>1</v>
      </c>
      <c r="O90" s="8" t="n">
        <f aca="false">IF(F90="","",IF(ISNUMBER(F90),F90,IFERROR(VALUE(F90),"")))</f>
        <v>200</v>
      </c>
      <c r="P90" s="8" t="n">
        <f aca="false">IF(G90="","",IF(ISNUMBER(G90),G90,IFERROR(VALUE(G90),"")))</f>
        <v>30</v>
      </c>
      <c r="Q90" s="8" t="n">
        <f aca="false">IF(H90="","",IF(ISNUMBER(H90),H90,IFERROR(VALUE(H90),"")))</f>
        <v>100</v>
      </c>
      <c r="R90" s="8" t="n">
        <f aca="false">IF(I90="","",IF(ISNUMBER(I90),I90,IFERROR(VALUE(I90),"")))</f>
        <v>30</v>
      </c>
      <c r="S90" s="8" t="n">
        <f aca="false">IF(COUNT(O90:R90)=0,"",MAX(O90:R90))</f>
        <v>200</v>
      </c>
      <c r="T90" s="8" t="str">
        <f aca="false">IF(S90="","",IFERROR(INDEX(Codetabel!$B$2:$B$11,MATCH(S90,Codetabel!$A$2:$A$11,0)),""))</f>
        <v>4.1</v>
      </c>
      <c r="U90" s="8" t="str">
        <f aca="false">IF(NOT(X90),"n/a (excluded)",IF(K90=S90,"OK","MISMATCH"))</f>
        <v>OK</v>
      </c>
      <c r="V90" s="8" t="str">
        <f aca="false">IF(NOT(X90),"n/a (excluded)",IF(M90&amp;""=T90&amp;"","OK","MISMATCH"))</f>
        <v>OK</v>
      </c>
      <c r="W90" s="8" t="str">
        <f aca="false">IF(E90="","no activity description",IF(O90="","no numeric odour distance",IF(M90="","no category","")))</f>
        <v/>
      </c>
      <c r="X90" s="12" t="b">
        <f aca="false">W90=""</f>
        <v>1</v>
      </c>
      <c r="Y90" s="8" t="n">
        <f aca="false">IF(X90,INDEX(Codetabel!$C$2:$C$11,MATCH(M90&amp;"",Codetabel!$B$2:$B$11,0)),"")</f>
        <v>5</v>
      </c>
      <c r="Z90" s="12" t="b">
        <f aca="false">IF(X90,O90=S90,"")</f>
        <v>1</v>
      </c>
    </row>
    <row r="91" customFormat="false" ht="15" hidden="false" customHeight="false" outlineLevel="0" collapsed="false">
      <c r="A91" s="9" t="n">
        <v>92</v>
      </c>
      <c r="B91" s="9" t="s">
        <v>225</v>
      </c>
      <c r="C91" s="9" t="s">
        <v>226</v>
      </c>
      <c r="D91" s="9" t="s">
        <v>107</v>
      </c>
      <c r="E91" s="9" t="s">
        <v>228</v>
      </c>
      <c r="F91" s="9" t="n">
        <v>300</v>
      </c>
      <c r="G91" s="9" t="n">
        <v>50</v>
      </c>
      <c r="H91" s="9" t="n">
        <v>300</v>
      </c>
      <c r="I91" s="9" t="n">
        <v>50</v>
      </c>
      <c r="J91" s="9" t="n">
        <f aca="false">MAX(J92,G92,F92,E92)</f>
        <v>0</v>
      </c>
      <c r="K91" s="9" t="n">
        <v>300</v>
      </c>
      <c r="L91" s="9" t="str">
        <f aca="false">IF(ISNA(P92),"",P92)</f>
        <v/>
      </c>
      <c r="M91" s="9" t="s">
        <v>199</v>
      </c>
      <c r="N91" s="11" t="b">
        <f aca="false">TRUE()</f>
        <v>1</v>
      </c>
      <c r="O91" s="8" t="n">
        <f aca="false">IF(F91="","",IF(ISNUMBER(F91),F91,IFERROR(VALUE(F91),"")))</f>
        <v>300</v>
      </c>
      <c r="P91" s="8" t="n">
        <f aca="false">IF(G91="","",IF(ISNUMBER(G91),G91,IFERROR(VALUE(G91),"")))</f>
        <v>50</v>
      </c>
      <c r="Q91" s="8" t="n">
        <f aca="false">IF(H91="","",IF(ISNUMBER(H91),H91,IFERROR(VALUE(H91),"")))</f>
        <v>300</v>
      </c>
      <c r="R91" s="8" t="n">
        <f aca="false">IF(I91="","",IF(ISNUMBER(I91),I91,IFERROR(VALUE(I91),"")))</f>
        <v>50</v>
      </c>
      <c r="S91" s="8" t="n">
        <f aca="false">IF(COUNT(O91:R91)=0,"",MAX(O91:R91))</f>
        <v>300</v>
      </c>
      <c r="T91" s="8" t="str">
        <f aca="false">IF(S91="","",IFERROR(INDEX(Codetabel!$B$2:$B$11,MATCH(S91,Codetabel!$A$2:$A$11,0)),""))</f>
        <v>4.2</v>
      </c>
      <c r="U91" s="8" t="str">
        <f aca="false">IF(NOT(X91),"n/a (excluded)",IF(K91=S91,"OK","MISMATCH"))</f>
        <v>OK</v>
      </c>
      <c r="V91" s="8" t="str">
        <f aca="false">IF(NOT(X91),"n/a (excluded)",IF(M91&amp;""=T91&amp;"","OK","MISMATCH"))</f>
        <v>OK</v>
      </c>
      <c r="W91" s="8" t="str">
        <f aca="false">IF(E91="","no activity description",IF(O91="","no numeric odour distance",IF(M91="","no category","")))</f>
        <v/>
      </c>
      <c r="X91" s="12" t="b">
        <f aca="false">W91=""</f>
        <v>1</v>
      </c>
      <c r="Y91" s="8" t="n">
        <f aca="false">IF(X91,INDEX(Codetabel!$C$2:$C$11,MATCH(M91&amp;"",Codetabel!$B$2:$B$11,0)),"")</f>
        <v>6</v>
      </c>
      <c r="Z91" s="12" t="b">
        <f aca="false">IF(X91,O91=S91,"")</f>
        <v>1</v>
      </c>
    </row>
    <row r="92" customFormat="false" ht="15" hidden="false" customHeight="false" outlineLevel="0" collapsed="false">
      <c r="A92" s="9" t="n">
        <v>93</v>
      </c>
      <c r="B92" s="9" t="s">
        <v>229</v>
      </c>
      <c r="C92" s="9" t="s">
        <v>230</v>
      </c>
      <c r="D92" s="9" t="s">
        <v>1215</v>
      </c>
      <c r="E92" s="9" t="s">
        <v>1252</v>
      </c>
      <c r="F92" s="9"/>
      <c r="G92" s="9"/>
      <c r="H92" s="9"/>
      <c r="I92" s="9"/>
      <c r="J92" s="9"/>
      <c r="K92" s="9"/>
      <c r="L92" s="9" t="n">
        <f aca="false">IF(ISNA(P93),"",P93)</f>
        <v>10</v>
      </c>
      <c r="M92" s="9"/>
      <c r="N92" s="11" t="b">
        <f aca="false">TRUE()</f>
        <v>1</v>
      </c>
      <c r="O92" s="8" t="str">
        <f aca="false">IF(F92="","",IF(ISNUMBER(F92),F92,IFERROR(VALUE(F92),"")))</f>
        <v/>
      </c>
      <c r="P92" s="8" t="str">
        <f aca="false">IF(G92="","",IF(ISNUMBER(G92),G92,IFERROR(VALUE(G92),"")))</f>
        <v/>
      </c>
      <c r="Q92" s="8" t="str">
        <f aca="false">IF(H92="","",IF(ISNUMBER(H92),H92,IFERROR(VALUE(H92),"")))</f>
        <v/>
      </c>
      <c r="R92" s="8" t="str">
        <f aca="false">IF(I92="","",IF(ISNUMBER(I92),I92,IFERROR(VALUE(I92),"")))</f>
        <v/>
      </c>
      <c r="S92" s="8" t="str">
        <f aca="false">IF(COUNT(O92:R92)=0,"",MAX(O92:R92))</f>
        <v/>
      </c>
      <c r="T92" s="8" t="str">
        <f aca="false">IF(S92="","",IFERROR(INDEX(Codetabel!$B$2:$B$11,MATCH(S92,Codetabel!$A$2:$A$11,0)),""))</f>
        <v/>
      </c>
      <c r="U92" s="8" t="str">
        <f aca="false">IF(NOT(X92),"n/a (excluded)",IF(K92=S92,"OK","MISMATCH"))</f>
        <v>n/a (excluded)</v>
      </c>
      <c r="V92" s="8" t="str">
        <f aca="false">IF(NOT(X92),"n/a (excluded)",IF(M92&amp;""=T92&amp;"","OK","MISMATCH"))</f>
        <v>n/a (excluded)</v>
      </c>
      <c r="W92" s="8" t="str">
        <f aca="false">IF(E92="","no activity description",IF(O92="","no numeric odour distance",IF(M92="","no category","")))</f>
        <v>no numeric odour distance</v>
      </c>
      <c r="X92" s="12" t="b">
        <f aca="false">W92=""</f>
        <v>0</v>
      </c>
      <c r="Y92" s="8" t="str">
        <f aca="false">IF(X92,INDEX(Codetabel!$C$2:$C$11,MATCH(M92&amp;"",Codetabel!$B$2:$B$11,0)),"")</f>
        <v/>
      </c>
      <c r="Z92" s="8" t="str">
        <f aca="false">IF(X92,O92=S92,"")</f>
        <v/>
      </c>
    </row>
    <row r="93" customFormat="false" ht="15" hidden="false" customHeight="false" outlineLevel="0" collapsed="false">
      <c r="A93" s="9" t="n">
        <v>94</v>
      </c>
      <c r="B93" s="9" t="s">
        <v>229</v>
      </c>
      <c r="C93" s="9" t="s">
        <v>230</v>
      </c>
      <c r="D93" s="9" t="s">
        <v>392</v>
      </c>
      <c r="E93" s="9" t="s">
        <v>227</v>
      </c>
      <c r="F93" s="9" t="n">
        <v>200</v>
      </c>
      <c r="G93" s="9" t="n">
        <v>10</v>
      </c>
      <c r="H93" s="9" t="n">
        <v>100</v>
      </c>
      <c r="I93" s="9" t="n">
        <v>100</v>
      </c>
      <c r="J93" s="9" t="n">
        <f aca="false">MAX(J94,G94,F94,E94)</f>
        <v>300</v>
      </c>
      <c r="K93" s="9" t="n">
        <v>200</v>
      </c>
      <c r="L93" s="9" t="n">
        <f aca="false">IF(ISNA(P94),"",P94)</f>
        <v>10</v>
      </c>
      <c r="M93" s="9" t="s">
        <v>132</v>
      </c>
      <c r="N93" s="11" t="b">
        <f aca="false">TRUE()</f>
        <v>1</v>
      </c>
      <c r="O93" s="8" t="n">
        <f aca="false">IF(F93="","",IF(ISNUMBER(F93),F93,IFERROR(VALUE(F93),"")))</f>
        <v>200</v>
      </c>
      <c r="P93" s="8" t="n">
        <f aca="false">IF(G93="","",IF(ISNUMBER(G93),G93,IFERROR(VALUE(G93),"")))</f>
        <v>10</v>
      </c>
      <c r="Q93" s="8" t="n">
        <f aca="false">IF(H93="","",IF(ISNUMBER(H93),H93,IFERROR(VALUE(H93),"")))</f>
        <v>100</v>
      </c>
      <c r="R93" s="8" t="n">
        <f aca="false">IF(I93="","",IF(ISNUMBER(I93),I93,IFERROR(VALUE(I93),"")))</f>
        <v>100</v>
      </c>
      <c r="S93" s="8" t="n">
        <f aca="false">IF(COUNT(O93:R93)=0,"",MAX(O93:R93))</f>
        <v>200</v>
      </c>
      <c r="T93" s="8" t="str">
        <f aca="false">IF(S93="","",IFERROR(INDEX(Codetabel!$B$2:$B$11,MATCH(S93,Codetabel!$A$2:$A$11,0)),""))</f>
        <v>4.1</v>
      </c>
      <c r="U93" s="8" t="str">
        <f aca="false">IF(NOT(X93),"n/a (excluded)",IF(K93=S93,"OK","MISMATCH"))</f>
        <v>OK</v>
      </c>
      <c r="V93" s="8" t="str">
        <f aca="false">IF(NOT(X93),"n/a (excluded)",IF(M93&amp;""=T93&amp;"","OK","MISMATCH"))</f>
        <v>OK</v>
      </c>
      <c r="W93" s="8" t="str">
        <f aca="false">IF(E93="","no activity description",IF(O93="","no numeric odour distance",IF(M93="","no category","")))</f>
        <v/>
      </c>
      <c r="X93" s="12" t="b">
        <f aca="false">W93=""</f>
        <v>1</v>
      </c>
      <c r="Y93" s="8" t="n">
        <f aca="false">IF(X93,INDEX(Codetabel!$C$2:$C$11,MATCH(M93&amp;"",Codetabel!$B$2:$B$11,0)),"")</f>
        <v>5</v>
      </c>
      <c r="Z93" s="12" t="b">
        <f aca="false">IF(X93,O93=S93,"")</f>
        <v>1</v>
      </c>
    </row>
    <row r="94" customFormat="false" ht="15" hidden="false" customHeight="false" outlineLevel="0" collapsed="false">
      <c r="A94" s="9" t="n">
        <v>95</v>
      </c>
      <c r="B94" s="9" t="s">
        <v>229</v>
      </c>
      <c r="C94" s="9" t="s">
        <v>230</v>
      </c>
      <c r="D94" s="9" t="s">
        <v>107</v>
      </c>
      <c r="E94" s="9" t="s">
        <v>228</v>
      </c>
      <c r="F94" s="9" t="n">
        <v>300</v>
      </c>
      <c r="G94" s="9" t="n">
        <v>10</v>
      </c>
      <c r="H94" s="9" t="n">
        <v>300</v>
      </c>
      <c r="I94" s="9" t="n">
        <v>200</v>
      </c>
      <c r="J94" s="9" t="n">
        <f aca="false">MAX(J95,G95,F95,E95)</f>
        <v>0</v>
      </c>
      <c r="K94" s="9" t="n">
        <v>300</v>
      </c>
      <c r="L94" s="9" t="str">
        <f aca="false">IF(ISNA(P95),"",P95)</f>
        <v/>
      </c>
      <c r="M94" s="9" t="s">
        <v>199</v>
      </c>
      <c r="N94" s="11" t="b">
        <f aca="false">TRUE()</f>
        <v>1</v>
      </c>
      <c r="O94" s="8" t="n">
        <f aca="false">IF(F94="","",IF(ISNUMBER(F94),F94,IFERROR(VALUE(F94),"")))</f>
        <v>300</v>
      </c>
      <c r="P94" s="8" t="n">
        <f aca="false">IF(G94="","",IF(ISNUMBER(G94),G94,IFERROR(VALUE(G94),"")))</f>
        <v>10</v>
      </c>
      <c r="Q94" s="8" t="n">
        <f aca="false">IF(H94="","",IF(ISNUMBER(H94),H94,IFERROR(VALUE(H94),"")))</f>
        <v>300</v>
      </c>
      <c r="R94" s="8" t="n">
        <f aca="false">IF(I94="","",IF(ISNUMBER(I94),I94,IFERROR(VALUE(I94),"")))</f>
        <v>200</v>
      </c>
      <c r="S94" s="8" t="n">
        <f aca="false">IF(COUNT(O94:R94)=0,"",MAX(O94:R94))</f>
        <v>300</v>
      </c>
      <c r="T94" s="8" t="str">
        <f aca="false">IF(S94="","",IFERROR(INDEX(Codetabel!$B$2:$B$11,MATCH(S94,Codetabel!$A$2:$A$11,0)),""))</f>
        <v>4.2</v>
      </c>
      <c r="U94" s="8" t="str">
        <f aca="false">IF(NOT(X94),"n/a (excluded)",IF(K94=S94,"OK","MISMATCH"))</f>
        <v>OK</v>
      </c>
      <c r="V94" s="8" t="str">
        <f aca="false">IF(NOT(X94),"n/a (excluded)",IF(M94&amp;""=T94&amp;"","OK","MISMATCH"))</f>
        <v>OK</v>
      </c>
      <c r="W94" s="8" t="str">
        <f aca="false">IF(E94="","no activity description",IF(O94="","no numeric odour distance",IF(M94="","no category","")))</f>
        <v/>
      </c>
      <c r="X94" s="12" t="b">
        <f aca="false">W94=""</f>
        <v>1</v>
      </c>
      <c r="Y94" s="8" t="n">
        <f aca="false">IF(X94,INDEX(Codetabel!$C$2:$C$11,MATCH(M94&amp;"",Codetabel!$B$2:$B$11,0)),"")</f>
        <v>6</v>
      </c>
      <c r="Z94" s="12" t="b">
        <f aca="false">IF(X94,O94=S94,"")</f>
        <v>1</v>
      </c>
    </row>
    <row r="95" customFormat="false" ht="15" hidden="false" customHeight="false" outlineLevel="0" collapsed="false">
      <c r="A95" s="9" t="n">
        <v>96</v>
      </c>
      <c r="B95" s="9" t="s">
        <v>231</v>
      </c>
      <c r="C95" s="9" t="s">
        <v>232</v>
      </c>
      <c r="D95" s="9" t="s">
        <v>1215</v>
      </c>
      <c r="E95" s="9" t="s">
        <v>1253</v>
      </c>
      <c r="F95" s="9"/>
      <c r="G95" s="9"/>
      <c r="H95" s="9"/>
      <c r="I95" s="9"/>
      <c r="J95" s="9"/>
      <c r="K95" s="9"/>
      <c r="L95" s="9" t="n">
        <f aca="false">IF(ISNA(P96),"",P96)</f>
        <v>10</v>
      </c>
      <c r="M95" s="9"/>
      <c r="N95" s="11" t="b">
        <f aca="false">TRUE()</f>
        <v>1</v>
      </c>
      <c r="O95" s="8" t="str">
        <f aca="false">IF(F95="","",IF(ISNUMBER(F95),F95,IFERROR(VALUE(F95),"")))</f>
        <v/>
      </c>
      <c r="P95" s="8" t="str">
        <f aca="false">IF(G95="","",IF(ISNUMBER(G95),G95,IFERROR(VALUE(G95),"")))</f>
        <v/>
      </c>
      <c r="Q95" s="8" t="str">
        <f aca="false">IF(H95="","",IF(ISNUMBER(H95),H95,IFERROR(VALUE(H95),"")))</f>
        <v/>
      </c>
      <c r="R95" s="8" t="str">
        <f aca="false">IF(I95="","",IF(ISNUMBER(I95),I95,IFERROR(VALUE(I95),"")))</f>
        <v/>
      </c>
      <c r="S95" s="8" t="str">
        <f aca="false">IF(COUNT(O95:R95)=0,"",MAX(O95:R95))</f>
        <v/>
      </c>
      <c r="T95" s="8" t="str">
        <f aca="false">IF(S95="","",IFERROR(INDEX(Codetabel!$B$2:$B$11,MATCH(S95,Codetabel!$A$2:$A$11,0)),""))</f>
        <v/>
      </c>
      <c r="U95" s="8" t="str">
        <f aca="false">IF(NOT(X95),"n/a (excluded)",IF(K95=S95,"OK","MISMATCH"))</f>
        <v>n/a (excluded)</v>
      </c>
      <c r="V95" s="8" t="str">
        <f aca="false">IF(NOT(X95),"n/a (excluded)",IF(M95&amp;""=T95&amp;"","OK","MISMATCH"))</f>
        <v>n/a (excluded)</v>
      </c>
      <c r="W95" s="8" t="str">
        <f aca="false">IF(E95="","no activity description",IF(O95="","no numeric odour distance",IF(M95="","no category","")))</f>
        <v>no numeric odour distance</v>
      </c>
      <c r="X95" s="12" t="b">
        <f aca="false">W95=""</f>
        <v>0</v>
      </c>
      <c r="Y95" s="8" t="str">
        <f aca="false">IF(X95,INDEX(Codetabel!$C$2:$C$11,MATCH(M95&amp;"",Codetabel!$B$2:$B$11,0)),"")</f>
        <v/>
      </c>
      <c r="Z95" s="8" t="str">
        <f aca="false">IF(X95,O95=S95,"")</f>
        <v/>
      </c>
    </row>
    <row r="96" customFormat="false" ht="15" hidden="false" customHeight="false" outlineLevel="0" collapsed="false">
      <c r="A96" s="9" t="n">
        <v>97</v>
      </c>
      <c r="B96" s="9" t="s">
        <v>231</v>
      </c>
      <c r="C96" s="9" t="s">
        <v>232</v>
      </c>
      <c r="D96" s="9" t="s">
        <v>392</v>
      </c>
      <c r="E96" s="9" t="s">
        <v>227</v>
      </c>
      <c r="F96" s="9" t="n">
        <v>100</v>
      </c>
      <c r="G96" s="9" t="n">
        <v>10</v>
      </c>
      <c r="H96" s="9" t="n">
        <v>200</v>
      </c>
      <c r="I96" s="9" t="n">
        <v>30</v>
      </c>
      <c r="J96" s="9" t="n">
        <f aca="false">MAX(J97,G97,F97,E97)</f>
        <v>200</v>
      </c>
      <c r="K96" s="9" t="n">
        <v>200</v>
      </c>
      <c r="L96" s="9" t="n">
        <f aca="false">IF(ISNA(P97),"",P97)</f>
        <v>10</v>
      </c>
      <c r="M96" s="9" t="s">
        <v>132</v>
      </c>
      <c r="N96" s="11" t="b">
        <f aca="false">TRUE()</f>
        <v>1</v>
      </c>
      <c r="O96" s="8" t="n">
        <f aca="false">IF(F96="","",IF(ISNUMBER(F96),F96,IFERROR(VALUE(F96),"")))</f>
        <v>100</v>
      </c>
      <c r="P96" s="8" t="n">
        <f aca="false">IF(G96="","",IF(ISNUMBER(G96),G96,IFERROR(VALUE(G96),"")))</f>
        <v>10</v>
      </c>
      <c r="Q96" s="8" t="n">
        <f aca="false">IF(H96="","",IF(ISNUMBER(H96),H96,IFERROR(VALUE(H96),"")))</f>
        <v>200</v>
      </c>
      <c r="R96" s="8" t="n">
        <f aca="false">IF(I96="","",IF(ISNUMBER(I96),I96,IFERROR(VALUE(I96),"")))</f>
        <v>30</v>
      </c>
      <c r="S96" s="8" t="n">
        <f aca="false">IF(COUNT(O96:R96)=0,"",MAX(O96:R96))</f>
        <v>200</v>
      </c>
      <c r="T96" s="8" t="str">
        <f aca="false">IF(S96="","",IFERROR(INDEX(Codetabel!$B$2:$B$11,MATCH(S96,Codetabel!$A$2:$A$11,0)),""))</f>
        <v>4.1</v>
      </c>
      <c r="U96" s="8" t="str">
        <f aca="false">IF(NOT(X96),"n/a (excluded)",IF(K96=S96,"OK","MISMATCH"))</f>
        <v>OK</v>
      </c>
      <c r="V96" s="8" t="str">
        <f aca="false">IF(NOT(X96),"n/a (excluded)",IF(M96&amp;""=T96&amp;"","OK","MISMATCH"))</f>
        <v>OK</v>
      </c>
      <c r="W96" s="8" t="str">
        <f aca="false">IF(E96="","no activity description",IF(O96="","no numeric odour distance",IF(M96="","no category","")))</f>
        <v/>
      </c>
      <c r="X96" s="12" t="b">
        <f aca="false">W96=""</f>
        <v>1</v>
      </c>
      <c r="Y96" s="8" t="n">
        <f aca="false">IF(X96,INDEX(Codetabel!$C$2:$C$11,MATCH(M96&amp;"",Codetabel!$B$2:$B$11,0)),"")</f>
        <v>5</v>
      </c>
      <c r="Z96" s="12" t="b">
        <f aca="false">IF(X96,O96=S96,"")</f>
        <v>0</v>
      </c>
    </row>
    <row r="97" customFormat="false" ht="15" hidden="false" customHeight="false" outlineLevel="0" collapsed="false">
      <c r="A97" s="9" t="n">
        <v>98</v>
      </c>
      <c r="B97" s="9" t="s">
        <v>231</v>
      </c>
      <c r="C97" s="9" t="s">
        <v>232</v>
      </c>
      <c r="D97" s="9" t="s">
        <v>107</v>
      </c>
      <c r="E97" s="9" t="s">
        <v>228</v>
      </c>
      <c r="F97" s="9" t="n">
        <v>200</v>
      </c>
      <c r="G97" s="9" t="n">
        <v>10</v>
      </c>
      <c r="H97" s="9" t="n">
        <v>300</v>
      </c>
      <c r="I97" s="9" t="n">
        <v>50</v>
      </c>
      <c r="J97" s="9" t="n">
        <f aca="false">MAX(J98,G98,F98,E98)</f>
        <v>0</v>
      </c>
      <c r="K97" s="9" t="n">
        <v>300</v>
      </c>
      <c r="L97" s="9" t="str">
        <f aca="false">IF(ISNA(P98),"",P98)</f>
        <v/>
      </c>
      <c r="M97" s="9" t="s">
        <v>199</v>
      </c>
      <c r="N97" s="11" t="b">
        <f aca="false">TRUE()</f>
        <v>1</v>
      </c>
      <c r="O97" s="8" t="n">
        <f aca="false">IF(F97="","",IF(ISNUMBER(F97),F97,IFERROR(VALUE(F97),"")))</f>
        <v>200</v>
      </c>
      <c r="P97" s="8" t="n">
        <f aca="false">IF(G97="","",IF(ISNUMBER(G97),G97,IFERROR(VALUE(G97),"")))</f>
        <v>10</v>
      </c>
      <c r="Q97" s="8" t="n">
        <f aca="false">IF(H97="","",IF(ISNUMBER(H97),H97,IFERROR(VALUE(H97),"")))</f>
        <v>300</v>
      </c>
      <c r="R97" s="8" t="n">
        <f aca="false">IF(I97="","",IF(ISNUMBER(I97),I97,IFERROR(VALUE(I97),"")))</f>
        <v>50</v>
      </c>
      <c r="S97" s="8" t="n">
        <f aca="false">IF(COUNT(O97:R97)=0,"",MAX(O97:R97))</f>
        <v>300</v>
      </c>
      <c r="T97" s="8" t="str">
        <f aca="false">IF(S97="","",IFERROR(INDEX(Codetabel!$B$2:$B$11,MATCH(S97,Codetabel!$A$2:$A$11,0)),""))</f>
        <v>4.2</v>
      </c>
      <c r="U97" s="8" t="str">
        <f aca="false">IF(NOT(X97),"n/a (excluded)",IF(K97=S97,"OK","MISMATCH"))</f>
        <v>OK</v>
      </c>
      <c r="V97" s="8" t="str">
        <f aca="false">IF(NOT(X97),"n/a (excluded)",IF(M97&amp;""=T97&amp;"","OK","MISMATCH"))</f>
        <v>OK</v>
      </c>
      <c r="W97" s="8" t="str">
        <f aca="false">IF(E97="","no activity description",IF(O97="","no numeric odour distance",IF(M97="","no category","")))</f>
        <v/>
      </c>
      <c r="X97" s="12" t="b">
        <f aca="false">W97=""</f>
        <v>1</v>
      </c>
      <c r="Y97" s="8" t="n">
        <f aca="false">IF(X97,INDEX(Codetabel!$C$2:$C$11,MATCH(M97&amp;"",Codetabel!$B$2:$B$11,0)),"")</f>
        <v>6</v>
      </c>
      <c r="Z97" s="12" t="b">
        <f aca="false">IF(X97,O97=S97,"")</f>
        <v>0</v>
      </c>
    </row>
    <row r="98" customFormat="false" ht="15" hidden="false" customHeight="false" outlineLevel="0" collapsed="false">
      <c r="A98" s="9" t="n">
        <v>99</v>
      </c>
      <c r="B98" s="9" t="s">
        <v>233</v>
      </c>
      <c r="C98" s="9" t="s">
        <v>234</v>
      </c>
      <c r="D98" s="9" t="s">
        <v>1215</v>
      </c>
      <c r="E98" s="9" t="s">
        <v>1254</v>
      </c>
      <c r="F98" s="9"/>
      <c r="G98" s="9"/>
      <c r="H98" s="9"/>
      <c r="I98" s="9"/>
      <c r="J98" s="9"/>
      <c r="K98" s="9"/>
      <c r="L98" s="9" t="n">
        <f aca="false">IF(ISNA(P99),"",P99)</f>
        <v>100</v>
      </c>
      <c r="M98" s="9"/>
      <c r="N98" s="11" t="b">
        <f aca="false">TRUE()</f>
        <v>1</v>
      </c>
      <c r="O98" s="8" t="str">
        <f aca="false">IF(F98="","",IF(ISNUMBER(F98),F98,IFERROR(VALUE(F98),"")))</f>
        <v/>
      </c>
      <c r="P98" s="8" t="str">
        <f aca="false">IF(G98="","",IF(ISNUMBER(G98),G98,IFERROR(VALUE(G98),"")))</f>
        <v/>
      </c>
      <c r="Q98" s="8" t="str">
        <f aca="false">IF(H98="","",IF(ISNUMBER(H98),H98,IFERROR(VALUE(H98),"")))</f>
        <v/>
      </c>
      <c r="R98" s="8" t="str">
        <f aca="false">IF(I98="","",IF(ISNUMBER(I98),I98,IFERROR(VALUE(I98),"")))</f>
        <v/>
      </c>
      <c r="S98" s="8" t="str">
        <f aca="false">IF(COUNT(O98:R98)=0,"",MAX(O98:R98))</f>
        <v/>
      </c>
      <c r="T98" s="8" t="str">
        <f aca="false">IF(S98="","",IFERROR(INDEX(Codetabel!$B$2:$B$11,MATCH(S98,Codetabel!$A$2:$A$11,0)),""))</f>
        <v/>
      </c>
      <c r="U98" s="8" t="str">
        <f aca="false">IF(NOT(X98),"n/a (excluded)",IF(K98=S98,"OK","MISMATCH"))</f>
        <v>n/a (excluded)</v>
      </c>
      <c r="V98" s="8" t="str">
        <f aca="false">IF(NOT(X98),"n/a (excluded)",IF(M98&amp;""=T98&amp;"","OK","MISMATCH"))</f>
        <v>n/a (excluded)</v>
      </c>
      <c r="W98" s="8" t="str">
        <f aca="false">IF(E98="","no activity description",IF(O98="","no numeric odour distance",IF(M98="","no category","")))</f>
        <v>no numeric odour distance</v>
      </c>
      <c r="X98" s="12" t="b">
        <f aca="false">W98=""</f>
        <v>0</v>
      </c>
      <c r="Y98" s="8" t="str">
        <f aca="false">IF(X98,INDEX(Codetabel!$C$2:$C$11,MATCH(M98&amp;"",Codetabel!$B$2:$B$11,0)),"")</f>
        <v/>
      </c>
      <c r="Z98" s="8" t="str">
        <f aca="false">IF(X98,O98=S98,"")</f>
        <v/>
      </c>
    </row>
    <row r="99" customFormat="false" ht="15" hidden="false" customHeight="false" outlineLevel="0" collapsed="false">
      <c r="A99" s="9" t="n">
        <v>100</v>
      </c>
      <c r="B99" s="9" t="s">
        <v>233</v>
      </c>
      <c r="C99" s="9" t="s">
        <v>234</v>
      </c>
      <c r="D99" s="9" t="s">
        <v>392</v>
      </c>
      <c r="E99" s="9" t="s">
        <v>235</v>
      </c>
      <c r="F99" s="9" t="n">
        <v>200</v>
      </c>
      <c r="G99" s="9" t="n">
        <v>100</v>
      </c>
      <c r="H99" s="9" t="n">
        <v>500</v>
      </c>
      <c r="I99" s="9" t="n">
        <v>50</v>
      </c>
      <c r="J99" s="9" t="n">
        <f aca="false">MAX(J100,G100,F100,E100)</f>
        <v>200</v>
      </c>
      <c r="K99" s="9" t="n">
        <v>500</v>
      </c>
      <c r="L99" s="9" t="n">
        <f aca="false">IF(ISNA(P100),"",P100)</f>
        <v>30</v>
      </c>
      <c r="M99" s="9" t="s">
        <v>180</v>
      </c>
      <c r="N99" s="11" t="b">
        <f aca="false">TRUE()</f>
        <v>1</v>
      </c>
      <c r="O99" s="8" t="n">
        <f aca="false">IF(F99="","",IF(ISNUMBER(F99),F99,IFERROR(VALUE(F99),"")))</f>
        <v>200</v>
      </c>
      <c r="P99" s="8" t="n">
        <f aca="false">IF(G99="","",IF(ISNUMBER(G99),G99,IFERROR(VALUE(G99),"")))</f>
        <v>100</v>
      </c>
      <c r="Q99" s="8" t="n">
        <f aca="false">IF(H99="","",IF(ISNUMBER(H99),H99,IFERROR(VALUE(H99),"")))</f>
        <v>500</v>
      </c>
      <c r="R99" s="8" t="n">
        <f aca="false">IF(I99="","",IF(ISNUMBER(I99),I99,IFERROR(VALUE(I99),"")))</f>
        <v>50</v>
      </c>
      <c r="S99" s="8" t="n">
        <f aca="false">IF(COUNT(O99:R99)=0,"",MAX(O99:R99))</f>
        <v>500</v>
      </c>
      <c r="T99" s="8" t="str">
        <f aca="false">IF(S99="","",IFERROR(INDEX(Codetabel!$B$2:$B$11,MATCH(S99,Codetabel!$A$2:$A$11,0)),""))</f>
        <v>5.1</v>
      </c>
      <c r="U99" s="8" t="str">
        <f aca="false">IF(NOT(X99),"n/a (excluded)",IF(K99=S99,"OK","MISMATCH"))</f>
        <v>OK</v>
      </c>
      <c r="V99" s="8" t="str">
        <f aca="false">IF(NOT(X99),"n/a (excluded)",IF(M99&amp;""=T99&amp;"","OK","MISMATCH"))</f>
        <v>OK</v>
      </c>
      <c r="W99" s="8" t="str">
        <f aca="false">IF(E99="","no activity description",IF(O99="","no numeric odour distance",IF(M99="","no category","")))</f>
        <v/>
      </c>
      <c r="X99" s="12" t="b">
        <f aca="false">W99=""</f>
        <v>1</v>
      </c>
      <c r="Y99" s="8" t="n">
        <f aca="false">IF(X99,INDEX(Codetabel!$C$2:$C$11,MATCH(M99&amp;"",Codetabel!$B$2:$B$11,0)),"")</f>
        <v>7</v>
      </c>
      <c r="Z99" s="12" t="b">
        <f aca="false">IF(X99,O99=S99,"")</f>
        <v>0</v>
      </c>
    </row>
    <row r="100" customFormat="false" ht="15" hidden="false" customHeight="false" outlineLevel="0" collapsed="false">
      <c r="A100" s="9" t="n">
        <v>101</v>
      </c>
      <c r="B100" s="9" t="s">
        <v>233</v>
      </c>
      <c r="C100" s="9" t="s">
        <v>234</v>
      </c>
      <c r="D100" s="9" t="s">
        <v>107</v>
      </c>
      <c r="E100" s="9" t="s">
        <v>236</v>
      </c>
      <c r="F100" s="9" t="n">
        <v>200</v>
      </c>
      <c r="G100" s="9" t="n">
        <v>30</v>
      </c>
      <c r="H100" s="9" t="n">
        <v>500</v>
      </c>
      <c r="I100" s="9" t="n">
        <v>50</v>
      </c>
      <c r="J100" s="9" t="n">
        <f aca="false">MAX(J101,G101,F101,E101)</f>
        <v>100</v>
      </c>
      <c r="K100" s="9" t="n">
        <v>500</v>
      </c>
      <c r="L100" s="9" t="n">
        <f aca="false">IF(ISNA(P101),"",P101)</f>
        <v>0</v>
      </c>
      <c r="M100" s="9" t="s">
        <v>180</v>
      </c>
      <c r="N100" s="11" t="b">
        <f aca="false">TRUE()</f>
        <v>1</v>
      </c>
      <c r="O100" s="8" t="n">
        <f aca="false">IF(F100="","",IF(ISNUMBER(F100),F100,IFERROR(VALUE(F100),"")))</f>
        <v>200</v>
      </c>
      <c r="P100" s="8" t="n">
        <f aca="false">IF(G100="","",IF(ISNUMBER(G100),G100,IFERROR(VALUE(G100),"")))</f>
        <v>30</v>
      </c>
      <c r="Q100" s="8" t="n">
        <f aca="false">IF(H100="","",IF(ISNUMBER(H100),H100,IFERROR(VALUE(H100),"")))</f>
        <v>500</v>
      </c>
      <c r="R100" s="8" t="n">
        <f aca="false">IF(I100="","",IF(ISNUMBER(I100),I100,IFERROR(VALUE(I100),"")))</f>
        <v>50</v>
      </c>
      <c r="S100" s="8" t="n">
        <f aca="false">IF(COUNT(O100:R100)=0,"",MAX(O100:R100))</f>
        <v>500</v>
      </c>
      <c r="T100" s="8" t="str">
        <f aca="false">IF(S100="","",IFERROR(INDEX(Codetabel!$B$2:$B$11,MATCH(S100,Codetabel!$A$2:$A$11,0)),""))</f>
        <v>5.1</v>
      </c>
      <c r="U100" s="8" t="str">
        <f aca="false">IF(NOT(X100),"n/a (excluded)",IF(K100=S100,"OK","MISMATCH"))</f>
        <v>OK</v>
      </c>
      <c r="V100" s="8" t="str">
        <f aca="false">IF(NOT(X100),"n/a (excluded)",IF(M100&amp;""=T100&amp;"","OK","MISMATCH"))</f>
        <v>OK</v>
      </c>
      <c r="W100" s="8" t="str">
        <f aca="false">IF(E100="","no activity description",IF(O100="","no numeric odour distance",IF(M100="","no category","")))</f>
        <v/>
      </c>
      <c r="X100" s="12" t="b">
        <f aca="false">W100=""</f>
        <v>1</v>
      </c>
      <c r="Y100" s="8" t="n">
        <f aca="false">IF(X100,INDEX(Codetabel!$C$2:$C$11,MATCH(M100&amp;"",Codetabel!$B$2:$B$11,0)),"")</f>
        <v>7</v>
      </c>
      <c r="Z100" s="12" t="b">
        <f aca="false">IF(X100,O100=S100,"")</f>
        <v>0</v>
      </c>
    </row>
    <row r="101" customFormat="false" ht="15" hidden="false" customHeight="false" outlineLevel="0" collapsed="false">
      <c r="A101" s="9" t="n">
        <v>102</v>
      </c>
      <c r="B101" s="9" t="s">
        <v>233</v>
      </c>
      <c r="C101" s="9" t="s">
        <v>234</v>
      </c>
      <c r="D101" s="9" t="s">
        <v>1217</v>
      </c>
      <c r="E101" s="9" t="s">
        <v>237</v>
      </c>
      <c r="F101" s="9" t="n">
        <v>50</v>
      </c>
      <c r="G101" s="9" t="n">
        <v>0</v>
      </c>
      <c r="H101" s="9" t="n">
        <v>100</v>
      </c>
      <c r="I101" s="9" t="n">
        <v>50</v>
      </c>
      <c r="J101" s="9" t="n">
        <f aca="false">MAX(J102,G102,F102,E102)</f>
        <v>100</v>
      </c>
      <c r="K101" s="9" t="n">
        <v>100</v>
      </c>
      <c r="L101" s="9" t="n">
        <f aca="false">IF(ISNA(P102),"",P102)</f>
        <v>0</v>
      </c>
      <c r="M101" s="9" t="s">
        <v>115</v>
      </c>
      <c r="N101" s="11" t="b">
        <f aca="false">TRUE()</f>
        <v>1</v>
      </c>
      <c r="O101" s="8" t="n">
        <f aca="false">IF(F101="","",IF(ISNUMBER(F101),F101,IFERROR(VALUE(F101),"")))</f>
        <v>50</v>
      </c>
      <c r="P101" s="8" t="n">
        <f aca="false">IF(G101="","",IF(ISNUMBER(G101),G101,IFERROR(VALUE(G101),"")))</f>
        <v>0</v>
      </c>
      <c r="Q101" s="8" t="n">
        <f aca="false">IF(H101="","",IF(ISNUMBER(H101),H101,IFERROR(VALUE(H101),"")))</f>
        <v>100</v>
      </c>
      <c r="R101" s="8" t="n">
        <f aca="false">IF(I101="","",IF(ISNUMBER(I101),I101,IFERROR(VALUE(I101),"")))</f>
        <v>50</v>
      </c>
      <c r="S101" s="8" t="n">
        <f aca="false">IF(COUNT(O101:R101)=0,"",MAX(O101:R101))</f>
        <v>100</v>
      </c>
      <c r="T101" s="8" t="str">
        <f aca="false">IF(S101="","",IFERROR(INDEX(Codetabel!$B$2:$B$11,MATCH(S101,Codetabel!$A$2:$A$11,0)),""))</f>
        <v>3.2</v>
      </c>
      <c r="U101" s="8" t="str">
        <f aca="false">IF(NOT(X101),"n/a (excluded)",IF(K101=S101,"OK","MISMATCH"))</f>
        <v>OK</v>
      </c>
      <c r="V101" s="8" t="str">
        <f aca="false">IF(NOT(X101),"n/a (excluded)",IF(M101&amp;""=T101&amp;"","OK","MISMATCH"))</f>
        <v>OK</v>
      </c>
      <c r="W101" s="8" t="str">
        <f aca="false">IF(E101="","no activity description",IF(O101="","no numeric odour distance",IF(M101="","no category","")))</f>
        <v/>
      </c>
      <c r="X101" s="12" t="b">
        <f aca="false">W101=""</f>
        <v>1</v>
      </c>
      <c r="Y101" s="8" t="n">
        <f aca="false">IF(X101,INDEX(Codetabel!$C$2:$C$11,MATCH(M101&amp;"",Codetabel!$B$2:$B$11,0)),"")</f>
        <v>4</v>
      </c>
      <c r="Z101" s="12" t="b">
        <f aca="false">IF(X101,O101=S101,"")</f>
        <v>0</v>
      </c>
    </row>
    <row r="102" customFormat="false" ht="15" hidden="false" customHeight="false" outlineLevel="0" collapsed="false">
      <c r="A102" s="9" t="n">
        <v>103</v>
      </c>
      <c r="B102" s="9" t="s">
        <v>233</v>
      </c>
      <c r="C102" s="9" t="s">
        <v>234</v>
      </c>
      <c r="D102" s="9" t="s">
        <v>1218</v>
      </c>
      <c r="E102" s="9" t="s">
        <v>238</v>
      </c>
      <c r="F102" s="9" t="n">
        <v>100</v>
      </c>
      <c r="G102" s="9" t="n">
        <v>0</v>
      </c>
      <c r="H102" s="9" t="n">
        <v>300</v>
      </c>
      <c r="I102" s="9" t="n">
        <v>50</v>
      </c>
      <c r="J102" s="9" t="n">
        <f aca="false">MAX(J103,G103,F103,E103)</f>
        <v>50</v>
      </c>
      <c r="K102" s="9" t="n">
        <v>300</v>
      </c>
      <c r="L102" s="9" t="n">
        <f aca="false">IF(ISNA(P103),"",P103)</f>
        <v>50</v>
      </c>
      <c r="M102" s="9" t="s">
        <v>199</v>
      </c>
      <c r="N102" s="11" t="b">
        <f aca="false">TRUE()</f>
        <v>1</v>
      </c>
      <c r="O102" s="8" t="n">
        <f aca="false">IF(F102="","",IF(ISNUMBER(F102),F102,IFERROR(VALUE(F102),"")))</f>
        <v>100</v>
      </c>
      <c r="P102" s="8" t="n">
        <f aca="false">IF(G102="","",IF(ISNUMBER(G102),G102,IFERROR(VALUE(G102),"")))</f>
        <v>0</v>
      </c>
      <c r="Q102" s="8" t="n">
        <f aca="false">IF(H102="","",IF(ISNUMBER(H102),H102,IFERROR(VALUE(H102),"")))</f>
        <v>300</v>
      </c>
      <c r="R102" s="8" t="n">
        <f aca="false">IF(I102="","",IF(ISNUMBER(I102),I102,IFERROR(VALUE(I102),"")))</f>
        <v>50</v>
      </c>
      <c r="S102" s="8" t="n">
        <f aca="false">IF(COUNT(O102:R102)=0,"",MAX(O102:R102))</f>
        <v>300</v>
      </c>
      <c r="T102" s="8" t="str">
        <f aca="false">IF(S102="","",IFERROR(INDEX(Codetabel!$B$2:$B$11,MATCH(S102,Codetabel!$A$2:$A$11,0)),""))</f>
        <v>4.2</v>
      </c>
      <c r="U102" s="8" t="str">
        <f aca="false">IF(NOT(X102),"n/a (excluded)",IF(K102=S102,"OK","MISMATCH"))</f>
        <v>OK</v>
      </c>
      <c r="V102" s="8" t="str">
        <f aca="false">IF(NOT(X102),"n/a (excluded)",IF(M102&amp;""=T102&amp;"","OK","MISMATCH"))</f>
        <v>OK</v>
      </c>
      <c r="W102" s="8" t="str">
        <f aca="false">IF(E102="","no activity description",IF(O102="","no numeric odour distance",IF(M102="","no category","")))</f>
        <v/>
      </c>
      <c r="X102" s="12" t="b">
        <f aca="false">W102=""</f>
        <v>1</v>
      </c>
      <c r="Y102" s="8" t="n">
        <f aca="false">IF(X102,INDEX(Codetabel!$C$2:$C$11,MATCH(M102&amp;"",Codetabel!$B$2:$B$11,0)),"")</f>
        <v>6</v>
      </c>
      <c r="Z102" s="12" t="b">
        <f aca="false">IF(X102,O102=S102,"")</f>
        <v>0</v>
      </c>
    </row>
    <row r="103" customFormat="false" ht="15" hidden="false" customHeight="false" outlineLevel="0" collapsed="false">
      <c r="A103" s="9" t="n">
        <v>104</v>
      </c>
      <c r="B103" s="9" t="s">
        <v>233</v>
      </c>
      <c r="C103" s="9" t="s">
        <v>234</v>
      </c>
      <c r="D103" s="9" t="s">
        <v>1219</v>
      </c>
      <c r="E103" s="9" t="s">
        <v>239</v>
      </c>
      <c r="F103" s="9" t="n">
        <v>50</v>
      </c>
      <c r="G103" s="9" t="n">
        <v>50</v>
      </c>
      <c r="H103" s="9" t="n">
        <v>300</v>
      </c>
      <c r="I103" s="9" t="n">
        <v>50</v>
      </c>
      <c r="J103" s="9" t="n">
        <f aca="false">MAX(J104,G104,F104,E104)</f>
        <v>50</v>
      </c>
      <c r="K103" s="9" t="n">
        <v>300</v>
      </c>
      <c r="L103" s="9" t="n">
        <f aca="false">IF(ISNA(P104),"",P104)</f>
        <v>0</v>
      </c>
      <c r="M103" s="9" t="s">
        <v>199</v>
      </c>
      <c r="N103" s="11" t="b">
        <f aca="false">TRUE()</f>
        <v>1</v>
      </c>
      <c r="O103" s="8" t="n">
        <f aca="false">IF(F103="","",IF(ISNUMBER(F103),F103,IFERROR(VALUE(F103),"")))</f>
        <v>50</v>
      </c>
      <c r="P103" s="8" t="n">
        <f aca="false">IF(G103="","",IF(ISNUMBER(G103),G103,IFERROR(VALUE(G103),"")))</f>
        <v>50</v>
      </c>
      <c r="Q103" s="8" t="n">
        <f aca="false">IF(H103="","",IF(ISNUMBER(H103),H103,IFERROR(VALUE(H103),"")))</f>
        <v>300</v>
      </c>
      <c r="R103" s="8" t="n">
        <f aca="false">IF(I103="","",IF(ISNUMBER(I103),I103,IFERROR(VALUE(I103),"")))</f>
        <v>50</v>
      </c>
      <c r="S103" s="8" t="n">
        <f aca="false">IF(COUNT(O103:R103)=0,"",MAX(O103:R103))</f>
        <v>300</v>
      </c>
      <c r="T103" s="8" t="str">
        <f aca="false">IF(S103="","",IFERROR(INDEX(Codetabel!$B$2:$B$11,MATCH(S103,Codetabel!$A$2:$A$11,0)),""))</f>
        <v>4.2</v>
      </c>
      <c r="U103" s="8" t="str">
        <f aca="false">IF(NOT(X103),"n/a (excluded)",IF(K103=S103,"OK","MISMATCH"))</f>
        <v>OK</v>
      </c>
      <c r="V103" s="8" t="str">
        <f aca="false">IF(NOT(X103),"n/a (excluded)",IF(M103&amp;""=T103&amp;"","OK","MISMATCH"))</f>
        <v>OK</v>
      </c>
      <c r="W103" s="8" t="str">
        <f aca="false">IF(E103="","no activity description",IF(O103="","no numeric odour distance",IF(M103="","no category","")))</f>
        <v/>
      </c>
      <c r="X103" s="12" t="b">
        <f aca="false">W103=""</f>
        <v>1</v>
      </c>
      <c r="Y103" s="8" t="n">
        <f aca="false">IF(X103,INDEX(Codetabel!$C$2:$C$11,MATCH(M103&amp;"",Codetabel!$B$2:$B$11,0)),"")</f>
        <v>6</v>
      </c>
      <c r="Z103" s="12" t="b">
        <f aca="false">IF(X103,O103=S103,"")</f>
        <v>0</v>
      </c>
    </row>
    <row r="104" customFormat="false" ht="15" hidden="false" customHeight="false" outlineLevel="0" collapsed="false">
      <c r="A104" s="9" t="n">
        <v>105</v>
      </c>
      <c r="B104" s="9" t="s">
        <v>240</v>
      </c>
      <c r="C104" s="9" t="s">
        <v>241</v>
      </c>
      <c r="D104" s="9" t="n">
        <v>1</v>
      </c>
      <c r="E104" s="9" t="s">
        <v>242</v>
      </c>
      <c r="F104" s="9" t="n">
        <v>50</v>
      </c>
      <c r="G104" s="9" t="n">
        <v>0</v>
      </c>
      <c r="H104" s="9" t="n">
        <v>100</v>
      </c>
      <c r="I104" s="9" t="n">
        <v>50</v>
      </c>
      <c r="J104" s="9" t="n">
        <f aca="false">MAX(J105,G105,F105,E105)</f>
        <v>10</v>
      </c>
      <c r="K104" s="9" t="n">
        <v>100</v>
      </c>
      <c r="L104" s="9" t="n">
        <f aca="false">IF(ISNA(P105),"",P105)</f>
        <v>0</v>
      </c>
      <c r="M104" s="9" t="s">
        <v>115</v>
      </c>
      <c r="N104" s="11" t="b">
        <f aca="false">TRUE()</f>
        <v>1</v>
      </c>
      <c r="O104" s="8" t="n">
        <f aca="false">IF(F104="","",IF(ISNUMBER(F104),F104,IFERROR(VALUE(F104),"")))</f>
        <v>50</v>
      </c>
      <c r="P104" s="8" t="n">
        <f aca="false">IF(G104="","",IF(ISNUMBER(G104),G104,IFERROR(VALUE(G104),"")))</f>
        <v>0</v>
      </c>
      <c r="Q104" s="8" t="n">
        <f aca="false">IF(H104="","",IF(ISNUMBER(H104),H104,IFERROR(VALUE(H104),"")))</f>
        <v>100</v>
      </c>
      <c r="R104" s="8" t="n">
        <f aca="false">IF(I104="","",IF(ISNUMBER(I104),I104,IFERROR(VALUE(I104),"")))</f>
        <v>50</v>
      </c>
      <c r="S104" s="8" t="n">
        <f aca="false">IF(COUNT(O104:R104)=0,"",MAX(O104:R104))</f>
        <v>100</v>
      </c>
      <c r="T104" s="8" t="str">
        <f aca="false">IF(S104="","",IFERROR(INDEX(Codetabel!$B$2:$B$11,MATCH(S104,Codetabel!$A$2:$A$11,0)),""))</f>
        <v>3.2</v>
      </c>
      <c r="U104" s="8" t="str">
        <f aca="false">IF(NOT(X104),"n/a (excluded)",IF(K104=S104,"OK","MISMATCH"))</f>
        <v>OK</v>
      </c>
      <c r="V104" s="8" t="str">
        <f aca="false">IF(NOT(X104),"n/a (excluded)",IF(M104&amp;""=T104&amp;"","OK","MISMATCH"))</f>
        <v>OK</v>
      </c>
      <c r="W104" s="8" t="str">
        <f aca="false">IF(E104="","no activity description",IF(O104="","no numeric odour distance",IF(M104="","no category","")))</f>
        <v/>
      </c>
      <c r="X104" s="12" t="b">
        <f aca="false">W104=""</f>
        <v>1</v>
      </c>
      <c r="Y104" s="8" t="n">
        <f aca="false">IF(X104,INDEX(Codetabel!$C$2:$C$11,MATCH(M104&amp;"",Codetabel!$B$2:$B$11,0)),"")</f>
        <v>4</v>
      </c>
      <c r="Z104" s="12" t="b">
        <f aca="false">IF(X104,O104=S104,"")</f>
        <v>0</v>
      </c>
    </row>
    <row r="105" customFormat="false" ht="15" hidden="false" customHeight="false" outlineLevel="0" collapsed="false">
      <c r="A105" s="9" t="n">
        <v>106</v>
      </c>
      <c r="B105" s="9" t="s">
        <v>240</v>
      </c>
      <c r="C105" s="9" t="s">
        <v>241</v>
      </c>
      <c r="D105" s="9" t="s">
        <v>107</v>
      </c>
      <c r="E105" s="9" t="s">
        <v>243</v>
      </c>
      <c r="F105" s="9" t="n">
        <v>10</v>
      </c>
      <c r="G105" s="9" t="n">
        <v>0</v>
      </c>
      <c r="H105" s="9" t="n">
        <v>30</v>
      </c>
      <c r="I105" s="9" t="n">
        <v>0</v>
      </c>
      <c r="J105" s="9" t="n">
        <f aca="false">MAX(J106,G106,F106,E106)</f>
        <v>0</v>
      </c>
      <c r="K105" s="9" t="n">
        <v>30</v>
      </c>
      <c r="L105" s="9" t="str">
        <f aca="false">IF(ISNA(P106),"",P106)</f>
        <v/>
      </c>
      <c r="M105" s="9" t="s">
        <v>107</v>
      </c>
      <c r="N105" s="11" t="b">
        <f aca="false">TRUE()</f>
        <v>1</v>
      </c>
      <c r="O105" s="8" t="n">
        <f aca="false">IF(F105="","",IF(ISNUMBER(F105),F105,IFERROR(VALUE(F105),"")))</f>
        <v>10</v>
      </c>
      <c r="P105" s="8" t="n">
        <f aca="false">IF(G105="","",IF(ISNUMBER(G105),G105,IFERROR(VALUE(G105),"")))</f>
        <v>0</v>
      </c>
      <c r="Q105" s="8" t="n">
        <f aca="false">IF(H105="","",IF(ISNUMBER(H105),H105,IFERROR(VALUE(H105),"")))</f>
        <v>30</v>
      </c>
      <c r="R105" s="8" t="n">
        <f aca="false">IF(I105="","",IF(ISNUMBER(I105),I105,IFERROR(VALUE(I105),"")))</f>
        <v>0</v>
      </c>
      <c r="S105" s="8" t="n">
        <f aca="false">IF(COUNT(O105:R105)=0,"",MAX(O105:R105))</f>
        <v>30</v>
      </c>
      <c r="T105" s="8" t="str">
        <f aca="false">IF(S105="","",IFERROR(INDEX(Codetabel!$B$2:$B$11,MATCH(S105,Codetabel!$A$2:$A$11,0)),""))</f>
        <v>2</v>
      </c>
      <c r="U105" s="8" t="str">
        <f aca="false">IF(NOT(X105),"n/a (excluded)",IF(K105=S105,"OK","MISMATCH"))</f>
        <v>OK</v>
      </c>
      <c r="V105" s="8" t="str">
        <f aca="false">IF(NOT(X105),"n/a (excluded)",IF(M105&amp;""=T105&amp;"","OK","MISMATCH"))</f>
        <v>OK</v>
      </c>
      <c r="W105" s="8" t="str">
        <f aca="false">IF(E105="","no activity description",IF(O105="","no numeric odour distance",IF(M105="","no category","")))</f>
        <v/>
      </c>
      <c r="X105" s="12" t="b">
        <f aca="false">W105=""</f>
        <v>1</v>
      </c>
      <c r="Y105" s="8" t="n">
        <f aca="false">IF(X105,INDEX(Codetabel!$C$2:$C$11,MATCH(M105&amp;"",Codetabel!$B$2:$B$11,0)),"")</f>
        <v>2</v>
      </c>
      <c r="Z105" s="12" t="b">
        <f aca="false">IF(X105,O105=S105,"")</f>
        <v>0</v>
      </c>
    </row>
    <row r="106" customFormat="false" ht="15" hidden="false" customHeight="false" outlineLevel="0" collapsed="false">
      <c r="A106" s="9" t="n">
        <v>107</v>
      </c>
      <c r="B106" s="9" t="s">
        <v>244</v>
      </c>
      <c r="C106" s="9" t="s">
        <v>245</v>
      </c>
      <c r="D106" s="9" t="s">
        <v>1215</v>
      </c>
      <c r="E106" s="9" t="s">
        <v>1255</v>
      </c>
      <c r="F106" s="9"/>
      <c r="G106" s="9"/>
      <c r="H106" s="9"/>
      <c r="I106" s="9"/>
      <c r="J106" s="9"/>
      <c r="K106" s="9"/>
      <c r="L106" s="9" t="n">
        <f aca="false">IF(ISNA(P107),"",P107)</f>
        <v>100</v>
      </c>
      <c r="M106" s="9"/>
      <c r="N106" s="11" t="b">
        <f aca="false">TRUE()</f>
        <v>1</v>
      </c>
      <c r="O106" s="8" t="str">
        <f aca="false">IF(F106="","",IF(ISNUMBER(F106),F106,IFERROR(VALUE(F106),"")))</f>
        <v/>
      </c>
      <c r="P106" s="8" t="str">
        <f aca="false">IF(G106="","",IF(ISNUMBER(G106),G106,IFERROR(VALUE(G106),"")))</f>
        <v/>
      </c>
      <c r="Q106" s="8" t="str">
        <f aca="false">IF(H106="","",IF(ISNUMBER(H106),H106,IFERROR(VALUE(H106),"")))</f>
        <v/>
      </c>
      <c r="R106" s="8" t="str">
        <f aca="false">IF(I106="","",IF(ISNUMBER(I106),I106,IFERROR(VALUE(I106),"")))</f>
        <v/>
      </c>
      <c r="S106" s="8" t="str">
        <f aca="false">IF(COUNT(O106:R106)=0,"",MAX(O106:R106))</f>
        <v/>
      </c>
      <c r="T106" s="8" t="str">
        <f aca="false">IF(S106="","",IFERROR(INDEX(Codetabel!$B$2:$B$11,MATCH(S106,Codetabel!$A$2:$A$11,0)),""))</f>
        <v/>
      </c>
      <c r="U106" s="8" t="str">
        <f aca="false">IF(NOT(X106),"n/a (excluded)",IF(K106=S106,"OK","MISMATCH"))</f>
        <v>n/a (excluded)</v>
      </c>
      <c r="V106" s="8" t="str">
        <f aca="false">IF(NOT(X106),"n/a (excluded)",IF(M106&amp;""=T106&amp;"","OK","MISMATCH"))</f>
        <v>n/a (excluded)</v>
      </c>
      <c r="W106" s="8" t="str">
        <f aca="false">IF(E106="","no activity description",IF(O106="","no numeric odour distance",IF(M106="","no category","")))</f>
        <v>no numeric odour distance</v>
      </c>
      <c r="X106" s="12" t="b">
        <f aca="false">W106=""</f>
        <v>0</v>
      </c>
      <c r="Y106" s="8" t="str">
        <f aca="false">IF(X106,INDEX(Codetabel!$C$2:$C$11,MATCH(M106&amp;"",Codetabel!$B$2:$B$11,0)),"")</f>
        <v/>
      </c>
      <c r="Z106" s="8" t="str">
        <f aca="false">IF(X106,O106=S106,"")</f>
        <v/>
      </c>
    </row>
    <row r="107" customFormat="false" ht="15" hidden="false" customHeight="false" outlineLevel="0" collapsed="false">
      <c r="A107" s="9" t="n">
        <v>108</v>
      </c>
      <c r="B107" s="9" t="s">
        <v>244</v>
      </c>
      <c r="C107" s="9" t="s">
        <v>245</v>
      </c>
      <c r="D107" s="9" t="s">
        <v>392</v>
      </c>
      <c r="E107" s="9" t="s">
        <v>246</v>
      </c>
      <c r="F107" s="9" t="n">
        <v>200</v>
      </c>
      <c r="G107" s="9" t="n">
        <v>100</v>
      </c>
      <c r="H107" s="9" t="n">
        <v>300</v>
      </c>
      <c r="I107" s="9" t="n">
        <v>100</v>
      </c>
      <c r="J107" s="9" t="n">
        <f aca="false">MAX(J108,G108,F108,E108)</f>
        <v>100</v>
      </c>
      <c r="K107" s="9" t="n">
        <v>300</v>
      </c>
      <c r="L107" s="9" t="n">
        <f aca="false">IF(ISNA(P108),"",P108)</f>
        <v>50</v>
      </c>
      <c r="M107" s="9" t="s">
        <v>199</v>
      </c>
      <c r="N107" s="11" t="b">
        <f aca="false">TRUE()</f>
        <v>1</v>
      </c>
      <c r="O107" s="8" t="n">
        <f aca="false">IF(F107="","",IF(ISNUMBER(F107),F107,IFERROR(VALUE(F107),"")))</f>
        <v>200</v>
      </c>
      <c r="P107" s="8" t="n">
        <f aca="false">IF(G107="","",IF(ISNUMBER(G107),G107,IFERROR(VALUE(G107),"")))</f>
        <v>100</v>
      </c>
      <c r="Q107" s="8" t="n">
        <f aca="false">IF(H107="","",IF(ISNUMBER(H107),H107,IFERROR(VALUE(H107),"")))</f>
        <v>300</v>
      </c>
      <c r="R107" s="8" t="n">
        <f aca="false">IF(I107="","",IF(ISNUMBER(I107),I107,IFERROR(VALUE(I107),"")))</f>
        <v>100</v>
      </c>
      <c r="S107" s="8" t="n">
        <f aca="false">IF(COUNT(O107:R107)=0,"",MAX(O107:R107))</f>
        <v>300</v>
      </c>
      <c r="T107" s="8" t="str">
        <f aca="false">IF(S107="","",IFERROR(INDEX(Codetabel!$B$2:$B$11,MATCH(S107,Codetabel!$A$2:$A$11,0)),""))</f>
        <v>4.2</v>
      </c>
      <c r="U107" s="8" t="str">
        <f aca="false">IF(NOT(X107),"n/a (excluded)",IF(K107=S107,"OK","MISMATCH"))</f>
        <v>OK</v>
      </c>
      <c r="V107" s="8" t="str">
        <f aca="false">IF(NOT(X107),"n/a (excluded)",IF(M107&amp;""=T107&amp;"","OK","MISMATCH"))</f>
        <v>OK</v>
      </c>
      <c r="W107" s="8" t="str">
        <f aca="false">IF(E107="","no activity description",IF(O107="","no numeric odour distance",IF(M107="","no category","")))</f>
        <v/>
      </c>
      <c r="X107" s="12" t="b">
        <f aca="false">W107=""</f>
        <v>1</v>
      </c>
      <c r="Y107" s="8" t="n">
        <f aca="false">IF(X107,INDEX(Codetabel!$C$2:$C$11,MATCH(M107&amp;"",Codetabel!$B$2:$B$11,0)),"")</f>
        <v>6</v>
      </c>
      <c r="Z107" s="12" t="b">
        <f aca="false">IF(X107,O107=S107,"")</f>
        <v>0</v>
      </c>
    </row>
    <row r="108" customFormat="false" ht="15" hidden="false" customHeight="false" outlineLevel="0" collapsed="false">
      <c r="A108" s="9" t="n">
        <v>109</v>
      </c>
      <c r="B108" s="9" t="s">
        <v>244</v>
      </c>
      <c r="C108" s="9" t="s">
        <v>245</v>
      </c>
      <c r="D108" s="9" t="s">
        <v>107</v>
      </c>
      <c r="E108" s="9" t="s">
        <v>247</v>
      </c>
      <c r="F108" s="9" t="n">
        <v>100</v>
      </c>
      <c r="G108" s="9" t="n">
        <v>50</v>
      </c>
      <c r="H108" s="9" t="n">
        <v>200</v>
      </c>
      <c r="I108" s="9" t="n">
        <v>50</v>
      </c>
      <c r="J108" s="9" t="n">
        <f aca="false">MAX(J109,G109,F109,E109)</f>
        <v>100</v>
      </c>
      <c r="K108" s="9" t="n">
        <v>200</v>
      </c>
      <c r="L108" s="9" t="n">
        <f aca="false">IF(ISNA(P109),"",P109)</f>
        <v>100</v>
      </c>
      <c r="M108" s="9" t="s">
        <v>132</v>
      </c>
      <c r="N108" s="11" t="b">
        <f aca="false">TRUE()</f>
        <v>1</v>
      </c>
      <c r="O108" s="8" t="n">
        <f aca="false">IF(F108="","",IF(ISNUMBER(F108),F108,IFERROR(VALUE(F108),"")))</f>
        <v>100</v>
      </c>
      <c r="P108" s="8" t="n">
        <f aca="false">IF(G108="","",IF(ISNUMBER(G108),G108,IFERROR(VALUE(G108),"")))</f>
        <v>50</v>
      </c>
      <c r="Q108" s="8" t="n">
        <f aca="false">IF(H108="","",IF(ISNUMBER(H108),H108,IFERROR(VALUE(H108),"")))</f>
        <v>200</v>
      </c>
      <c r="R108" s="8" t="n">
        <f aca="false">IF(I108="","",IF(ISNUMBER(I108),I108,IFERROR(VALUE(I108),"")))</f>
        <v>50</v>
      </c>
      <c r="S108" s="8" t="n">
        <f aca="false">IF(COUNT(O108:R108)=0,"",MAX(O108:R108))</f>
        <v>200</v>
      </c>
      <c r="T108" s="8" t="str">
        <f aca="false">IF(S108="","",IFERROR(INDEX(Codetabel!$B$2:$B$11,MATCH(S108,Codetabel!$A$2:$A$11,0)),""))</f>
        <v>4.1</v>
      </c>
      <c r="U108" s="8" t="str">
        <f aca="false">IF(NOT(X108),"n/a (excluded)",IF(K108=S108,"OK","MISMATCH"))</f>
        <v>OK</v>
      </c>
      <c r="V108" s="8" t="str">
        <f aca="false">IF(NOT(X108),"n/a (excluded)",IF(M108&amp;""=T108&amp;"","OK","MISMATCH"))</f>
        <v>OK</v>
      </c>
      <c r="W108" s="8" t="str">
        <f aca="false">IF(E108="","no activity description",IF(O108="","no numeric odour distance",IF(M108="","no category","")))</f>
        <v/>
      </c>
      <c r="X108" s="12" t="b">
        <f aca="false">W108=""</f>
        <v>1</v>
      </c>
      <c r="Y108" s="8" t="n">
        <f aca="false">IF(X108,INDEX(Codetabel!$C$2:$C$11,MATCH(M108&amp;"",Codetabel!$B$2:$B$11,0)),"")</f>
        <v>5</v>
      </c>
      <c r="Z108" s="12" t="b">
        <f aca="false">IF(X108,O108=S108,"")</f>
        <v>0</v>
      </c>
    </row>
    <row r="109" customFormat="false" ht="15" hidden="false" customHeight="false" outlineLevel="0" collapsed="false">
      <c r="A109" s="9" t="n">
        <v>110</v>
      </c>
      <c r="B109" s="9" t="s">
        <v>244</v>
      </c>
      <c r="C109" s="9" t="s">
        <v>245</v>
      </c>
      <c r="D109" s="9"/>
      <c r="E109" s="9" t="s">
        <v>248</v>
      </c>
      <c r="F109" s="9" t="n">
        <v>50</v>
      </c>
      <c r="G109" s="9" t="n">
        <v>100</v>
      </c>
      <c r="H109" s="9" t="n">
        <v>200</v>
      </c>
      <c r="I109" s="9" t="n">
        <v>50</v>
      </c>
      <c r="J109" s="9" t="n">
        <f aca="false">MAX(J110,G110,F110,E110)</f>
        <v>0</v>
      </c>
      <c r="K109" s="9" t="n">
        <v>200</v>
      </c>
      <c r="L109" s="9" t="str">
        <f aca="false">IF(ISNA(P110),"",P110)</f>
        <v/>
      </c>
      <c r="M109" s="9" t="s">
        <v>132</v>
      </c>
      <c r="N109" s="11" t="b">
        <f aca="false">TRUE()</f>
        <v>1</v>
      </c>
      <c r="O109" s="8" t="n">
        <f aca="false">IF(F109="","",IF(ISNUMBER(F109),F109,IFERROR(VALUE(F109),"")))</f>
        <v>50</v>
      </c>
      <c r="P109" s="8" t="n">
        <f aca="false">IF(G109="","",IF(ISNUMBER(G109),G109,IFERROR(VALUE(G109),"")))</f>
        <v>100</v>
      </c>
      <c r="Q109" s="8" t="n">
        <f aca="false">IF(H109="","",IF(ISNUMBER(H109),H109,IFERROR(VALUE(H109),"")))</f>
        <v>200</v>
      </c>
      <c r="R109" s="8" t="n">
        <f aca="false">IF(I109="","",IF(ISNUMBER(I109),I109,IFERROR(VALUE(I109),"")))</f>
        <v>50</v>
      </c>
      <c r="S109" s="8" t="n">
        <f aca="false">IF(COUNT(O109:R109)=0,"",MAX(O109:R109))</f>
        <v>200</v>
      </c>
      <c r="T109" s="8" t="str">
        <f aca="false">IF(S109="","",IFERROR(INDEX(Codetabel!$B$2:$B$11,MATCH(S109,Codetabel!$A$2:$A$11,0)),""))</f>
        <v>4.1</v>
      </c>
      <c r="U109" s="8" t="str">
        <f aca="false">IF(NOT(X109),"n/a (excluded)",IF(K109=S109,"OK","MISMATCH"))</f>
        <v>OK</v>
      </c>
      <c r="V109" s="8" t="str">
        <f aca="false">IF(NOT(X109),"n/a (excluded)",IF(M109&amp;""=T109&amp;"","OK","MISMATCH"))</f>
        <v>OK</v>
      </c>
      <c r="W109" s="8" t="str">
        <f aca="false">IF(E109="","no activity description",IF(O109="","no numeric odour distance",IF(M109="","no category","")))</f>
        <v/>
      </c>
      <c r="X109" s="12" t="b">
        <f aca="false">W109=""</f>
        <v>1</v>
      </c>
      <c r="Y109" s="8" t="n">
        <f aca="false">IF(X109,INDEX(Codetabel!$C$2:$C$11,MATCH(M109&amp;"",Codetabel!$B$2:$B$11,0)),"")</f>
        <v>5</v>
      </c>
      <c r="Z109" s="12" t="b">
        <f aca="false">IF(X109,O109=S109,"")</f>
        <v>0</v>
      </c>
    </row>
    <row r="110" customFormat="false" ht="15" hidden="false" customHeight="false" outlineLevel="0" collapsed="false">
      <c r="A110" s="9" t="n">
        <v>111</v>
      </c>
      <c r="B110" s="9" t="s">
        <v>249</v>
      </c>
      <c r="C110" s="9" t="s">
        <v>250</v>
      </c>
      <c r="D110" s="9" t="s">
        <v>1215</v>
      </c>
      <c r="E110" s="9" t="s">
        <v>1256</v>
      </c>
      <c r="F110" s="9"/>
      <c r="G110" s="9"/>
      <c r="H110" s="9"/>
      <c r="I110" s="9"/>
      <c r="J110" s="9"/>
      <c r="K110" s="9"/>
      <c r="L110" s="9" t="n">
        <f aca="false">IF(ISNA(P111),"",P111)</f>
        <v>50</v>
      </c>
      <c r="M110" s="9"/>
      <c r="N110" s="11" t="b">
        <f aca="false">TRUE()</f>
        <v>1</v>
      </c>
      <c r="O110" s="8" t="str">
        <f aca="false">IF(F110="","",IF(ISNUMBER(F110),F110,IFERROR(VALUE(F110),"")))</f>
        <v/>
      </c>
      <c r="P110" s="8" t="str">
        <f aca="false">IF(G110="","",IF(ISNUMBER(G110),G110,IFERROR(VALUE(G110),"")))</f>
        <v/>
      </c>
      <c r="Q110" s="8" t="str">
        <f aca="false">IF(H110="","",IF(ISNUMBER(H110),H110,IFERROR(VALUE(H110),"")))</f>
        <v/>
      </c>
      <c r="R110" s="8" t="str">
        <f aca="false">IF(I110="","",IF(ISNUMBER(I110),I110,IFERROR(VALUE(I110),"")))</f>
        <v/>
      </c>
      <c r="S110" s="8" t="str">
        <f aca="false">IF(COUNT(O110:R110)=0,"",MAX(O110:R110))</f>
        <v/>
      </c>
      <c r="T110" s="8" t="str">
        <f aca="false">IF(S110="","",IFERROR(INDEX(Codetabel!$B$2:$B$11,MATCH(S110,Codetabel!$A$2:$A$11,0)),""))</f>
        <v/>
      </c>
      <c r="U110" s="8" t="str">
        <f aca="false">IF(NOT(X110),"n/a (excluded)",IF(K110=S110,"OK","MISMATCH"))</f>
        <v>n/a (excluded)</v>
      </c>
      <c r="V110" s="8" t="str">
        <f aca="false">IF(NOT(X110),"n/a (excluded)",IF(M110&amp;""=T110&amp;"","OK","MISMATCH"))</f>
        <v>n/a (excluded)</v>
      </c>
      <c r="W110" s="8" t="str">
        <f aca="false">IF(E110="","no activity description",IF(O110="","no numeric odour distance",IF(M110="","no category","")))</f>
        <v>no numeric odour distance</v>
      </c>
      <c r="X110" s="12" t="b">
        <f aca="false">W110=""</f>
        <v>0</v>
      </c>
      <c r="Y110" s="8" t="str">
        <f aca="false">IF(X110,INDEX(Codetabel!$C$2:$C$11,MATCH(M110&amp;"",Codetabel!$B$2:$B$11,0)),"")</f>
        <v/>
      </c>
      <c r="Z110" s="8" t="str">
        <f aca="false">IF(X110,O110=S110,"")</f>
        <v/>
      </c>
    </row>
    <row r="111" customFormat="false" ht="15" hidden="false" customHeight="false" outlineLevel="0" collapsed="false">
      <c r="A111" s="9" t="n">
        <v>112</v>
      </c>
      <c r="B111" s="9" t="s">
        <v>249</v>
      </c>
      <c r="C111" s="9" t="s">
        <v>250</v>
      </c>
      <c r="D111" s="9" t="s">
        <v>392</v>
      </c>
      <c r="E111" s="9" t="s">
        <v>251</v>
      </c>
      <c r="F111" s="9" t="n">
        <v>200</v>
      </c>
      <c r="G111" s="9" t="n">
        <v>50</v>
      </c>
      <c r="H111" s="9" t="n">
        <v>200</v>
      </c>
      <c r="I111" s="9" t="n">
        <v>30</v>
      </c>
      <c r="J111" s="9" t="n">
        <f aca="false">MAX(J112,G112,F112,E112)</f>
        <v>300</v>
      </c>
      <c r="K111" s="9" t="n">
        <v>200</v>
      </c>
      <c r="L111" s="9" t="n">
        <f aca="false">IF(ISNA(P112),"",P112)</f>
        <v>100</v>
      </c>
      <c r="M111" s="9" t="s">
        <v>132</v>
      </c>
      <c r="N111" s="11" t="b">
        <f aca="false">TRUE()</f>
        <v>1</v>
      </c>
      <c r="O111" s="8" t="n">
        <f aca="false">IF(F111="","",IF(ISNUMBER(F111),F111,IFERROR(VALUE(F111),"")))</f>
        <v>200</v>
      </c>
      <c r="P111" s="8" t="n">
        <f aca="false">IF(G111="","",IF(ISNUMBER(G111),G111,IFERROR(VALUE(G111),"")))</f>
        <v>50</v>
      </c>
      <c r="Q111" s="8" t="n">
        <f aca="false">IF(H111="","",IF(ISNUMBER(H111),H111,IFERROR(VALUE(H111),"")))</f>
        <v>200</v>
      </c>
      <c r="R111" s="8" t="n">
        <f aca="false">IF(I111="","",IF(ISNUMBER(I111),I111,IFERROR(VALUE(I111),"")))</f>
        <v>30</v>
      </c>
      <c r="S111" s="8" t="n">
        <f aca="false">IF(COUNT(O111:R111)=0,"",MAX(O111:R111))</f>
        <v>200</v>
      </c>
      <c r="T111" s="8" t="str">
        <f aca="false">IF(S111="","",IFERROR(INDEX(Codetabel!$B$2:$B$11,MATCH(S111,Codetabel!$A$2:$A$11,0)),""))</f>
        <v>4.1</v>
      </c>
      <c r="U111" s="8" t="str">
        <f aca="false">IF(NOT(X111),"n/a (excluded)",IF(K111=S111,"OK","MISMATCH"))</f>
        <v>OK</v>
      </c>
      <c r="V111" s="8" t="str">
        <f aca="false">IF(NOT(X111),"n/a (excluded)",IF(M111&amp;""=T111&amp;"","OK","MISMATCH"))</f>
        <v>OK</v>
      </c>
      <c r="W111" s="8" t="str">
        <f aca="false">IF(E111="","no activity description",IF(O111="","no numeric odour distance",IF(M111="","no category","")))</f>
        <v/>
      </c>
      <c r="X111" s="12" t="b">
        <f aca="false">W111=""</f>
        <v>1</v>
      </c>
      <c r="Y111" s="8" t="n">
        <f aca="false">IF(X111,INDEX(Codetabel!$C$2:$C$11,MATCH(M111&amp;"",Codetabel!$B$2:$B$11,0)),"")</f>
        <v>5</v>
      </c>
      <c r="Z111" s="12" t="b">
        <f aca="false">IF(X111,O111=S111,"")</f>
        <v>1</v>
      </c>
    </row>
    <row r="112" customFormat="false" ht="15" hidden="false" customHeight="false" outlineLevel="0" collapsed="false">
      <c r="A112" s="9" t="n">
        <v>113</v>
      </c>
      <c r="B112" s="9" t="s">
        <v>249</v>
      </c>
      <c r="C112" s="9" t="s">
        <v>250</v>
      </c>
      <c r="D112" s="9" t="s">
        <v>107</v>
      </c>
      <c r="E112" s="9" t="s">
        <v>252</v>
      </c>
      <c r="F112" s="9" t="n">
        <v>300</v>
      </c>
      <c r="G112" s="9" t="n">
        <v>100</v>
      </c>
      <c r="H112" s="9" t="n">
        <v>300</v>
      </c>
      <c r="I112" s="9" t="n">
        <v>50</v>
      </c>
      <c r="J112" s="9" t="n">
        <f aca="false">MAX(J113,G113,F113,E113)</f>
        <v>0</v>
      </c>
      <c r="K112" s="9" t="n">
        <v>300</v>
      </c>
      <c r="L112" s="9" t="str">
        <f aca="false">IF(ISNA(P113),"",P113)</f>
        <v/>
      </c>
      <c r="M112" s="9" t="s">
        <v>199</v>
      </c>
      <c r="N112" s="11" t="b">
        <f aca="false">TRUE()</f>
        <v>1</v>
      </c>
      <c r="O112" s="8" t="n">
        <f aca="false">IF(F112="","",IF(ISNUMBER(F112),F112,IFERROR(VALUE(F112),"")))</f>
        <v>300</v>
      </c>
      <c r="P112" s="8" t="n">
        <f aca="false">IF(G112="","",IF(ISNUMBER(G112),G112,IFERROR(VALUE(G112),"")))</f>
        <v>100</v>
      </c>
      <c r="Q112" s="8" t="n">
        <f aca="false">IF(H112="","",IF(ISNUMBER(H112),H112,IFERROR(VALUE(H112),"")))</f>
        <v>300</v>
      </c>
      <c r="R112" s="8" t="n">
        <f aca="false">IF(I112="","",IF(ISNUMBER(I112),I112,IFERROR(VALUE(I112),"")))</f>
        <v>50</v>
      </c>
      <c r="S112" s="8" t="n">
        <f aca="false">IF(COUNT(O112:R112)=0,"",MAX(O112:R112))</f>
        <v>300</v>
      </c>
      <c r="T112" s="8" t="str">
        <f aca="false">IF(S112="","",IFERROR(INDEX(Codetabel!$B$2:$B$11,MATCH(S112,Codetabel!$A$2:$A$11,0)),""))</f>
        <v>4.2</v>
      </c>
      <c r="U112" s="8" t="str">
        <f aca="false">IF(NOT(X112),"n/a (excluded)",IF(K112=S112,"OK","MISMATCH"))</f>
        <v>OK</v>
      </c>
      <c r="V112" s="8" t="str">
        <f aca="false">IF(NOT(X112),"n/a (excluded)",IF(M112&amp;""=T112&amp;"","OK","MISMATCH"))</f>
        <v>OK</v>
      </c>
      <c r="W112" s="8" t="str">
        <f aca="false">IF(E112="","no activity description",IF(O112="","no numeric odour distance",IF(M112="","no category","")))</f>
        <v/>
      </c>
      <c r="X112" s="12" t="b">
        <f aca="false">W112=""</f>
        <v>1</v>
      </c>
      <c r="Y112" s="8" t="n">
        <f aca="false">IF(X112,INDEX(Codetabel!$C$2:$C$11,MATCH(M112&amp;"",Codetabel!$B$2:$B$11,0)),"")</f>
        <v>6</v>
      </c>
      <c r="Z112" s="12" t="b">
        <f aca="false">IF(X112,O112=S112,"")</f>
        <v>1</v>
      </c>
    </row>
    <row r="113" customFormat="false" ht="15" hidden="false" customHeight="false" outlineLevel="0" collapsed="false">
      <c r="A113" s="9" t="n">
        <v>114</v>
      </c>
      <c r="B113" s="9" t="s">
        <v>253</v>
      </c>
      <c r="C113" s="9" t="s">
        <v>254</v>
      </c>
      <c r="D113" s="9" t="s">
        <v>1215</v>
      </c>
      <c r="E113" s="9" t="s">
        <v>1257</v>
      </c>
      <c r="F113" s="9"/>
      <c r="G113" s="9"/>
      <c r="H113" s="9"/>
      <c r="I113" s="9"/>
      <c r="J113" s="9"/>
      <c r="K113" s="9"/>
      <c r="L113" s="9" t="n">
        <f aca="false">IF(ISNA(P114),"",P114)</f>
        <v>30</v>
      </c>
      <c r="M113" s="9"/>
      <c r="N113" s="11" t="b">
        <f aca="false">TRUE()</f>
        <v>1</v>
      </c>
      <c r="O113" s="8" t="str">
        <f aca="false">IF(F113="","",IF(ISNUMBER(F113),F113,IFERROR(VALUE(F113),"")))</f>
        <v/>
      </c>
      <c r="P113" s="8" t="str">
        <f aca="false">IF(G113="","",IF(ISNUMBER(G113),G113,IFERROR(VALUE(G113),"")))</f>
        <v/>
      </c>
      <c r="Q113" s="8" t="str">
        <f aca="false">IF(H113="","",IF(ISNUMBER(H113),H113,IFERROR(VALUE(H113),"")))</f>
        <v/>
      </c>
      <c r="R113" s="8" t="str">
        <f aca="false">IF(I113="","",IF(ISNUMBER(I113),I113,IFERROR(VALUE(I113),"")))</f>
        <v/>
      </c>
      <c r="S113" s="8" t="str">
        <f aca="false">IF(COUNT(O113:R113)=0,"",MAX(O113:R113))</f>
        <v/>
      </c>
      <c r="T113" s="8" t="str">
        <f aca="false">IF(S113="","",IFERROR(INDEX(Codetabel!$B$2:$B$11,MATCH(S113,Codetabel!$A$2:$A$11,0)),""))</f>
        <v/>
      </c>
      <c r="U113" s="8" t="str">
        <f aca="false">IF(NOT(X113),"n/a (excluded)",IF(K113=S113,"OK","MISMATCH"))</f>
        <v>n/a (excluded)</v>
      </c>
      <c r="V113" s="8" t="str">
        <f aca="false">IF(NOT(X113),"n/a (excluded)",IF(M113&amp;""=T113&amp;"","OK","MISMATCH"))</f>
        <v>n/a (excluded)</v>
      </c>
      <c r="W113" s="8" t="str">
        <f aca="false">IF(E113="","no activity description",IF(O113="","no numeric odour distance",IF(M113="","no category","")))</f>
        <v>no numeric odour distance</v>
      </c>
      <c r="X113" s="12" t="b">
        <f aca="false">W113=""</f>
        <v>0</v>
      </c>
      <c r="Y113" s="8" t="str">
        <f aca="false">IF(X113,INDEX(Codetabel!$C$2:$C$11,MATCH(M113&amp;"",Codetabel!$B$2:$B$11,0)),"")</f>
        <v/>
      </c>
      <c r="Z113" s="8" t="str">
        <f aca="false">IF(X113,O113=S113,"")</f>
        <v/>
      </c>
    </row>
    <row r="114" customFormat="false" ht="15" hidden="false" customHeight="false" outlineLevel="0" collapsed="false">
      <c r="A114" s="9" t="n">
        <v>115</v>
      </c>
      <c r="B114" s="9" t="s">
        <v>253</v>
      </c>
      <c r="C114" s="9" t="s">
        <v>254</v>
      </c>
      <c r="D114" s="9" t="s">
        <v>392</v>
      </c>
      <c r="E114" s="9" t="s">
        <v>255</v>
      </c>
      <c r="F114" s="9" t="n">
        <v>700</v>
      </c>
      <c r="G114" s="9" t="n">
        <v>30</v>
      </c>
      <c r="H114" s="9" t="n">
        <v>200</v>
      </c>
      <c r="I114" s="9" t="n">
        <v>50</v>
      </c>
      <c r="J114" s="9" t="n">
        <f aca="false">MAX(J115,G115,F115,E115)</f>
        <v>700</v>
      </c>
      <c r="K114" s="9" t="n">
        <v>700</v>
      </c>
      <c r="L114" s="9" t="n">
        <f aca="false">IF(ISNA(P115),"",P115)</f>
        <v>100</v>
      </c>
      <c r="M114" s="9" t="s">
        <v>182</v>
      </c>
      <c r="N114" s="11" t="b">
        <f aca="false">TRUE()</f>
        <v>1</v>
      </c>
      <c r="O114" s="8" t="n">
        <f aca="false">IF(F114="","",IF(ISNUMBER(F114),F114,IFERROR(VALUE(F114),"")))</f>
        <v>700</v>
      </c>
      <c r="P114" s="8" t="n">
        <f aca="false">IF(G114="","",IF(ISNUMBER(G114),G114,IFERROR(VALUE(G114),"")))</f>
        <v>30</v>
      </c>
      <c r="Q114" s="8" t="n">
        <f aca="false">IF(H114="","",IF(ISNUMBER(H114),H114,IFERROR(VALUE(H114),"")))</f>
        <v>200</v>
      </c>
      <c r="R114" s="8" t="n">
        <f aca="false">IF(I114="","",IF(ISNUMBER(I114),I114,IFERROR(VALUE(I114),"")))</f>
        <v>50</v>
      </c>
      <c r="S114" s="8" t="n">
        <f aca="false">IF(COUNT(O114:R114)=0,"",MAX(O114:R114))</f>
        <v>700</v>
      </c>
      <c r="T114" s="8" t="str">
        <f aca="false">IF(S114="","",IFERROR(INDEX(Codetabel!$B$2:$B$11,MATCH(S114,Codetabel!$A$2:$A$11,0)),""))</f>
        <v>5.2</v>
      </c>
      <c r="U114" s="8" t="str">
        <f aca="false">IF(NOT(X114),"n/a (excluded)",IF(K114=S114,"OK","MISMATCH"))</f>
        <v>OK</v>
      </c>
      <c r="V114" s="8" t="str">
        <f aca="false">IF(NOT(X114),"n/a (excluded)",IF(M114&amp;""=T114&amp;"","OK","MISMATCH"))</f>
        <v>OK</v>
      </c>
      <c r="W114" s="8" t="str">
        <f aca="false">IF(E114="","no activity description",IF(O114="","no numeric odour distance",IF(M114="","no category","")))</f>
        <v/>
      </c>
      <c r="X114" s="12" t="b">
        <f aca="false">W114=""</f>
        <v>1</v>
      </c>
      <c r="Y114" s="8" t="n">
        <f aca="false">IF(X114,INDEX(Codetabel!$C$2:$C$11,MATCH(M114&amp;"",Codetabel!$B$2:$B$11,0)),"")</f>
        <v>8</v>
      </c>
      <c r="Z114" s="12" t="b">
        <f aca="false">IF(X114,O114=S114,"")</f>
        <v>1</v>
      </c>
    </row>
    <row r="115" customFormat="false" ht="15" hidden="false" customHeight="false" outlineLevel="0" collapsed="false">
      <c r="A115" s="9" t="n">
        <v>116</v>
      </c>
      <c r="B115" s="9" t="s">
        <v>253</v>
      </c>
      <c r="C115" s="9" t="s">
        <v>254</v>
      </c>
      <c r="D115" s="9" t="s">
        <v>107</v>
      </c>
      <c r="E115" s="9" t="s">
        <v>256</v>
      </c>
      <c r="F115" s="9" t="n">
        <v>700</v>
      </c>
      <c r="G115" s="9" t="n">
        <v>100</v>
      </c>
      <c r="H115" s="9" t="n">
        <v>100</v>
      </c>
      <c r="I115" s="9" t="n">
        <v>30</v>
      </c>
      <c r="J115" s="9" t="n">
        <f aca="false">MAX(J116,G116,F116,E116)</f>
        <v>700</v>
      </c>
      <c r="K115" s="9" t="n">
        <v>700</v>
      </c>
      <c r="L115" s="9" t="n">
        <f aca="false">IF(ISNA(P116),"",P116)</f>
        <v>100</v>
      </c>
      <c r="M115" s="9" t="s">
        <v>182</v>
      </c>
      <c r="N115" s="11" t="b">
        <f aca="false">TRUE()</f>
        <v>1</v>
      </c>
      <c r="O115" s="8" t="n">
        <f aca="false">IF(F115="","",IF(ISNUMBER(F115),F115,IFERROR(VALUE(F115),"")))</f>
        <v>700</v>
      </c>
      <c r="P115" s="8" t="n">
        <f aca="false">IF(G115="","",IF(ISNUMBER(G115),G115,IFERROR(VALUE(G115),"")))</f>
        <v>100</v>
      </c>
      <c r="Q115" s="8" t="n">
        <f aca="false">IF(H115="","",IF(ISNUMBER(H115),H115,IFERROR(VALUE(H115),"")))</f>
        <v>100</v>
      </c>
      <c r="R115" s="8" t="n">
        <f aca="false">IF(I115="","",IF(ISNUMBER(I115),I115,IFERROR(VALUE(I115),"")))</f>
        <v>30</v>
      </c>
      <c r="S115" s="8" t="n">
        <f aca="false">IF(COUNT(O115:R115)=0,"",MAX(O115:R115))</f>
        <v>700</v>
      </c>
      <c r="T115" s="8" t="str">
        <f aca="false">IF(S115="","",IFERROR(INDEX(Codetabel!$B$2:$B$11,MATCH(S115,Codetabel!$A$2:$A$11,0)),""))</f>
        <v>5.2</v>
      </c>
      <c r="U115" s="8" t="str">
        <f aca="false">IF(NOT(X115),"n/a (excluded)",IF(K115=S115,"OK","MISMATCH"))</f>
        <v>OK</v>
      </c>
      <c r="V115" s="8" t="str">
        <f aca="false">IF(NOT(X115),"n/a (excluded)",IF(M115&amp;""=T115&amp;"","OK","MISMATCH"))</f>
        <v>OK</v>
      </c>
      <c r="W115" s="8" t="str">
        <f aca="false">IF(E115="","no activity description",IF(O115="","no numeric odour distance",IF(M115="","no category","")))</f>
        <v/>
      </c>
      <c r="X115" s="12" t="b">
        <f aca="false">W115=""</f>
        <v>1</v>
      </c>
      <c r="Y115" s="8" t="n">
        <f aca="false">IF(X115,INDEX(Codetabel!$C$2:$C$11,MATCH(M115&amp;"",Codetabel!$B$2:$B$11,0)),"")</f>
        <v>8</v>
      </c>
      <c r="Z115" s="12" t="b">
        <f aca="false">IF(X115,O115=S115,"")</f>
        <v>1</v>
      </c>
    </row>
    <row r="116" customFormat="false" ht="15" hidden="false" customHeight="false" outlineLevel="0" collapsed="false">
      <c r="A116" s="9" t="n">
        <v>117</v>
      </c>
      <c r="B116" s="9" t="s">
        <v>253</v>
      </c>
      <c r="C116" s="9" t="s">
        <v>254</v>
      </c>
      <c r="D116" s="9" t="s">
        <v>1217</v>
      </c>
      <c r="E116" s="9" t="s">
        <v>257</v>
      </c>
      <c r="F116" s="9" t="n">
        <v>300</v>
      </c>
      <c r="G116" s="9" t="n">
        <v>100</v>
      </c>
      <c r="H116" s="9" t="n">
        <v>200</v>
      </c>
      <c r="I116" s="9" t="n">
        <v>30</v>
      </c>
      <c r="J116" s="9" t="n">
        <f aca="false">MAX(J117,G117,F117,E117)</f>
        <v>700</v>
      </c>
      <c r="K116" s="9" t="n">
        <v>300</v>
      </c>
      <c r="L116" s="9" t="n">
        <f aca="false">IF(ISNA(P117),"",P117)</f>
        <v>200</v>
      </c>
      <c r="M116" s="9" t="s">
        <v>199</v>
      </c>
      <c r="N116" s="11" t="b">
        <f aca="false">TRUE()</f>
        <v>1</v>
      </c>
      <c r="O116" s="8" t="n">
        <f aca="false">IF(F116="","",IF(ISNUMBER(F116),F116,IFERROR(VALUE(F116),"")))</f>
        <v>300</v>
      </c>
      <c r="P116" s="8" t="n">
        <f aca="false">IF(G116="","",IF(ISNUMBER(G116),G116,IFERROR(VALUE(G116),"")))</f>
        <v>100</v>
      </c>
      <c r="Q116" s="8" t="n">
        <f aca="false">IF(H116="","",IF(ISNUMBER(H116),H116,IFERROR(VALUE(H116),"")))</f>
        <v>200</v>
      </c>
      <c r="R116" s="8" t="n">
        <f aca="false">IF(I116="","",IF(ISNUMBER(I116),I116,IFERROR(VALUE(I116),"")))</f>
        <v>30</v>
      </c>
      <c r="S116" s="8" t="n">
        <f aca="false">IF(COUNT(O116:R116)=0,"",MAX(O116:R116))</f>
        <v>300</v>
      </c>
      <c r="T116" s="8" t="str">
        <f aca="false">IF(S116="","",IFERROR(INDEX(Codetabel!$B$2:$B$11,MATCH(S116,Codetabel!$A$2:$A$11,0)),""))</f>
        <v>4.2</v>
      </c>
      <c r="U116" s="8" t="str">
        <f aca="false">IF(NOT(X116),"n/a (excluded)",IF(K116=S116,"OK","MISMATCH"))</f>
        <v>OK</v>
      </c>
      <c r="V116" s="8" t="str">
        <f aca="false">IF(NOT(X116),"n/a (excluded)",IF(M116&amp;""=T116&amp;"","OK","MISMATCH"))</f>
        <v>OK</v>
      </c>
      <c r="W116" s="8" t="str">
        <f aca="false">IF(E116="","no activity description",IF(O116="","no numeric odour distance",IF(M116="","no category","")))</f>
        <v/>
      </c>
      <c r="X116" s="12" t="b">
        <f aca="false">W116=""</f>
        <v>1</v>
      </c>
      <c r="Y116" s="8" t="n">
        <f aca="false">IF(X116,INDEX(Codetabel!$C$2:$C$11,MATCH(M116&amp;"",Codetabel!$B$2:$B$11,0)),"")</f>
        <v>6</v>
      </c>
      <c r="Z116" s="12" t="b">
        <f aca="false">IF(X116,O116=S116,"")</f>
        <v>1</v>
      </c>
    </row>
    <row r="117" customFormat="false" ht="15" hidden="false" customHeight="false" outlineLevel="0" collapsed="false">
      <c r="A117" s="9" t="n">
        <v>118</v>
      </c>
      <c r="B117" s="9" t="s">
        <v>253</v>
      </c>
      <c r="C117" s="9" t="s">
        <v>254</v>
      </c>
      <c r="D117" s="9" t="s">
        <v>1218</v>
      </c>
      <c r="E117" s="9" t="s">
        <v>258</v>
      </c>
      <c r="F117" s="9" t="n">
        <v>700</v>
      </c>
      <c r="G117" s="9" t="n">
        <v>200</v>
      </c>
      <c r="H117" s="9" t="n">
        <v>300</v>
      </c>
      <c r="I117" s="9" t="n">
        <v>50</v>
      </c>
      <c r="J117" s="9" t="n">
        <f aca="false">MAX(J118,G118,F118,E118)</f>
        <v>300</v>
      </c>
      <c r="K117" s="9" t="n">
        <v>700</v>
      </c>
      <c r="L117" s="9" t="n">
        <f aca="false">IF(ISNA(P118),"",P118)</f>
        <v>50</v>
      </c>
      <c r="M117" s="9" t="s">
        <v>182</v>
      </c>
      <c r="N117" s="11" t="b">
        <f aca="false">TRUE()</f>
        <v>1</v>
      </c>
      <c r="O117" s="8" t="n">
        <f aca="false">IF(F117="","",IF(ISNUMBER(F117),F117,IFERROR(VALUE(F117),"")))</f>
        <v>700</v>
      </c>
      <c r="P117" s="8" t="n">
        <f aca="false">IF(G117="","",IF(ISNUMBER(G117),G117,IFERROR(VALUE(G117),"")))</f>
        <v>200</v>
      </c>
      <c r="Q117" s="8" t="n">
        <f aca="false">IF(H117="","",IF(ISNUMBER(H117),H117,IFERROR(VALUE(H117),"")))</f>
        <v>300</v>
      </c>
      <c r="R117" s="8" t="n">
        <f aca="false">IF(I117="","",IF(ISNUMBER(I117),I117,IFERROR(VALUE(I117),"")))</f>
        <v>50</v>
      </c>
      <c r="S117" s="8" t="n">
        <f aca="false">IF(COUNT(O117:R117)=0,"",MAX(O117:R117))</f>
        <v>700</v>
      </c>
      <c r="T117" s="8" t="str">
        <f aca="false">IF(S117="","",IFERROR(INDEX(Codetabel!$B$2:$B$11,MATCH(S117,Codetabel!$A$2:$A$11,0)),""))</f>
        <v>5.2</v>
      </c>
      <c r="U117" s="8" t="str">
        <f aca="false">IF(NOT(X117),"n/a (excluded)",IF(K117=S117,"OK","MISMATCH"))</f>
        <v>OK</v>
      </c>
      <c r="V117" s="8" t="str">
        <f aca="false">IF(NOT(X117),"n/a (excluded)",IF(M117&amp;""=T117&amp;"","OK","MISMATCH"))</f>
        <v>OK</v>
      </c>
      <c r="W117" s="8" t="str">
        <f aca="false">IF(E117="","no activity description",IF(O117="","no numeric odour distance",IF(M117="","no category","")))</f>
        <v/>
      </c>
      <c r="X117" s="12" t="b">
        <f aca="false">W117=""</f>
        <v>1</v>
      </c>
      <c r="Y117" s="8" t="n">
        <f aca="false">IF(X117,INDEX(Codetabel!$C$2:$C$11,MATCH(M117&amp;"",Codetabel!$B$2:$B$11,0)),"")</f>
        <v>8</v>
      </c>
      <c r="Z117" s="12" t="b">
        <f aca="false">IF(X117,O117=S117,"")</f>
        <v>1</v>
      </c>
    </row>
    <row r="118" customFormat="false" ht="15" hidden="false" customHeight="false" outlineLevel="0" collapsed="false">
      <c r="A118" s="9" t="n">
        <v>119</v>
      </c>
      <c r="B118" s="9" t="s">
        <v>253</v>
      </c>
      <c r="C118" s="9" t="s">
        <v>254</v>
      </c>
      <c r="D118" s="9" t="s">
        <v>1219</v>
      </c>
      <c r="E118" s="9" t="s">
        <v>259</v>
      </c>
      <c r="F118" s="9" t="n">
        <v>200</v>
      </c>
      <c r="G118" s="9" t="n">
        <v>50</v>
      </c>
      <c r="H118" s="9" t="n">
        <v>200</v>
      </c>
      <c r="I118" s="9" t="n">
        <v>30</v>
      </c>
      <c r="J118" s="9" t="n">
        <f aca="false">MAX(J119,G119,F119,E119)</f>
        <v>300</v>
      </c>
      <c r="K118" s="9" t="n">
        <v>200</v>
      </c>
      <c r="L118" s="9" t="n">
        <f aca="false">IF(ISNA(P119),"",P119)</f>
        <v>100</v>
      </c>
      <c r="M118" s="9" t="s">
        <v>132</v>
      </c>
      <c r="N118" s="11" t="b">
        <f aca="false">TRUE()</f>
        <v>1</v>
      </c>
      <c r="O118" s="8" t="n">
        <f aca="false">IF(F118="","",IF(ISNUMBER(F118),F118,IFERROR(VALUE(F118),"")))</f>
        <v>200</v>
      </c>
      <c r="P118" s="8" t="n">
        <f aca="false">IF(G118="","",IF(ISNUMBER(G118),G118,IFERROR(VALUE(G118),"")))</f>
        <v>50</v>
      </c>
      <c r="Q118" s="8" t="n">
        <f aca="false">IF(H118="","",IF(ISNUMBER(H118),H118,IFERROR(VALUE(H118),"")))</f>
        <v>200</v>
      </c>
      <c r="R118" s="8" t="n">
        <f aca="false">IF(I118="","",IF(ISNUMBER(I118),I118,IFERROR(VALUE(I118),"")))</f>
        <v>30</v>
      </c>
      <c r="S118" s="8" t="n">
        <f aca="false">IF(COUNT(O118:R118)=0,"",MAX(O118:R118))</f>
        <v>200</v>
      </c>
      <c r="T118" s="8" t="str">
        <f aca="false">IF(S118="","",IFERROR(INDEX(Codetabel!$B$2:$B$11,MATCH(S118,Codetabel!$A$2:$A$11,0)),""))</f>
        <v>4.1</v>
      </c>
      <c r="U118" s="8" t="str">
        <f aca="false">IF(NOT(X118),"n/a (excluded)",IF(K118=S118,"OK","MISMATCH"))</f>
        <v>OK</v>
      </c>
      <c r="V118" s="8" t="str">
        <f aca="false">IF(NOT(X118),"n/a (excluded)",IF(M118&amp;""=T118&amp;"","OK","MISMATCH"))</f>
        <v>OK</v>
      </c>
      <c r="W118" s="8" t="str">
        <f aca="false">IF(E118="","no activity description",IF(O118="","no numeric odour distance",IF(M118="","no category","")))</f>
        <v/>
      </c>
      <c r="X118" s="12" t="b">
        <f aca="false">W118=""</f>
        <v>1</v>
      </c>
      <c r="Y118" s="8" t="n">
        <f aca="false">IF(X118,INDEX(Codetabel!$C$2:$C$11,MATCH(M118&amp;"",Codetabel!$B$2:$B$11,0)),"")</f>
        <v>5</v>
      </c>
      <c r="Z118" s="12" t="b">
        <f aca="false">IF(X118,O118=S118,"")</f>
        <v>1</v>
      </c>
    </row>
    <row r="119" customFormat="false" ht="15" hidden="false" customHeight="false" outlineLevel="0" collapsed="false">
      <c r="A119" s="9" t="n">
        <v>120</v>
      </c>
      <c r="B119" s="9" t="s">
        <v>253</v>
      </c>
      <c r="C119" s="9" t="s">
        <v>254</v>
      </c>
      <c r="D119" s="9" t="s">
        <v>418</v>
      </c>
      <c r="E119" s="9" t="s">
        <v>260</v>
      </c>
      <c r="F119" s="9" t="n">
        <v>300</v>
      </c>
      <c r="G119" s="9" t="n">
        <v>100</v>
      </c>
      <c r="H119" s="9" t="n">
        <v>300</v>
      </c>
      <c r="I119" s="9" t="n">
        <v>50</v>
      </c>
      <c r="J119" s="9" t="n">
        <f aca="false">MAX(J120,G120,F120,E120)</f>
        <v>200</v>
      </c>
      <c r="K119" s="9" t="n">
        <v>300</v>
      </c>
      <c r="L119" s="9" t="n">
        <f aca="false">IF(ISNA(P120),"",P120)</f>
        <v>100</v>
      </c>
      <c r="M119" s="9" t="s">
        <v>199</v>
      </c>
      <c r="N119" s="11" t="b">
        <f aca="false">TRUE()</f>
        <v>1</v>
      </c>
      <c r="O119" s="8" t="n">
        <f aca="false">IF(F119="","",IF(ISNUMBER(F119),F119,IFERROR(VALUE(F119),"")))</f>
        <v>300</v>
      </c>
      <c r="P119" s="8" t="n">
        <f aca="false">IF(G119="","",IF(ISNUMBER(G119),G119,IFERROR(VALUE(G119),"")))</f>
        <v>100</v>
      </c>
      <c r="Q119" s="8" t="n">
        <f aca="false">IF(H119="","",IF(ISNUMBER(H119),H119,IFERROR(VALUE(H119),"")))</f>
        <v>300</v>
      </c>
      <c r="R119" s="8" t="n">
        <f aca="false">IF(I119="","",IF(ISNUMBER(I119),I119,IFERROR(VALUE(I119),"")))</f>
        <v>50</v>
      </c>
      <c r="S119" s="8" t="n">
        <f aca="false">IF(COUNT(O119:R119)=0,"",MAX(O119:R119))</f>
        <v>300</v>
      </c>
      <c r="T119" s="8" t="str">
        <f aca="false">IF(S119="","",IFERROR(INDEX(Codetabel!$B$2:$B$11,MATCH(S119,Codetabel!$A$2:$A$11,0)),""))</f>
        <v>4.2</v>
      </c>
      <c r="U119" s="8" t="str">
        <f aca="false">IF(NOT(X119),"n/a (excluded)",IF(K119=S119,"OK","MISMATCH"))</f>
        <v>OK</v>
      </c>
      <c r="V119" s="8" t="str">
        <f aca="false">IF(NOT(X119),"n/a (excluded)",IF(M119&amp;""=T119&amp;"","OK","MISMATCH"))</f>
        <v>OK</v>
      </c>
      <c r="W119" s="8" t="str">
        <f aca="false">IF(E119="","no activity description",IF(O119="","no numeric odour distance",IF(M119="","no category","")))</f>
        <v/>
      </c>
      <c r="X119" s="12" t="b">
        <f aca="false">W119=""</f>
        <v>1</v>
      </c>
      <c r="Y119" s="8" t="n">
        <f aca="false">IF(X119,INDEX(Codetabel!$C$2:$C$11,MATCH(M119&amp;"",Codetabel!$B$2:$B$11,0)),"")</f>
        <v>6</v>
      </c>
      <c r="Z119" s="12" t="b">
        <f aca="false">IF(X119,O119=S119,"")</f>
        <v>1</v>
      </c>
    </row>
    <row r="120" customFormat="false" ht="15" hidden="false" customHeight="false" outlineLevel="0" collapsed="false">
      <c r="A120" s="9" t="n">
        <v>121</v>
      </c>
      <c r="B120" s="9" t="s">
        <v>261</v>
      </c>
      <c r="C120" s="9" t="s">
        <v>262</v>
      </c>
      <c r="D120" s="9"/>
      <c r="E120" s="9" t="s">
        <v>263</v>
      </c>
      <c r="F120" s="9" t="n">
        <v>200</v>
      </c>
      <c r="G120" s="9" t="n">
        <v>100</v>
      </c>
      <c r="H120" s="9" t="n">
        <v>200</v>
      </c>
      <c r="I120" s="9" t="n">
        <v>30</v>
      </c>
      <c r="J120" s="9" t="n">
        <f aca="false">MAX(J121,G121,F121,E121)</f>
        <v>0</v>
      </c>
      <c r="K120" s="9" t="n">
        <v>200</v>
      </c>
      <c r="L120" s="9" t="str">
        <f aca="false">IF(ISNA(P121),"",P121)</f>
        <v/>
      </c>
      <c r="M120" s="9" t="s">
        <v>132</v>
      </c>
      <c r="N120" s="11" t="b">
        <f aca="false">TRUE()</f>
        <v>1</v>
      </c>
      <c r="O120" s="8" t="n">
        <f aca="false">IF(F120="","",IF(ISNUMBER(F120),F120,IFERROR(VALUE(F120),"")))</f>
        <v>200</v>
      </c>
      <c r="P120" s="8" t="n">
        <f aca="false">IF(G120="","",IF(ISNUMBER(G120),G120,IFERROR(VALUE(G120),"")))</f>
        <v>100</v>
      </c>
      <c r="Q120" s="8" t="n">
        <f aca="false">IF(H120="","",IF(ISNUMBER(H120),H120,IFERROR(VALUE(H120),"")))</f>
        <v>200</v>
      </c>
      <c r="R120" s="8" t="n">
        <f aca="false">IF(I120="","",IF(ISNUMBER(I120),I120,IFERROR(VALUE(I120),"")))</f>
        <v>30</v>
      </c>
      <c r="S120" s="8" t="n">
        <f aca="false">IF(COUNT(O120:R120)=0,"",MAX(O120:R120))</f>
        <v>200</v>
      </c>
      <c r="T120" s="8" t="str">
        <f aca="false">IF(S120="","",IFERROR(INDEX(Codetabel!$B$2:$B$11,MATCH(S120,Codetabel!$A$2:$A$11,0)),""))</f>
        <v>4.1</v>
      </c>
      <c r="U120" s="8" t="str">
        <f aca="false">IF(NOT(X120),"n/a (excluded)",IF(K120=S120,"OK","MISMATCH"))</f>
        <v>OK</v>
      </c>
      <c r="V120" s="8" t="str">
        <f aca="false">IF(NOT(X120),"n/a (excluded)",IF(M120&amp;""=T120&amp;"","OK","MISMATCH"))</f>
        <v>OK</v>
      </c>
      <c r="W120" s="8" t="str">
        <f aca="false">IF(E120="","no activity description",IF(O120="","no numeric odour distance",IF(M120="","no category","")))</f>
        <v/>
      </c>
      <c r="X120" s="12" t="b">
        <f aca="false">W120=""</f>
        <v>1</v>
      </c>
      <c r="Y120" s="8" t="n">
        <f aca="false">IF(X120,INDEX(Codetabel!$C$2:$C$11,MATCH(M120&amp;"",Codetabel!$B$2:$B$11,0)),"")</f>
        <v>5</v>
      </c>
      <c r="Z120" s="12" t="b">
        <f aca="false">IF(X120,O120=S120,"")</f>
        <v>1</v>
      </c>
    </row>
    <row r="121" customFormat="false" ht="15" hidden="false" customHeight="false" outlineLevel="0" collapsed="false">
      <c r="A121" s="9" t="n">
        <v>122</v>
      </c>
      <c r="B121" s="9" t="s">
        <v>264</v>
      </c>
      <c r="C121" s="9" t="s">
        <v>265</v>
      </c>
      <c r="D121" s="9" t="s">
        <v>1215</v>
      </c>
      <c r="E121" s="9" t="s">
        <v>1258</v>
      </c>
      <c r="F121" s="9"/>
      <c r="G121" s="9"/>
      <c r="H121" s="9"/>
      <c r="I121" s="9"/>
      <c r="J121" s="9"/>
      <c r="K121" s="9"/>
      <c r="L121" s="9" t="n">
        <f aca="false">IF(ISNA(P122),"",P122)</f>
        <v>10</v>
      </c>
      <c r="M121" s="9"/>
      <c r="N121" s="11" t="b">
        <f aca="false">TRUE()</f>
        <v>1</v>
      </c>
      <c r="O121" s="8" t="str">
        <f aca="false">IF(F121="","",IF(ISNUMBER(F121),F121,IFERROR(VALUE(F121),"")))</f>
        <v/>
      </c>
      <c r="P121" s="8" t="str">
        <f aca="false">IF(G121="","",IF(ISNUMBER(G121),G121,IFERROR(VALUE(G121),"")))</f>
        <v/>
      </c>
      <c r="Q121" s="8" t="str">
        <f aca="false">IF(H121="","",IF(ISNUMBER(H121),H121,IFERROR(VALUE(H121),"")))</f>
        <v/>
      </c>
      <c r="R121" s="8" t="str">
        <f aca="false">IF(I121="","",IF(ISNUMBER(I121),I121,IFERROR(VALUE(I121),"")))</f>
        <v/>
      </c>
      <c r="S121" s="8" t="str">
        <f aca="false">IF(COUNT(O121:R121)=0,"",MAX(O121:R121))</f>
        <v/>
      </c>
      <c r="T121" s="8" t="str">
        <f aca="false">IF(S121="","",IFERROR(INDEX(Codetabel!$B$2:$B$11,MATCH(S121,Codetabel!$A$2:$A$11,0)),""))</f>
        <v/>
      </c>
      <c r="U121" s="8" t="str">
        <f aca="false">IF(NOT(X121),"n/a (excluded)",IF(K121=S121,"OK","MISMATCH"))</f>
        <v>n/a (excluded)</v>
      </c>
      <c r="V121" s="8" t="str">
        <f aca="false">IF(NOT(X121),"n/a (excluded)",IF(M121&amp;""=T121&amp;"","OK","MISMATCH"))</f>
        <v>n/a (excluded)</v>
      </c>
      <c r="W121" s="8" t="str">
        <f aca="false">IF(E121="","no activity description",IF(O121="","no numeric odour distance",IF(M121="","no category","")))</f>
        <v>no numeric odour distance</v>
      </c>
      <c r="X121" s="12" t="b">
        <f aca="false">W121=""</f>
        <v>0</v>
      </c>
      <c r="Y121" s="8" t="str">
        <f aca="false">IF(X121,INDEX(Codetabel!$C$2:$C$11,MATCH(M121&amp;"",Codetabel!$B$2:$B$11,0)),"")</f>
        <v/>
      </c>
      <c r="Z121" s="8" t="str">
        <f aca="false">IF(X121,O121=S121,"")</f>
        <v/>
      </c>
    </row>
    <row r="122" customFormat="false" ht="15" hidden="false" customHeight="false" outlineLevel="0" collapsed="false">
      <c r="A122" s="9" t="n">
        <v>123</v>
      </c>
      <c r="B122" s="9" t="s">
        <v>264</v>
      </c>
      <c r="C122" s="9" t="s">
        <v>265</v>
      </c>
      <c r="D122" s="9" t="s">
        <v>392</v>
      </c>
      <c r="E122" s="9" t="s">
        <v>266</v>
      </c>
      <c r="F122" s="9" t="n">
        <v>30</v>
      </c>
      <c r="G122" s="9" t="n">
        <v>10</v>
      </c>
      <c r="H122" s="9" t="n">
        <v>30</v>
      </c>
      <c r="I122" s="9" t="n">
        <v>10</v>
      </c>
      <c r="J122" s="9" t="n">
        <f aca="false">MAX(J123,G123,F123,E123)</f>
        <v>100</v>
      </c>
      <c r="K122" s="9" t="n">
        <v>30</v>
      </c>
      <c r="L122" s="9" t="n">
        <f aca="false">IF(ISNA(P123),"",P123)</f>
        <v>30</v>
      </c>
      <c r="M122" s="9" t="s">
        <v>107</v>
      </c>
      <c r="N122" s="11" t="b">
        <f aca="false">TRUE()</f>
        <v>1</v>
      </c>
      <c r="O122" s="8" t="n">
        <f aca="false">IF(F122="","",IF(ISNUMBER(F122),F122,IFERROR(VALUE(F122),"")))</f>
        <v>30</v>
      </c>
      <c r="P122" s="8" t="n">
        <f aca="false">IF(G122="","",IF(ISNUMBER(G122),G122,IFERROR(VALUE(G122),"")))</f>
        <v>10</v>
      </c>
      <c r="Q122" s="8" t="n">
        <f aca="false">IF(H122="","",IF(ISNUMBER(H122),H122,IFERROR(VALUE(H122),"")))</f>
        <v>30</v>
      </c>
      <c r="R122" s="8" t="n">
        <f aca="false">IF(I122="","",IF(ISNUMBER(I122),I122,IFERROR(VALUE(I122),"")))</f>
        <v>10</v>
      </c>
      <c r="S122" s="8" t="n">
        <f aca="false">IF(COUNT(O122:R122)=0,"",MAX(O122:R122))</f>
        <v>30</v>
      </c>
      <c r="T122" s="8" t="str">
        <f aca="false">IF(S122="","",IFERROR(INDEX(Codetabel!$B$2:$B$11,MATCH(S122,Codetabel!$A$2:$A$11,0)),""))</f>
        <v>2</v>
      </c>
      <c r="U122" s="8" t="str">
        <f aca="false">IF(NOT(X122),"n/a (excluded)",IF(K122=S122,"OK","MISMATCH"))</f>
        <v>OK</v>
      </c>
      <c r="V122" s="8" t="str">
        <f aca="false">IF(NOT(X122),"n/a (excluded)",IF(M122&amp;""=T122&amp;"","OK","MISMATCH"))</f>
        <v>OK</v>
      </c>
      <c r="W122" s="8" t="str">
        <f aca="false">IF(E122="","no activity description",IF(O122="","no numeric odour distance",IF(M122="","no category","")))</f>
        <v/>
      </c>
      <c r="X122" s="12" t="b">
        <f aca="false">W122=""</f>
        <v>1</v>
      </c>
      <c r="Y122" s="8" t="n">
        <f aca="false">IF(X122,INDEX(Codetabel!$C$2:$C$11,MATCH(M122&amp;"",Codetabel!$B$2:$B$11,0)),"")</f>
        <v>2</v>
      </c>
      <c r="Z122" s="12" t="b">
        <f aca="false">IF(X122,O122=S122,"")</f>
        <v>1</v>
      </c>
    </row>
    <row r="123" customFormat="false" ht="15" hidden="false" customHeight="false" outlineLevel="0" collapsed="false">
      <c r="A123" s="9" t="n">
        <v>124</v>
      </c>
      <c r="B123" s="9" t="s">
        <v>264</v>
      </c>
      <c r="C123" s="9" t="s">
        <v>265</v>
      </c>
      <c r="D123" s="9" t="s">
        <v>107</v>
      </c>
      <c r="E123" s="9" t="s">
        <v>267</v>
      </c>
      <c r="F123" s="9" t="n">
        <v>100</v>
      </c>
      <c r="G123" s="9" t="n">
        <v>30</v>
      </c>
      <c r="H123" s="9" t="n">
        <v>100</v>
      </c>
      <c r="I123" s="9" t="n">
        <v>30</v>
      </c>
      <c r="J123" s="9" t="n">
        <f aca="false">MAX(J124,G124,F124,E124)</f>
        <v>100</v>
      </c>
      <c r="K123" s="9" t="n">
        <v>100</v>
      </c>
      <c r="L123" s="9" t="n">
        <f aca="false">IF(ISNA(P124),"",P124)</f>
        <v>10</v>
      </c>
      <c r="M123" s="9" t="s">
        <v>115</v>
      </c>
      <c r="N123" s="11" t="b">
        <f aca="false">TRUE()</f>
        <v>1</v>
      </c>
      <c r="O123" s="8" t="n">
        <f aca="false">IF(F123="","",IF(ISNUMBER(F123),F123,IFERROR(VALUE(F123),"")))</f>
        <v>100</v>
      </c>
      <c r="P123" s="8" t="n">
        <f aca="false">IF(G123="","",IF(ISNUMBER(G123),G123,IFERROR(VALUE(G123),"")))</f>
        <v>30</v>
      </c>
      <c r="Q123" s="8" t="n">
        <f aca="false">IF(H123="","",IF(ISNUMBER(H123),H123,IFERROR(VALUE(H123),"")))</f>
        <v>100</v>
      </c>
      <c r="R123" s="8" t="n">
        <f aca="false">IF(I123="","",IF(ISNUMBER(I123),I123,IFERROR(VALUE(I123),"")))</f>
        <v>30</v>
      </c>
      <c r="S123" s="8" t="n">
        <f aca="false">IF(COUNT(O123:R123)=0,"",MAX(O123:R123))</f>
        <v>100</v>
      </c>
      <c r="T123" s="8" t="str">
        <f aca="false">IF(S123="","",IFERROR(INDEX(Codetabel!$B$2:$B$11,MATCH(S123,Codetabel!$A$2:$A$11,0)),""))</f>
        <v>3.2</v>
      </c>
      <c r="U123" s="8" t="str">
        <f aca="false">IF(NOT(X123),"n/a (excluded)",IF(K123=S123,"OK","MISMATCH"))</f>
        <v>OK</v>
      </c>
      <c r="V123" s="8" t="str">
        <f aca="false">IF(NOT(X123),"n/a (excluded)",IF(M123&amp;""=T123&amp;"","OK","MISMATCH"))</f>
        <v>OK</v>
      </c>
      <c r="W123" s="8" t="str">
        <f aca="false">IF(E123="","no activity description",IF(O123="","no numeric odour distance",IF(M123="","no category","")))</f>
        <v/>
      </c>
      <c r="X123" s="12" t="b">
        <f aca="false">W123=""</f>
        <v>1</v>
      </c>
      <c r="Y123" s="8" t="n">
        <f aca="false">IF(X123,INDEX(Codetabel!$C$2:$C$11,MATCH(M123&amp;"",Codetabel!$B$2:$B$11,0)),"")</f>
        <v>4</v>
      </c>
      <c r="Z123" s="12" t="b">
        <f aca="false">IF(X123,O123=S123,"")</f>
        <v>1</v>
      </c>
    </row>
    <row r="124" customFormat="false" ht="15" hidden="false" customHeight="false" outlineLevel="0" collapsed="false">
      <c r="A124" s="9" t="n">
        <v>125</v>
      </c>
      <c r="B124" s="9" t="s">
        <v>268</v>
      </c>
      <c r="C124" s="9" t="s">
        <v>269</v>
      </c>
      <c r="D124" s="9"/>
      <c r="E124" s="9" t="s">
        <v>270</v>
      </c>
      <c r="F124" s="9" t="n">
        <v>100</v>
      </c>
      <c r="G124" s="9" t="n">
        <v>10</v>
      </c>
      <c r="H124" s="9" t="n">
        <v>100</v>
      </c>
      <c r="I124" s="9" t="n">
        <v>30</v>
      </c>
      <c r="J124" s="9" t="n">
        <f aca="false">MAX(J125,G125,F125,E125)</f>
        <v>0</v>
      </c>
      <c r="K124" s="9" t="n">
        <v>100</v>
      </c>
      <c r="L124" s="9" t="str">
        <f aca="false">IF(ISNA(P125),"",P125)</f>
        <v/>
      </c>
      <c r="M124" s="9" t="s">
        <v>115</v>
      </c>
      <c r="N124" s="11" t="b">
        <f aca="false">TRUE()</f>
        <v>1</v>
      </c>
      <c r="O124" s="8" t="n">
        <f aca="false">IF(F124="","",IF(ISNUMBER(F124),F124,IFERROR(VALUE(F124),"")))</f>
        <v>100</v>
      </c>
      <c r="P124" s="8" t="n">
        <f aca="false">IF(G124="","",IF(ISNUMBER(G124),G124,IFERROR(VALUE(G124),"")))</f>
        <v>10</v>
      </c>
      <c r="Q124" s="8" t="n">
        <f aca="false">IF(H124="","",IF(ISNUMBER(H124),H124,IFERROR(VALUE(H124),"")))</f>
        <v>100</v>
      </c>
      <c r="R124" s="8" t="n">
        <f aca="false">IF(I124="","",IF(ISNUMBER(I124),I124,IFERROR(VALUE(I124),"")))</f>
        <v>30</v>
      </c>
      <c r="S124" s="8" t="n">
        <f aca="false">IF(COUNT(O124:R124)=0,"",MAX(O124:R124))</f>
        <v>100</v>
      </c>
      <c r="T124" s="8" t="str">
        <f aca="false">IF(S124="","",IFERROR(INDEX(Codetabel!$B$2:$B$11,MATCH(S124,Codetabel!$A$2:$A$11,0)),""))</f>
        <v>3.2</v>
      </c>
      <c r="U124" s="8" t="str">
        <f aca="false">IF(NOT(X124),"n/a (excluded)",IF(K124=S124,"OK","MISMATCH"))</f>
        <v>OK</v>
      </c>
      <c r="V124" s="8" t="str">
        <f aca="false">IF(NOT(X124),"n/a (excluded)",IF(M124&amp;""=T124&amp;"","OK","MISMATCH"))</f>
        <v>OK</v>
      </c>
      <c r="W124" s="8" t="str">
        <f aca="false">IF(E124="","no activity description",IF(O124="","no numeric odour distance",IF(M124="","no category","")))</f>
        <v/>
      </c>
      <c r="X124" s="12" t="b">
        <f aca="false">W124=""</f>
        <v>1</v>
      </c>
      <c r="Y124" s="8" t="n">
        <f aca="false">IF(X124,INDEX(Codetabel!$C$2:$C$11,MATCH(M124&amp;"",Codetabel!$B$2:$B$11,0)),"")</f>
        <v>4</v>
      </c>
      <c r="Z124" s="12" t="b">
        <f aca="false">IF(X124,O124=S124,"")</f>
        <v>1</v>
      </c>
    </row>
    <row r="125" customFormat="false" ht="15" hidden="false" customHeight="false" outlineLevel="0" collapsed="false">
      <c r="A125" s="9" t="n">
        <v>126</v>
      </c>
      <c r="B125" s="9" t="s">
        <v>271</v>
      </c>
      <c r="C125" s="9" t="s">
        <v>272</v>
      </c>
      <c r="D125" s="9" t="s">
        <v>1215</v>
      </c>
      <c r="E125" s="9" t="s">
        <v>1259</v>
      </c>
      <c r="F125" s="9"/>
      <c r="G125" s="9"/>
      <c r="H125" s="9"/>
      <c r="I125" s="9"/>
      <c r="J125" s="9"/>
      <c r="K125" s="9"/>
      <c r="L125" s="9" t="n">
        <f aca="false">IF(ISNA(P126),"",P126)</f>
        <v>100</v>
      </c>
      <c r="M125" s="9"/>
      <c r="N125" s="11" t="b">
        <f aca="false">TRUE()</f>
        <v>1</v>
      </c>
      <c r="O125" s="8" t="str">
        <f aca="false">IF(F125="","",IF(ISNUMBER(F125),F125,IFERROR(VALUE(F125),"")))</f>
        <v/>
      </c>
      <c r="P125" s="8" t="str">
        <f aca="false">IF(G125="","",IF(ISNUMBER(G125),G125,IFERROR(VALUE(G125),"")))</f>
        <v/>
      </c>
      <c r="Q125" s="8" t="str">
        <f aca="false">IF(H125="","",IF(ISNUMBER(H125),H125,IFERROR(VALUE(H125),"")))</f>
        <v/>
      </c>
      <c r="R125" s="8" t="str">
        <f aca="false">IF(I125="","",IF(ISNUMBER(I125),I125,IFERROR(VALUE(I125),"")))</f>
        <v/>
      </c>
      <c r="S125" s="8" t="str">
        <f aca="false">IF(COUNT(O125:R125)=0,"",MAX(O125:R125))</f>
        <v/>
      </c>
      <c r="T125" s="8" t="str">
        <f aca="false">IF(S125="","",IFERROR(INDEX(Codetabel!$B$2:$B$11,MATCH(S125,Codetabel!$A$2:$A$11,0)),""))</f>
        <v/>
      </c>
      <c r="U125" s="8" t="str">
        <f aca="false">IF(NOT(X125),"n/a (excluded)",IF(K125=S125,"OK","MISMATCH"))</f>
        <v>n/a (excluded)</v>
      </c>
      <c r="V125" s="8" t="str">
        <f aca="false">IF(NOT(X125),"n/a (excluded)",IF(M125&amp;""=T125&amp;"","OK","MISMATCH"))</f>
        <v>n/a (excluded)</v>
      </c>
      <c r="W125" s="8" t="str">
        <f aca="false">IF(E125="","no activity description",IF(O125="","no numeric odour distance",IF(M125="","no category","")))</f>
        <v>no numeric odour distance</v>
      </c>
      <c r="X125" s="12" t="b">
        <f aca="false">W125=""</f>
        <v>0</v>
      </c>
      <c r="Y125" s="8" t="str">
        <f aca="false">IF(X125,INDEX(Codetabel!$C$2:$C$11,MATCH(M125&amp;"",Codetabel!$B$2:$B$11,0)),"")</f>
        <v/>
      </c>
      <c r="Z125" s="8" t="str">
        <f aca="false">IF(X125,O125=S125,"")</f>
        <v/>
      </c>
    </row>
    <row r="126" customFormat="false" ht="15" hidden="false" customHeight="false" outlineLevel="0" collapsed="false">
      <c r="A126" s="9" t="n">
        <v>127</v>
      </c>
      <c r="B126" s="9" t="s">
        <v>271</v>
      </c>
      <c r="C126" s="9" t="s">
        <v>272</v>
      </c>
      <c r="D126" s="9" t="s">
        <v>392</v>
      </c>
      <c r="E126" s="9" t="s">
        <v>273</v>
      </c>
      <c r="F126" s="9" t="n">
        <v>500</v>
      </c>
      <c r="G126" s="9" t="n">
        <v>100</v>
      </c>
      <c r="H126" s="9" t="n">
        <v>300</v>
      </c>
      <c r="I126" s="9" t="n">
        <v>100</v>
      </c>
      <c r="J126" s="9" t="n">
        <f aca="false">MAX(J127,G127,F127,E127)</f>
        <v>1000</v>
      </c>
      <c r="K126" s="9" t="n">
        <v>500</v>
      </c>
      <c r="L126" s="9" t="n">
        <f aca="false">IF(ISNA(P127),"",P127)</f>
        <v>200</v>
      </c>
      <c r="M126" s="9" t="s">
        <v>180</v>
      </c>
      <c r="N126" s="11" t="b">
        <f aca="false">TRUE()</f>
        <v>1</v>
      </c>
      <c r="O126" s="8" t="n">
        <f aca="false">IF(F126="","",IF(ISNUMBER(F126),F126,IFERROR(VALUE(F126),"")))</f>
        <v>500</v>
      </c>
      <c r="P126" s="8" t="n">
        <f aca="false">IF(G126="","",IF(ISNUMBER(G126),G126,IFERROR(VALUE(G126),"")))</f>
        <v>100</v>
      </c>
      <c r="Q126" s="8" t="n">
        <f aca="false">IF(H126="","",IF(ISNUMBER(H126),H126,IFERROR(VALUE(H126),"")))</f>
        <v>300</v>
      </c>
      <c r="R126" s="8" t="n">
        <f aca="false">IF(I126="","",IF(ISNUMBER(I126),I126,IFERROR(VALUE(I126),"")))</f>
        <v>100</v>
      </c>
      <c r="S126" s="8" t="n">
        <f aca="false">IF(COUNT(O126:R126)=0,"",MAX(O126:R126))</f>
        <v>500</v>
      </c>
      <c r="T126" s="8" t="str">
        <f aca="false">IF(S126="","",IFERROR(INDEX(Codetabel!$B$2:$B$11,MATCH(S126,Codetabel!$A$2:$A$11,0)),""))</f>
        <v>5.1</v>
      </c>
      <c r="U126" s="8" t="str">
        <f aca="false">IF(NOT(X126),"n/a (excluded)",IF(K126=S126,"OK","MISMATCH"))</f>
        <v>OK</v>
      </c>
      <c r="V126" s="8" t="str">
        <f aca="false">IF(NOT(X126),"n/a (excluded)",IF(M126&amp;""=T126&amp;"","OK","MISMATCH"))</f>
        <v>OK</v>
      </c>
      <c r="W126" s="8" t="str">
        <f aca="false">IF(E126="","no activity description",IF(O126="","no numeric odour distance",IF(M126="","no category","")))</f>
        <v/>
      </c>
      <c r="X126" s="12" t="b">
        <f aca="false">W126=""</f>
        <v>1</v>
      </c>
      <c r="Y126" s="8" t="n">
        <f aca="false">IF(X126,INDEX(Codetabel!$C$2:$C$11,MATCH(M126&amp;"",Codetabel!$B$2:$B$11,0)),"")</f>
        <v>7</v>
      </c>
      <c r="Z126" s="12" t="b">
        <f aca="false">IF(X126,O126=S126,"")</f>
        <v>1</v>
      </c>
    </row>
    <row r="127" customFormat="false" ht="15" hidden="false" customHeight="false" outlineLevel="0" collapsed="false">
      <c r="A127" s="9" t="n">
        <v>128</v>
      </c>
      <c r="B127" s="9" t="s">
        <v>271</v>
      </c>
      <c r="C127" s="9" t="s">
        <v>272</v>
      </c>
      <c r="D127" s="9" t="s">
        <v>107</v>
      </c>
      <c r="E127" s="9" t="s">
        <v>274</v>
      </c>
      <c r="F127" s="9" t="n">
        <v>1000</v>
      </c>
      <c r="G127" s="9" t="n">
        <v>200</v>
      </c>
      <c r="H127" s="9" t="n">
        <v>700</v>
      </c>
      <c r="I127" s="9" t="n">
        <v>200</v>
      </c>
      <c r="J127" s="9" t="n">
        <f aca="false">MAX(J128,G128,F128,E128)</f>
        <v>0</v>
      </c>
      <c r="K127" s="9" t="n">
        <v>1000</v>
      </c>
      <c r="L127" s="9" t="str">
        <f aca="false">IF(ISNA(P128),"",P128)</f>
        <v/>
      </c>
      <c r="M127" s="9" t="s">
        <v>275</v>
      </c>
      <c r="N127" s="11" t="b">
        <f aca="false">TRUE()</f>
        <v>1</v>
      </c>
      <c r="O127" s="8" t="n">
        <f aca="false">IF(F127="","",IF(ISNUMBER(F127),F127,IFERROR(VALUE(F127),"")))</f>
        <v>1000</v>
      </c>
      <c r="P127" s="8" t="n">
        <f aca="false">IF(G127="","",IF(ISNUMBER(G127),G127,IFERROR(VALUE(G127),"")))</f>
        <v>200</v>
      </c>
      <c r="Q127" s="8" t="n">
        <f aca="false">IF(H127="","",IF(ISNUMBER(H127),H127,IFERROR(VALUE(H127),"")))</f>
        <v>700</v>
      </c>
      <c r="R127" s="8" t="n">
        <f aca="false">IF(I127="","",IF(ISNUMBER(I127),I127,IFERROR(VALUE(I127),"")))</f>
        <v>200</v>
      </c>
      <c r="S127" s="8" t="n">
        <f aca="false">IF(COUNT(O127:R127)=0,"",MAX(O127:R127))</f>
        <v>1000</v>
      </c>
      <c r="T127" s="8" t="str">
        <f aca="false">IF(S127="","",IFERROR(INDEX(Codetabel!$B$2:$B$11,MATCH(S127,Codetabel!$A$2:$A$11,0)),""))</f>
        <v>5.3</v>
      </c>
      <c r="U127" s="8" t="str">
        <f aca="false">IF(NOT(X127),"n/a (excluded)",IF(K127=S127,"OK","MISMATCH"))</f>
        <v>OK</v>
      </c>
      <c r="V127" s="8" t="str">
        <f aca="false">IF(NOT(X127),"n/a (excluded)",IF(M127&amp;""=T127&amp;"","OK","MISMATCH"))</f>
        <v>OK</v>
      </c>
      <c r="W127" s="8" t="str">
        <f aca="false">IF(E127="","no activity description",IF(O127="","no numeric odour distance",IF(M127="","no category","")))</f>
        <v/>
      </c>
      <c r="X127" s="12" t="b">
        <f aca="false">W127=""</f>
        <v>1</v>
      </c>
      <c r="Y127" s="8" t="n">
        <f aca="false">IF(X127,INDEX(Codetabel!$C$2:$C$11,MATCH(M127&amp;"",Codetabel!$B$2:$B$11,0)),"")</f>
        <v>9</v>
      </c>
      <c r="Z127" s="12" t="b">
        <f aca="false">IF(X127,O127=S127,"")</f>
        <v>1</v>
      </c>
    </row>
    <row r="128" customFormat="false" ht="15" hidden="false" customHeight="false" outlineLevel="0" collapsed="false">
      <c r="A128" s="9" t="n">
        <v>129</v>
      </c>
      <c r="B128" s="9" t="s">
        <v>276</v>
      </c>
      <c r="C128" s="9" t="s">
        <v>277</v>
      </c>
      <c r="D128" s="9" t="s">
        <v>1215</v>
      </c>
      <c r="E128" s="9" t="s">
        <v>1260</v>
      </c>
      <c r="F128" s="9"/>
      <c r="G128" s="9"/>
      <c r="H128" s="9"/>
      <c r="I128" s="9"/>
      <c r="J128" s="9"/>
      <c r="K128" s="9"/>
      <c r="L128" s="9" t="n">
        <f aca="false">IF(ISNA(P129),"",P129)</f>
        <v>50</v>
      </c>
      <c r="M128" s="9"/>
      <c r="N128" s="11" t="b">
        <f aca="false">TRUE()</f>
        <v>1</v>
      </c>
      <c r="O128" s="8" t="str">
        <f aca="false">IF(F128="","",IF(ISNUMBER(F128),F128,IFERROR(VALUE(F128),"")))</f>
        <v/>
      </c>
      <c r="P128" s="8" t="str">
        <f aca="false">IF(G128="","",IF(ISNUMBER(G128),G128,IFERROR(VALUE(G128),"")))</f>
        <v/>
      </c>
      <c r="Q128" s="8" t="str">
        <f aca="false">IF(H128="","",IF(ISNUMBER(H128),H128,IFERROR(VALUE(H128),"")))</f>
        <v/>
      </c>
      <c r="R128" s="8" t="str">
        <f aca="false">IF(I128="","",IF(ISNUMBER(I128),I128,IFERROR(VALUE(I128),"")))</f>
        <v/>
      </c>
      <c r="S128" s="8" t="str">
        <f aca="false">IF(COUNT(O128:R128)=0,"",MAX(O128:R128))</f>
        <v/>
      </c>
      <c r="T128" s="8" t="str">
        <f aca="false">IF(S128="","",IFERROR(INDEX(Codetabel!$B$2:$B$11,MATCH(S128,Codetabel!$A$2:$A$11,0)),""))</f>
        <v/>
      </c>
      <c r="U128" s="8" t="str">
        <f aca="false">IF(NOT(X128),"n/a (excluded)",IF(K128=S128,"OK","MISMATCH"))</f>
        <v>n/a (excluded)</v>
      </c>
      <c r="V128" s="8" t="str">
        <f aca="false">IF(NOT(X128),"n/a (excluded)",IF(M128&amp;""=T128&amp;"","OK","MISMATCH"))</f>
        <v>n/a (excluded)</v>
      </c>
      <c r="W128" s="8" t="str">
        <f aca="false">IF(E128="","no activity description",IF(O128="","no numeric odour distance",IF(M128="","no category","")))</f>
        <v>no numeric odour distance</v>
      </c>
      <c r="X128" s="12" t="b">
        <f aca="false">W128=""</f>
        <v>0</v>
      </c>
      <c r="Y128" s="8" t="str">
        <f aca="false">IF(X128,INDEX(Codetabel!$C$2:$C$11,MATCH(M128&amp;"",Codetabel!$B$2:$B$11,0)),"")</f>
        <v/>
      </c>
      <c r="Z128" s="8" t="str">
        <f aca="false">IF(X128,O128=S128,"")</f>
        <v/>
      </c>
    </row>
    <row r="129" customFormat="false" ht="15" hidden="false" customHeight="false" outlineLevel="0" collapsed="false">
      <c r="A129" s="9" t="n">
        <v>130</v>
      </c>
      <c r="B129" s="9" t="s">
        <v>276</v>
      </c>
      <c r="C129" s="9" t="s">
        <v>277</v>
      </c>
      <c r="D129" s="9" t="s">
        <v>392</v>
      </c>
      <c r="E129" s="9" t="s">
        <v>278</v>
      </c>
      <c r="F129" s="9" t="n">
        <v>500</v>
      </c>
      <c r="G129" s="9" t="n">
        <v>50</v>
      </c>
      <c r="H129" s="9" t="n">
        <v>100</v>
      </c>
      <c r="I129" s="9" t="n">
        <v>50</v>
      </c>
      <c r="J129" s="9" t="n">
        <f aca="false">MAX(J130,G130,F130,E130)</f>
        <v>300</v>
      </c>
      <c r="K129" s="9" t="n">
        <v>500</v>
      </c>
      <c r="L129" s="9" t="n">
        <f aca="false">IF(ISNA(P130),"",P130)</f>
        <v>30</v>
      </c>
      <c r="M129" s="9" t="s">
        <v>180</v>
      </c>
      <c r="N129" s="11" t="b">
        <f aca="false">TRUE()</f>
        <v>1</v>
      </c>
      <c r="O129" s="8" t="n">
        <f aca="false">IF(F129="","",IF(ISNUMBER(F129),F129,IFERROR(VALUE(F129),"")))</f>
        <v>500</v>
      </c>
      <c r="P129" s="8" t="n">
        <f aca="false">IF(G129="","",IF(ISNUMBER(G129),G129,IFERROR(VALUE(G129),"")))</f>
        <v>50</v>
      </c>
      <c r="Q129" s="8" t="n">
        <f aca="false">IF(H129="","",IF(ISNUMBER(H129),H129,IFERROR(VALUE(H129),"")))</f>
        <v>100</v>
      </c>
      <c r="R129" s="8" t="n">
        <f aca="false">IF(I129="","",IF(ISNUMBER(I129),I129,IFERROR(VALUE(I129),"")))</f>
        <v>50</v>
      </c>
      <c r="S129" s="8" t="n">
        <f aca="false">IF(COUNT(O129:R129)=0,"",MAX(O129:R129))</f>
        <v>500</v>
      </c>
      <c r="T129" s="8" t="str">
        <f aca="false">IF(S129="","",IFERROR(INDEX(Codetabel!$B$2:$B$11,MATCH(S129,Codetabel!$A$2:$A$11,0)),""))</f>
        <v>5.1</v>
      </c>
      <c r="U129" s="8" t="str">
        <f aca="false">IF(NOT(X129),"n/a (excluded)",IF(K129=S129,"OK","MISMATCH"))</f>
        <v>OK</v>
      </c>
      <c r="V129" s="8" t="str">
        <f aca="false">IF(NOT(X129),"n/a (excluded)",IF(M129&amp;""=T129&amp;"","OK","MISMATCH"))</f>
        <v>OK</v>
      </c>
      <c r="W129" s="8" t="str">
        <f aca="false">IF(E129="","no activity description",IF(O129="","no numeric odour distance",IF(M129="","no category","")))</f>
        <v/>
      </c>
      <c r="X129" s="12" t="b">
        <f aca="false">W129=""</f>
        <v>1</v>
      </c>
      <c r="Y129" s="8" t="n">
        <f aca="false">IF(X129,INDEX(Codetabel!$C$2:$C$11,MATCH(M129&amp;"",Codetabel!$B$2:$B$11,0)),"")</f>
        <v>7</v>
      </c>
      <c r="Z129" s="12" t="b">
        <f aca="false">IF(X129,O129=S129,"")</f>
        <v>1</v>
      </c>
    </row>
    <row r="130" customFormat="false" ht="15" hidden="false" customHeight="false" outlineLevel="0" collapsed="false">
      <c r="A130" s="9" t="n">
        <v>131</v>
      </c>
      <c r="B130" s="9" t="s">
        <v>276</v>
      </c>
      <c r="C130" s="9" t="s">
        <v>277</v>
      </c>
      <c r="D130" s="9" t="s">
        <v>107</v>
      </c>
      <c r="E130" s="9" t="s">
        <v>279</v>
      </c>
      <c r="F130" s="9" t="n">
        <v>100</v>
      </c>
      <c r="G130" s="9" t="n">
        <v>30</v>
      </c>
      <c r="H130" s="9" t="n">
        <v>50</v>
      </c>
      <c r="I130" s="9" t="n">
        <v>30</v>
      </c>
      <c r="J130" s="9" t="n">
        <f aca="false">MAX(J131,G131,F131,E131)</f>
        <v>300</v>
      </c>
      <c r="K130" s="9" t="n">
        <v>100</v>
      </c>
      <c r="L130" s="9" t="n">
        <f aca="false">IF(ISNA(P131),"",P131)</f>
        <v>10</v>
      </c>
      <c r="M130" s="9" t="s">
        <v>115</v>
      </c>
      <c r="N130" s="11" t="b">
        <f aca="false">TRUE()</f>
        <v>1</v>
      </c>
      <c r="O130" s="8" t="n">
        <f aca="false">IF(F130="","",IF(ISNUMBER(F130),F130,IFERROR(VALUE(F130),"")))</f>
        <v>100</v>
      </c>
      <c r="P130" s="8" t="n">
        <f aca="false">IF(G130="","",IF(ISNUMBER(G130),G130,IFERROR(VALUE(G130),"")))</f>
        <v>30</v>
      </c>
      <c r="Q130" s="8" t="n">
        <f aca="false">IF(H130="","",IF(ISNUMBER(H130),H130,IFERROR(VALUE(H130),"")))</f>
        <v>50</v>
      </c>
      <c r="R130" s="8" t="n">
        <f aca="false">IF(I130="","",IF(ISNUMBER(I130),I130,IFERROR(VALUE(I130),"")))</f>
        <v>30</v>
      </c>
      <c r="S130" s="8" t="n">
        <f aca="false">IF(COUNT(O130:R130)=0,"",MAX(O130:R130))</f>
        <v>100</v>
      </c>
      <c r="T130" s="8" t="str">
        <f aca="false">IF(S130="","",IFERROR(INDEX(Codetabel!$B$2:$B$11,MATCH(S130,Codetabel!$A$2:$A$11,0)),""))</f>
        <v>3.2</v>
      </c>
      <c r="U130" s="8" t="str">
        <f aca="false">IF(NOT(X130),"n/a (excluded)",IF(K130=S130,"OK","MISMATCH"))</f>
        <v>OK</v>
      </c>
      <c r="V130" s="8" t="str">
        <f aca="false">IF(NOT(X130),"n/a (excluded)",IF(M130&amp;""=T130&amp;"","OK","MISMATCH"))</f>
        <v>OK</v>
      </c>
      <c r="W130" s="8" t="str">
        <f aca="false">IF(E130="","no activity description",IF(O130="","no numeric odour distance",IF(M130="","no category","")))</f>
        <v/>
      </c>
      <c r="X130" s="12" t="b">
        <f aca="false">W130=""</f>
        <v>1</v>
      </c>
      <c r="Y130" s="8" t="n">
        <f aca="false">IF(X130,INDEX(Codetabel!$C$2:$C$11,MATCH(M130&amp;"",Codetabel!$B$2:$B$11,0)),"")</f>
        <v>4</v>
      </c>
      <c r="Z130" s="12" t="b">
        <f aca="false">IF(X130,O130=S130,"")</f>
        <v>1</v>
      </c>
    </row>
    <row r="131" customFormat="false" ht="15" hidden="false" customHeight="false" outlineLevel="0" collapsed="false">
      <c r="A131" s="9" t="n">
        <v>132</v>
      </c>
      <c r="B131" s="9" t="s">
        <v>276</v>
      </c>
      <c r="C131" s="9" t="s">
        <v>277</v>
      </c>
      <c r="D131" s="9" t="s">
        <v>1217</v>
      </c>
      <c r="E131" s="9" t="s">
        <v>280</v>
      </c>
      <c r="F131" s="9" t="n">
        <v>30</v>
      </c>
      <c r="G131" s="9" t="n">
        <v>10</v>
      </c>
      <c r="H131" s="9" t="n">
        <v>30</v>
      </c>
      <c r="I131" s="9" t="n">
        <v>10</v>
      </c>
      <c r="J131" s="9" t="n">
        <f aca="false">MAX(J132,G132,F132,E132)</f>
        <v>300</v>
      </c>
      <c r="K131" s="9" t="n">
        <v>30</v>
      </c>
      <c r="L131" s="9" t="n">
        <f aca="false">IF(ISNA(P132),"",P132)</f>
        <v>30</v>
      </c>
      <c r="M131" s="9" t="s">
        <v>107</v>
      </c>
      <c r="N131" s="11" t="b">
        <f aca="false">TRUE()</f>
        <v>1</v>
      </c>
      <c r="O131" s="8" t="n">
        <f aca="false">IF(F131="","",IF(ISNUMBER(F131),F131,IFERROR(VALUE(F131),"")))</f>
        <v>30</v>
      </c>
      <c r="P131" s="8" t="n">
        <f aca="false">IF(G131="","",IF(ISNUMBER(G131),G131,IFERROR(VALUE(G131),"")))</f>
        <v>10</v>
      </c>
      <c r="Q131" s="8" t="n">
        <f aca="false">IF(H131="","",IF(ISNUMBER(H131),H131,IFERROR(VALUE(H131),"")))</f>
        <v>30</v>
      </c>
      <c r="R131" s="8" t="n">
        <f aca="false">IF(I131="","",IF(ISNUMBER(I131),I131,IFERROR(VALUE(I131),"")))</f>
        <v>10</v>
      </c>
      <c r="S131" s="8" t="n">
        <f aca="false">IF(COUNT(O131:R131)=0,"",MAX(O131:R131))</f>
        <v>30</v>
      </c>
      <c r="T131" s="8" t="str">
        <f aca="false">IF(S131="","",IFERROR(INDEX(Codetabel!$B$2:$B$11,MATCH(S131,Codetabel!$A$2:$A$11,0)),""))</f>
        <v>2</v>
      </c>
      <c r="U131" s="8" t="str">
        <f aca="false">IF(NOT(X131),"n/a (excluded)",IF(K131=S131,"OK","MISMATCH"))</f>
        <v>OK</v>
      </c>
      <c r="V131" s="8" t="str">
        <f aca="false">IF(NOT(X131),"n/a (excluded)",IF(M131&amp;""=T131&amp;"","OK","MISMATCH"))</f>
        <v>OK</v>
      </c>
      <c r="W131" s="8" t="str">
        <f aca="false">IF(E131="","no activity description",IF(O131="","no numeric odour distance",IF(M131="","no category","")))</f>
        <v/>
      </c>
      <c r="X131" s="12" t="b">
        <f aca="false">W131=""</f>
        <v>1</v>
      </c>
      <c r="Y131" s="8" t="n">
        <f aca="false">IF(X131,INDEX(Codetabel!$C$2:$C$11,MATCH(M131&amp;"",Codetabel!$B$2:$B$11,0)),"")</f>
        <v>2</v>
      </c>
      <c r="Z131" s="12" t="b">
        <f aca="false">IF(X131,O131=S131,"")</f>
        <v>1</v>
      </c>
    </row>
    <row r="132" customFormat="false" ht="15" hidden="false" customHeight="false" outlineLevel="0" collapsed="false">
      <c r="A132" s="9" t="n">
        <v>133</v>
      </c>
      <c r="B132" s="9" t="s">
        <v>276</v>
      </c>
      <c r="C132" s="9" t="s">
        <v>277</v>
      </c>
      <c r="D132" s="9" t="s">
        <v>1218</v>
      </c>
      <c r="E132" s="9" t="s">
        <v>281</v>
      </c>
      <c r="F132" s="9" t="n">
        <v>300</v>
      </c>
      <c r="G132" s="9" t="n">
        <v>30</v>
      </c>
      <c r="H132" s="9" t="n">
        <v>50</v>
      </c>
      <c r="I132" s="9" t="n">
        <v>30</v>
      </c>
      <c r="J132" s="9" t="n">
        <f aca="false">MAX(J133,G133,F133,E133)</f>
        <v>100</v>
      </c>
      <c r="K132" s="9" t="n">
        <v>300</v>
      </c>
      <c r="L132" s="9" t="n">
        <f aca="false">IF(ISNA(P133),"",P133)</f>
        <v>30</v>
      </c>
      <c r="M132" s="9" t="s">
        <v>199</v>
      </c>
      <c r="N132" s="11" t="b">
        <f aca="false">TRUE()</f>
        <v>1</v>
      </c>
      <c r="O132" s="8" t="n">
        <f aca="false">IF(F132="","",IF(ISNUMBER(F132),F132,IFERROR(VALUE(F132),"")))</f>
        <v>300</v>
      </c>
      <c r="P132" s="8" t="n">
        <f aca="false">IF(G132="","",IF(ISNUMBER(G132),G132,IFERROR(VALUE(G132),"")))</f>
        <v>30</v>
      </c>
      <c r="Q132" s="8" t="n">
        <f aca="false">IF(H132="","",IF(ISNUMBER(H132),H132,IFERROR(VALUE(H132),"")))</f>
        <v>50</v>
      </c>
      <c r="R132" s="8" t="n">
        <f aca="false">IF(I132="","",IF(ISNUMBER(I132),I132,IFERROR(VALUE(I132),"")))</f>
        <v>30</v>
      </c>
      <c r="S132" s="8" t="n">
        <f aca="false">IF(COUNT(O132:R132)=0,"",MAX(O132:R132))</f>
        <v>300</v>
      </c>
      <c r="T132" s="8" t="str">
        <f aca="false">IF(S132="","",IFERROR(INDEX(Codetabel!$B$2:$B$11,MATCH(S132,Codetabel!$A$2:$A$11,0)),""))</f>
        <v>4.2</v>
      </c>
      <c r="U132" s="8" t="str">
        <f aca="false">IF(NOT(X132),"n/a (excluded)",IF(K132=S132,"OK","MISMATCH"))</f>
        <v>OK</v>
      </c>
      <c r="V132" s="8" t="str">
        <f aca="false">IF(NOT(X132),"n/a (excluded)",IF(M132&amp;""=T132&amp;"","OK","MISMATCH"))</f>
        <v>OK</v>
      </c>
      <c r="W132" s="8" t="str">
        <f aca="false">IF(E132="","no activity description",IF(O132="","no numeric odour distance",IF(M132="","no category","")))</f>
        <v/>
      </c>
      <c r="X132" s="12" t="b">
        <f aca="false">W132=""</f>
        <v>1</v>
      </c>
      <c r="Y132" s="8" t="n">
        <f aca="false">IF(X132,INDEX(Codetabel!$C$2:$C$11,MATCH(M132&amp;"",Codetabel!$B$2:$B$11,0)),"")</f>
        <v>6</v>
      </c>
      <c r="Z132" s="12" t="b">
        <f aca="false">IF(X132,O132=S132,"")</f>
        <v>1</v>
      </c>
    </row>
    <row r="133" customFormat="false" ht="15" hidden="false" customHeight="false" outlineLevel="0" collapsed="false">
      <c r="A133" s="9" t="n">
        <v>134</v>
      </c>
      <c r="B133" s="9" t="s">
        <v>276</v>
      </c>
      <c r="C133" s="9" t="s">
        <v>277</v>
      </c>
      <c r="D133" s="9" t="s">
        <v>1219</v>
      </c>
      <c r="E133" s="9" t="s">
        <v>282</v>
      </c>
      <c r="F133" s="9" t="n">
        <v>100</v>
      </c>
      <c r="G133" s="9" t="n">
        <v>30</v>
      </c>
      <c r="H133" s="9" t="n">
        <v>50</v>
      </c>
      <c r="I133" s="9" t="n">
        <v>30</v>
      </c>
      <c r="J133" s="9" t="n">
        <f aca="false">MAX(J134,G134,F134,E134)</f>
        <v>50</v>
      </c>
      <c r="K133" s="9" t="n">
        <v>100</v>
      </c>
      <c r="L133" s="9" t="n">
        <f aca="false">IF(ISNA(P134),"",P134)</f>
        <v>10</v>
      </c>
      <c r="M133" s="9" t="s">
        <v>115</v>
      </c>
      <c r="N133" s="11" t="b">
        <f aca="false">TRUE()</f>
        <v>1</v>
      </c>
      <c r="O133" s="8" t="n">
        <f aca="false">IF(F133="","",IF(ISNUMBER(F133),F133,IFERROR(VALUE(F133),"")))</f>
        <v>100</v>
      </c>
      <c r="P133" s="8" t="n">
        <f aca="false">IF(G133="","",IF(ISNUMBER(G133),G133,IFERROR(VALUE(G133),"")))</f>
        <v>30</v>
      </c>
      <c r="Q133" s="8" t="n">
        <f aca="false">IF(H133="","",IF(ISNUMBER(H133),H133,IFERROR(VALUE(H133),"")))</f>
        <v>50</v>
      </c>
      <c r="R133" s="8" t="n">
        <f aca="false">IF(I133="","",IF(ISNUMBER(I133),I133,IFERROR(VALUE(I133),"")))</f>
        <v>30</v>
      </c>
      <c r="S133" s="8" t="n">
        <f aca="false">IF(COUNT(O133:R133)=0,"",MAX(O133:R133))</f>
        <v>100</v>
      </c>
      <c r="T133" s="8" t="str">
        <f aca="false">IF(S133="","",IFERROR(INDEX(Codetabel!$B$2:$B$11,MATCH(S133,Codetabel!$A$2:$A$11,0)),""))</f>
        <v>3.2</v>
      </c>
      <c r="U133" s="8" t="str">
        <f aca="false">IF(NOT(X133),"n/a (excluded)",IF(K133=S133,"OK","MISMATCH"))</f>
        <v>OK</v>
      </c>
      <c r="V133" s="8" t="str">
        <f aca="false">IF(NOT(X133),"n/a (excluded)",IF(M133&amp;""=T133&amp;"","OK","MISMATCH"))</f>
        <v>OK</v>
      </c>
      <c r="W133" s="8" t="str">
        <f aca="false">IF(E133="","no activity description",IF(O133="","no numeric odour distance",IF(M133="","no category","")))</f>
        <v/>
      </c>
      <c r="X133" s="12" t="b">
        <f aca="false">W133=""</f>
        <v>1</v>
      </c>
      <c r="Y133" s="8" t="n">
        <f aca="false">IF(X133,INDEX(Codetabel!$C$2:$C$11,MATCH(M133&amp;"",Codetabel!$B$2:$B$11,0)),"")</f>
        <v>4</v>
      </c>
      <c r="Z133" s="12" t="b">
        <f aca="false">IF(X133,O133=S133,"")</f>
        <v>1</v>
      </c>
    </row>
    <row r="134" customFormat="false" ht="15" hidden="false" customHeight="false" outlineLevel="0" collapsed="false">
      <c r="A134" s="9" t="n">
        <v>135</v>
      </c>
      <c r="B134" s="9" t="s">
        <v>276</v>
      </c>
      <c r="C134" s="9" t="s">
        <v>277</v>
      </c>
      <c r="D134" s="9" t="s">
        <v>418</v>
      </c>
      <c r="E134" s="9" t="s">
        <v>283</v>
      </c>
      <c r="F134" s="9" t="n">
        <v>30</v>
      </c>
      <c r="G134" s="9" t="n">
        <v>10</v>
      </c>
      <c r="H134" s="9" t="n">
        <v>30</v>
      </c>
      <c r="I134" s="9" t="n">
        <v>10</v>
      </c>
      <c r="J134" s="9" t="n">
        <f aca="false">MAX(J135,G135,F135,E135)</f>
        <v>50</v>
      </c>
      <c r="K134" s="9" t="n">
        <v>30</v>
      </c>
      <c r="L134" s="9" t="n">
        <f aca="false">IF(ISNA(P135),"",P135)</f>
        <v>30</v>
      </c>
      <c r="M134" s="9" t="s">
        <v>107</v>
      </c>
      <c r="N134" s="11" t="b">
        <f aca="false">TRUE()</f>
        <v>1</v>
      </c>
      <c r="O134" s="8" t="n">
        <f aca="false">IF(F134="","",IF(ISNUMBER(F134),F134,IFERROR(VALUE(F134),"")))</f>
        <v>30</v>
      </c>
      <c r="P134" s="8" t="n">
        <f aca="false">IF(G134="","",IF(ISNUMBER(G134),G134,IFERROR(VALUE(G134),"")))</f>
        <v>10</v>
      </c>
      <c r="Q134" s="8" t="n">
        <f aca="false">IF(H134="","",IF(ISNUMBER(H134),H134,IFERROR(VALUE(H134),"")))</f>
        <v>30</v>
      </c>
      <c r="R134" s="8" t="n">
        <f aca="false">IF(I134="","",IF(ISNUMBER(I134),I134,IFERROR(VALUE(I134),"")))</f>
        <v>10</v>
      </c>
      <c r="S134" s="8" t="n">
        <f aca="false">IF(COUNT(O134:R134)=0,"",MAX(O134:R134))</f>
        <v>30</v>
      </c>
      <c r="T134" s="8" t="str">
        <f aca="false">IF(S134="","",IFERROR(INDEX(Codetabel!$B$2:$B$11,MATCH(S134,Codetabel!$A$2:$A$11,0)),""))</f>
        <v>2</v>
      </c>
      <c r="U134" s="8" t="str">
        <f aca="false">IF(NOT(X134),"n/a (excluded)",IF(K134=S134,"OK","MISMATCH"))</f>
        <v>OK</v>
      </c>
      <c r="V134" s="8" t="str">
        <f aca="false">IF(NOT(X134),"n/a (excluded)",IF(M134&amp;""=T134&amp;"","OK","MISMATCH"))</f>
        <v>OK</v>
      </c>
      <c r="W134" s="8" t="str">
        <f aca="false">IF(E134="","no activity description",IF(O134="","no numeric odour distance",IF(M134="","no category","")))</f>
        <v/>
      </c>
      <c r="X134" s="12" t="b">
        <f aca="false">W134=""</f>
        <v>1</v>
      </c>
      <c r="Y134" s="8" t="n">
        <f aca="false">IF(X134,INDEX(Codetabel!$C$2:$C$11,MATCH(M134&amp;"",Codetabel!$B$2:$B$11,0)),"")</f>
        <v>2</v>
      </c>
      <c r="Z134" s="12" t="b">
        <f aca="false">IF(X134,O134=S134,"")</f>
        <v>1</v>
      </c>
    </row>
    <row r="135" customFormat="false" ht="15" hidden="false" customHeight="false" outlineLevel="0" collapsed="false">
      <c r="A135" s="9" t="n">
        <v>136</v>
      </c>
      <c r="B135" s="9" t="s">
        <v>284</v>
      </c>
      <c r="C135" s="9" t="s">
        <v>285</v>
      </c>
      <c r="D135" s="9"/>
      <c r="E135" s="9" t="s">
        <v>286</v>
      </c>
      <c r="F135" s="9" t="n">
        <v>50</v>
      </c>
      <c r="G135" s="9" t="n">
        <v>30</v>
      </c>
      <c r="H135" s="9" t="n">
        <v>10</v>
      </c>
      <c r="I135" s="9" t="n">
        <v>10</v>
      </c>
      <c r="J135" s="9" t="n">
        <f aca="false">MAX(J136,G136,F136,E136)</f>
        <v>0</v>
      </c>
      <c r="K135" s="9" t="n">
        <v>50</v>
      </c>
      <c r="L135" s="9" t="str">
        <f aca="false">IF(ISNA(P136),"",P136)</f>
        <v/>
      </c>
      <c r="M135" s="9" t="s">
        <v>126</v>
      </c>
      <c r="N135" s="11" t="b">
        <f aca="false">TRUE()</f>
        <v>1</v>
      </c>
      <c r="O135" s="8" t="n">
        <f aca="false">IF(F135="","",IF(ISNUMBER(F135),F135,IFERROR(VALUE(F135),"")))</f>
        <v>50</v>
      </c>
      <c r="P135" s="8" t="n">
        <f aca="false">IF(G135="","",IF(ISNUMBER(G135),G135,IFERROR(VALUE(G135),"")))</f>
        <v>30</v>
      </c>
      <c r="Q135" s="8" t="n">
        <f aca="false">IF(H135="","",IF(ISNUMBER(H135),H135,IFERROR(VALUE(H135),"")))</f>
        <v>10</v>
      </c>
      <c r="R135" s="8" t="n">
        <f aca="false">IF(I135="","",IF(ISNUMBER(I135),I135,IFERROR(VALUE(I135),"")))</f>
        <v>10</v>
      </c>
      <c r="S135" s="8" t="n">
        <f aca="false">IF(COUNT(O135:R135)=0,"",MAX(O135:R135))</f>
        <v>50</v>
      </c>
      <c r="T135" s="8" t="str">
        <f aca="false">IF(S135="","",IFERROR(INDEX(Codetabel!$B$2:$B$11,MATCH(S135,Codetabel!$A$2:$A$11,0)),""))</f>
        <v>3.1</v>
      </c>
      <c r="U135" s="8" t="str">
        <f aca="false">IF(NOT(X135),"n/a (excluded)",IF(K135=S135,"OK","MISMATCH"))</f>
        <v>OK</v>
      </c>
      <c r="V135" s="8" t="str">
        <f aca="false">IF(NOT(X135),"n/a (excluded)",IF(M135&amp;""=T135&amp;"","OK","MISMATCH"))</f>
        <v>OK</v>
      </c>
      <c r="W135" s="8" t="str">
        <f aca="false">IF(E135="","no activity description",IF(O135="","no numeric odour distance",IF(M135="","no category","")))</f>
        <v/>
      </c>
      <c r="X135" s="12" t="b">
        <f aca="false">W135=""</f>
        <v>1</v>
      </c>
      <c r="Y135" s="8" t="n">
        <f aca="false">IF(X135,INDEX(Codetabel!$C$2:$C$11,MATCH(M135&amp;"",Codetabel!$B$2:$B$11,0)),"")</f>
        <v>3</v>
      </c>
      <c r="Z135" s="12" t="b">
        <f aca="false">IF(X135,O135=S135,"")</f>
        <v>1</v>
      </c>
    </row>
    <row r="136" customFormat="false" ht="15" hidden="false" customHeight="false" outlineLevel="0" collapsed="false">
      <c r="A136" s="9" t="n">
        <v>137</v>
      </c>
      <c r="B136" s="9" t="s">
        <v>287</v>
      </c>
      <c r="C136" s="9" t="s">
        <v>288</v>
      </c>
      <c r="D136" s="9" t="s">
        <v>1215</v>
      </c>
      <c r="E136" s="9" t="s">
        <v>1261</v>
      </c>
      <c r="F136" s="9"/>
      <c r="G136" s="9"/>
      <c r="H136" s="9"/>
      <c r="I136" s="9"/>
      <c r="J136" s="9"/>
      <c r="K136" s="9"/>
      <c r="L136" s="9" t="n">
        <f aca="false">IF(ISNA(P137),"",P137)</f>
        <v>30</v>
      </c>
      <c r="M136" s="9"/>
      <c r="N136" s="11" t="b">
        <f aca="false">TRUE()</f>
        <v>1</v>
      </c>
      <c r="O136" s="8" t="str">
        <f aca="false">IF(F136="","",IF(ISNUMBER(F136),F136,IFERROR(VALUE(F136),"")))</f>
        <v/>
      </c>
      <c r="P136" s="8" t="str">
        <f aca="false">IF(G136="","",IF(ISNUMBER(G136),G136,IFERROR(VALUE(G136),"")))</f>
        <v/>
      </c>
      <c r="Q136" s="8" t="str">
        <f aca="false">IF(H136="","",IF(ISNUMBER(H136),H136,IFERROR(VALUE(H136),"")))</f>
        <v/>
      </c>
      <c r="R136" s="8" t="str">
        <f aca="false">IF(I136="","",IF(ISNUMBER(I136),I136,IFERROR(VALUE(I136),"")))</f>
        <v/>
      </c>
      <c r="S136" s="8" t="str">
        <f aca="false">IF(COUNT(O136:R136)=0,"",MAX(O136:R136))</f>
        <v/>
      </c>
      <c r="T136" s="8" t="str">
        <f aca="false">IF(S136="","",IFERROR(INDEX(Codetabel!$B$2:$B$11,MATCH(S136,Codetabel!$A$2:$A$11,0)),""))</f>
        <v/>
      </c>
      <c r="U136" s="8" t="str">
        <f aca="false">IF(NOT(X136),"n/a (excluded)",IF(K136=S136,"OK","MISMATCH"))</f>
        <v>n/a (excluded)</v>
      </c>
      <c r="V136" s="8" t="str">
        <f aca="false">IF(NOT(X136),"n/a (excluded)",IF(M136&amp;""=T136&amp;"","OK","MISMATCH"))</f>
        <v>n/a (excluded)</v>
      </c>
      <c r="W136" s="8" t="str">
        <f aca="false">IF(E136="","no activity description",IF(O136="","no numeric odour distance",IF(M136="","no category","")))</f>
        <v>no numeric odour distance</v>
      </c>
      <c r="X136" s="12" t="b">
        <f aca="false">W136=""</f>
        <v>0</v>
      </c>
      <c r="Y136" s="8" t="str">
        <f aca="false">IF(X136,INDEX(Codetabel!$C$2:$C$11,MATCH(M136&amp;"",Codetabel!$B$2:$B$11,0)),"")</f>
        <v/>
      </c>
      <c r="Z136" s="8" t="str">
        <f aca="false">IF(X136,O136=S136,"")</f>
        <v/>
      </c>
    </row>
    <row r="137" customFormat="false" ht="15" hidden="false" customHeight="false" outlineLevel="0" collapsed="false">
      <c r="A137" s="9" t="n">
        <v>138</v>
      </c>
      <c r="B137" s="9" t="s">
        <v>287</v>
      </c>
      <c r="C137" s="9" t="s">
        <v>288</v>
      </c>
      <c r="D137" s="9" t="s">
        <v>392</v>
      </c>
      <c r="E137" s="9" t="s">
        <v>289</v>
      </c>
      <c r="F137" s="9" t="n">
        <v>500</v>
      </c>
      <c r="G137" s="9" t="n">
        <v>30</v>
      </c>
      <c r="H137" s="9" t="n">
        <v>200</v>
      </c>
      <c r="I137" s="9" t="n">
        <v>10</v>
      </c>
      <c r="J137" s="9" t="n">
        <f aca="false">MAX(J138,G138,F138,E138)</f>
        <v>200</v>
      </c>
      <c r="K137" s="9" t="n">
        <v>500</v>
      </c>
      <c r="L137" s="9" t="n">
        <f aca="false">IF(ISNA(P138),"",P138)</f>
        <v>10</v>
      </c>
      <c r="M137" s="9" t="s">
        <v>180</v>
      </c>
      <c r="N137" s="11" t="b">
        <f aca="false">TRUE()</f>
        <v>1</v>
      </c>
      <c r="O137" s="8" t="n">
        <f aca="false">IF(F137="","",IF(ISNUMBER(F137),F137,IFERROR(VALUE(F137),"")))</f>
        <v>500</v>
      </c>
      <c r="P137" s="8" t="n">
        <f aca="false">IF(G137="","",IF(ISNUMBER(G137),G137,IFERROR(VALUE(G137),"")))</f>
        <v>30</v>
      </c>
      <c r="Q137" s="8" t="n">
        <f aca="false">IF(H137="","",IF(ISNUMBER(H137),H137,IFERROR(VALUE(H137),"")))</f>
        <v>200</v>
      </c>
      <c r="R137" s="8" t="n">
        <f aca="false">IF(I137="","",IF(ISNUMBER(I137),I137,IFERROR(VALUE(I137),"")))</f>
        <v>10</v>
      </c>
      <c r="S137" s="8" t="n">
        <f aca="false">IF(COUNT(O137:R137)=0,"",MAX(O137:R137))</f>
        <v>500</v>
      </c>
      <c r="T137" s="8" t="str">
        <f aca="false">IF(S137="","",IFERROR(INDEX(Codetabel!$B$2:$B$11,MATCH(S137,Codetabel!$A$2:$A$11,0)),""))</f>
        <v>5.1</v>
      </c>
      <c r="U137" s="8" t="str">
        <f aca="false">IF(NOT(X137),"n/a (excluded)",IF(K137=S137,"OK","MISMATCH"))</f>
        <v>OK</v>
      </c>
      <c r="V137" s="8" t="str">
        <f aca="false">IF(NOT(X137),"n/a (excluded)",IF(M137&amp;""=T137&amp;"","OK","MISMATCH"))</f>
        <v>OK</v>
      </c>
      <c r="W137" s="8" t="str">
        <f aca="false">IF(E137="","no activity description",IF(O137="","no numeric odour distance",IF(M137="","no category","")))</f>
        <v/>
      </c>
      <c r="X137" s="12" t="b">
        <f aca="false">W137=""</f>
        <v>1</v>
      </c>
      <c r="Y137" s="8" t="n">
        <f aca="false">IF(X137,INDEX(Codetabel!$C$2:$C$11,MATCH(M137&amp;"",Codetabel!$B$2:$B$11,0)),"")</f>
        <v>7</v>
      </c>
      <c r="Z137" s="12" t="b">
        <f aca="false">IF(X137,O137=S137,"")</f>
        <v>1</v>
      </c>
    </row>
    <row r="138" customFormat="false" ht="15" hidden="false" customHeight="false" outlineLevel="0" collapsed="false">
      <c r="A138" s="9" t="n">
        <v>139</v>
      </c>
      <c r="B138" s="9" t="s">
        <v>287</v>
      </c>
      <c r="C138" s="9" t="s">
        <v>288</v>
      </c>
      <c r="D138" s="9" t="s">
        <v>107</v>
      </c>
      <c r="E138" s="9" t="s">
        <v>290</v>
      </c>
      <c r="F138" s="9" t="n">
        <v>100</v>
      </c>
      <c r="G138" s="9" t="n">
        <v>10</v>
      </c>
      <c r="H138" s="9" t="n">
        <v>30</v>
      </c>
      <c r="I138" s="9" t="n">
        <v>10</v>
      </c>
      <c r="J138" s="9" t="n">
        <f aca="false">MAX(J139,G139,F139,E139)</f>
        <v>200</v>
      </c>
      <c r="K138" s="9" t="n">
        <v>100</v>
      </c>
      <c r="L138" s="9" t="n">
        <f aca="false">IF(ISNA(P139),"",P139)</f>
        <v>30</v>
      </c>
      <c r="M138" s="9" t="s">
        <v>115</v>
      </c>
      <c r="N138" s="11" t="b">
        <f aca="false">TRUE()</f>
        <v>1</v>
      </c>
      <c r="O138" s="8" t="n">
        <f aca="false">IF(F138="","",IF(ISNUMBER(F138),F138,IFERROR(VALUE(F138),"")))</f>
        <v>100</v>
      </c>
      <c r="P138" s="8" t="n">
        <f aca="false">IF(G138="","",IF(ISNUMBER(G138),G138,IFERROR(VALUE(G138),"")))</f>
        <v>10</v>
      </c>
      <c r="Q138" s="8" t="n">
        <f aca="false">IF(H138="","",IF(ISNUMBER(H138),H138,IFERROR(VALUE(H138),"")))</f>
        <v>30</v>
      </c>
      <c r="R138" s="8" t="n">
        <f aca="false">IF(I138="","",IF(ISNUMBER(I138),I138,IFERROR(VALUE(I138),"")))</f>
        <v>10</v>
      </c>
      <c r="S138" s="8" t="n">
        <f aca="false">IF(COUNT(O138:R138)=0,"",MAX(O138:R138))</f>
        <v>100</v>
      </c>
      <c r="T138" s="8" t="str">
        <f aca="false">IF(S138="","",IFERROR(INDEX(Codetabel!$B$2:$B$11,MATCH(S138,Codetabel!$A$2:$A$11,0)),""))</f>
        <v>3.2</v>
      </c>
      <c r="U138" s="8" t="str">
        <f aca="false">IF(NOT(X138),"n/a (excluded)",IF(K138=S138,"OK","MISMATCH"))</f>
        <v>OK</v>
      </c>
      <c r="V138" s="8" t="str">
        <f aca="false">IF(NOT(X138),"n/a (excluded)",IF(M138&amp;""=T138&amp;"","OK","MISMATCH"))</f>
        <v>OK</v>
      </c>
      <c r="W138" s="8" t="str">
        <f aca="false">IF(E138="","no activity description",IF(O138="","no numeric odour distance",IF(M138="","no category","")))</f>
        <v/>
      </c>
      <c r="X138" s="12" t="b">
        <f aca="false">W138=""</f>
        <v>1</v>
      </c>
      <c r="Y138" s="8" t="n">
        <f aca="false">IF(X138,INDEX(Codetabel!$C$2:$C$11,MATCH(M138&amp;"",Codetabel!$B$2:$B$11,0)),"")</f>
        <v>4</v>
      </c>
      <c r="Z138" s="12" t="b">
        <f aca="false">IF(X138,O138=S138,"")</f>
        <v>1</v>
      </c>
    </row>
    <row r="139" customFormat="false" ht="15" hidden="false" customHeight="false" outlineLevel="0" collapsed="false">
      <c r="A139" s="9" t="n">
        <v>140</v>
      </c>
      <c r="B139" s="9" t="s">
        <v>291</v>
      </c>
      <c r="C139" s="9" t="s">
        <v>292</v>
      </c>
      <c r="D139" s="9"/>
      <c r="E139" s="9" t="s">
        <v>293</v>
      </c>
      <c r="F139" s="9" t="n">
        <v>200</v>
      </c>
      <c r="G139" s="9" t="n">
        <v>30</v>
      </c>
      <c r="H139" s="9" t="n">
        <v>50</v>
      </c>
      <c r="I139" s="9" t="n">
        <v>10</v>
      </c>
      <c r="J139" s="9" t="n">
        <f aca="false">MAX(J140,G140,F140,E140)</f>
        <v>200</v>
      </c>
      <c r="K139" s="9" t="n">
        <v>200</v>
      </c>
      <c r="L139" s="9" t="n">
        <f aca="false">IF(ISNA(P140),"",P140)</f>
        <v>30</v>
      </c>
      <c r="M139" s="9" t="s">
        <v>132</v>
      </c>
      <c r="N139" s="11" t="b">
        <f aca="false">TRUE()</f>
        <v>1</v>
      </c>
      <c r="O139" s="8" t="n">
        <f aca="false">IF(F139="","",IF(ISNUMBER(F139),F139,IFERROR(VALUE(F139),"")))</f>
        <v>200</v>
      </c>
      <c r="P139" s="8" t="n">
        <f aca="false">IF(G139="","",IF(ISNUMBER(G139),G139,IFERROR(VALUE(G139),"")))</f>
        <v>30</v>
      </c>
      <c r="Q139" s="8" t="n">
        <f aca="false">IF(H139="","",IF(ISNUMBER(H139),H139,IFERROR(VALUE(H139),"")))</f>
        <v>50</v>
      </c>
      <c r="R139" s="8" t="n">
        <f aca="false">IF(I139="","",IF(ISNUMBER(I139),I139,IFERROR(VALUE(I139),"")))</f>
        <v>10</v>
      </c>
      <c r="S139" s="8" t="n">
        <f aca="false">IF(COUNT(O139:R139)=0,"",MAX(O139:R139))</f>
        <v>200</v>
      </c>
      <c r="T139" s="8" t="str">
        <f aca="false">IF(S139="","",IFERROR(INDEX(Codetabel!$B$2:$B$11,MATCH(S139,Codetabel!$A$2:$A$11,0)),""))</f>
        <v>4.1</v>
      </c>
      <c r="U139" s="8" t="str">
        <f aca="false">IF(NOT(X139),"n/a (excluded)",IF(K139=S139,"OK","MISMATCH"))</f>
        <v>OK</v>
      </c>
      <c r="V139" s="8" t="str">
        <f aca="false">IF(NOT(X139),"n/a (excluded)",IF(M139&amp;""=T139&amp;"","OK","MISMATCH"))</f>
        <v>OK</v>
      </c>
      <c r="W139" s="8" t="str">
        <f aca="false">IF(E139="","no activity description",IF(O139="","no numeric odour distance",IF(M139="","no category","")))</f>
        <v/>
      </c>
      <c r="X139" s="12" t="b">
        <f aca="false">W139=""</f>
        <v>1</v>
      </c>
      <c r="Y139" s="8" t="n">
        <f aca="false">IF(X139,INDEX(Codetabel!$C$2:$C$11,MATCH(M139&amp;"",Codetabel!$B$2:$B$11,0)),"")</f>
        <v>5</v>
      </c>
      <c r="Z139" s="12" t="b">
        <f aca="false">IF(X139,O139=S139,"")</f>
        <v>1</v>
      </c>
    </row>
    <row r="140" customFormat="false" ht="15" hidden="false" customHeight="false" outlineLevel="0" collapsed="false">
      <c r="A140" s="9" t="n">
        <v>141</v>
      </c>
      <c r="B140" s="9" t="s">
        <v>294</v>
      </c>
      <c r="C140" s="9" t="s">
        <v>295</v>
      </c>
      <c r="D140" s="9"/>
      <c r="E140" s="9" t="s">
        <v>296</v>
      </c>
      <c r="F140" s="9" t="n">
        <v>200</v>
      </c>
      <c r="G140" s="9" t="n">
        <v>30</v>
      </c>
      <c r="H140" s="9" t="n">
        <v>50</v>
      </c>
      <c r="I140" s="9" t="n">
        <v>30</v>
      </c>
      <c r="J140" s="9" t="n">
        <f aca="false">MAX(J141,G141,F141,E141)</f>
        <v>200</v>
      </c>
      <c r="K140" s="9" t="n">
        <v>200</v>
      </c>
      <c r="L140" s="9" t="n">
        <f aca="false">IF(ISNA(P141),"",P141)</f>
        <v>50</v>
      </c>
      <c r="M140" s="9" t="s">
        <v>132</v>
      </c>
      <c r="N140" s="11" t="b">
        <f aca="false">TRUE()</f>
        <v>1</v>
      </c>
      <c r="O140" s="8" t="n">
        <f aca="false">IF(F140="","",IF(ISNUMBER(F140),F140,IFERROR(VALUE(F140),"")))</f>
        <v>200</v>
      </c>
      <c r="P140" s="8" t="n">
        <f aca="false">IF(G140="","",IF(ISNUMBER(G140),G140,IFERROR(VALUE(G140),"")))</f>
        <v>30</v>
      </c>
      <c r="Q140" s="8" t="n">
        <f aca="false">IF(H140="","",IF(ISNUMBER(H140),H140,IFERROR(VALUE(H140),"")))</f>
        <v>50</v>
      </c>
      <c r="R140" s="8" t="n">
        <f aca="false">IF(I140="","",IF(ISNUMBER(I140),I140,IFERROR(VALUE(I140),"")))</f>
        <v>30</v>
      </c>
      <c r="S140" s="8" t="n">
        <f aca="false">IF(COUNT(O140:R140)=0,"",MAX(O140:R140))</f>
        <v>200</v>
      </c>
      <c r="T140" s="8" t="str">
        <f aca="false">IF(S140="","",IFERROR(INDEX(Codetabel!$B$2:$B$11,MATCH(S140,Codetabel!$A$2:$A$11,0)),""))</f>
        <v>4.1</v>
      </c>
      <c r="U140" s="8" t="str">
        <f aca="false">IF(NOT(X140),"n/a (excluded)",IF(K140=S140,"OK","MISMATCH"))</f>
        <v>OK</v>
      </c>
      <c r="V140" s="8" t="str">
        <f aca="false">IF(NOT(X140),"n/a (excluded)",IF(M140&amp;""=T140&amp;"","OK","MISMATCH"))</f>
        <v>OK</v>
      </c>
      <c r="W140" s="8" t="str">
        <f aca="false">IF(E140="","no activity description",IF(O140="","no numeric odour distance",IF(M140="","no category","")))</f>
        <v/>
      </c>
      <c r="X140" s="12" t="b">
        <f aca="false">W140=""</f>
        <v>1</v>
      </c>
      <c r="Y140" s="8" t="n">
        <f aca="false">IF(X140,INDEX(Codetabel!$C$2:$C$11,MATCH(M140&amp;"",Codetabel!$B$2:$B$11,0)),"")</f>
        <v>5</v>
      </c>
      <c r="Z140" s="12" t="b">
        <f aca="false">IF(X140,O140=S140,"")</f>
        <v>1</v>
      </c>
    </row>
    <row r="141" customFormat="false" ht="15" hidden="false" customHeight="false" outlineLevel="0" collapsed="false">
      <c r="A141" s="9" t="n">
        <v>142</v>
      </c>
      <c r="B141" s="9" t="s">
        <v>297</v>
      </c>
      <c r="C141" s="9" t="s">
        <v>295</v>
      </c>
      <c r="D141" s="9"/>
      <c r="E141" s="9" t="s">
        <v>298</v>
      </c>
      <c r="F141" s="9" t="n">
        <v>200</v>
      </c>
      <c r="G141" s="9" t="n">
        <v>50</v>
      </c>
      <c r="H141" s="9" t="n">
        <v>50</v>
      </c>
      <c r="I141" s="9" t="n">
        <v>50</v>
      </c>
      <c r="J141" s="9" t="n">
        <f aca="false">MAX(J142,G142,F142,E142)</f>
        <v>0</v>
      </c>
      <c r="K141" s="9" t="n">
        <v>200</v>
      </c>
      <c r="L141" s="9" t="str">
        <f aca="false">IF(ISNA(P142),"",P142)</f>
        <v/>
      </c>
      <c r="M141" s="9" t="s">
        <v>132</v>
      </c>
      <c r="N141" s="11" t="b">
        <f aca="false">TRUE()</f>
        <v>1</v>
      </c>
      <c r="O141" s="8" t="n">
        <f aca="false">IF(F141="","",IF(ISNUMBER(F141),F141,IFERROR(VALUE(F141),"")))</f>
        <v>200</v>
      </c>
      <c r="P141" s="8" t="n">
        <f aca="false">IF(G141="","",IF(ISNUMBER(G141),G141,IFERROR(VALUE(G141),"")))</f>
        <v>50</v>
      </c>
      <c r="Q141" s="8" t="n">
        <f aca="false">IF(H141="","",IF(ISNUMBER(H141),H141,IFERROR(VALUE(H141),"")))</f>
        <v>50</v>
      </c>
      <c r="R141" s="8" t="n">
        <f aca="false">IF(I141="","",IF(ISNUMBER(I141),I141,IFERROR(VALUE(I141),"")))</f>
        <v>50</v>
      </c>
      <c r="S141" s="8" t="n">
        <f aca="false">IF(COUNT(O141:R141)=0,"",MAX(O141:R141))</f>
        <v>200</v>
      </c>
      <c r="T141" s="8" t="str">
        <f aca="false">IF(S141="","",IFERROR(INDEX(Codetabel!$B$2:$B$11,MATCH(S141,Codetabel!$A$2:$A$11,0)),""))</f>
        <v>4.1</v>
      </c>
      <c r="U141" s="8" t="str">
        <f aca="false">IF(NOT(X141),"n/a (excluded)",IF(K141=S141,"OK","MISMATCH"))</f>
        <v>OK</v>
      </c>
      <c r="V141" s="8" t="str">
        <f aca="false">IF(NOT(X141),"n/a (excluded)",IF(M141&amp;""=T141&amp;"","OK","MISMATCH"))</f>
        <v>OK</v>
      </c>
      <c r="W141" s="8" t="str">
        <f aca="false">IF(E141="","no activity description",IF(O141="","no numeric odour distance",IF(M141="","no category","")))</f>
        <v/>
      </c>
      <c r="X141" s="12" t="b">
        <f aca="false">W141=""</f>
        <v>1</v>
      </c>
      <c r="Y141" s="8" t="n">
        <f aca="false">IF(X141,INDEX(Codetabel!$C$2:$C$11,MATCH(M141&amp;"",Codetabel!$B$2:$B$11,0)),"")</f>
        <v>5</v>
      </c>
      <c r="Z141" s="12" t="b">
        <f aca="false">IF(X141,O141=S141,"")</f>
        <v>1</v>
      </c>
    </row>
    <row r="142" customFormat="false" ht="15" hidden="false" customHeight="false" outlineLevel="0" collapsed="false">
      <c r="A142" s="9" t="n">
        <v>143</v>
      </c>
      <c r="B142" s="9" t="s">
        <v>299</v>
      </c>
      <c r="C142" s="9" t="s">
        <v>295</v>
      </c>
      <c r="D142" s="9" t="s">
        <v>1215</v>
      </c>
      <c r="E142" s="9" t="s">
        <v>1262</v>
      </c>
      <c r="F142" s="9"/>
      <c r="G142" s="9"/>
      <c r="H142" s="9"/>
      <c r="I142" s="9"/>
      <c r="J142" s="9"/>
      <c r="K142" s="9"/>
      <c r="L142" s="9" t="n">
        <f aca="false">IF(ISNA(P143),"",P143)</f>
        <v>10</v>
      </c>
      <c r="M142" s="9"/>
      <c r="N142" s="11" t="b">
        <f aca="false">TRUE()</f>
        <v>1</v>
      </c>
      <c r="O142" s="8" t="str">
        <f aca="false">IF(F142="","",IF(ISNUMBER(F142),F142,IFERROR(VALUE(F142),"")))</f>
        <v/>
      </c>
      <c r="P142" s="8" t="str">
        <f aca="false">IF(G142="","",IF(ISNUMBER(G142),G142,IFERROR(VALUE(G142),"")))</f>
        <v/>
      </c>
      <c r="Q142" s="8" t="str">
        <f aca="false">IF(H142="","",IF(ISNUMBER(H142),H142,IFERROR(VALUE(H142),"")))</f>
        <v/>
      </c>
      <c r="R142" s="8" t="str">
        <f aca="false">IF(I142="","",IF(ISNUMBER(I142),I142,IFERROR(VALUE(I142),"")))</f>
        <v/>
      </c>
      <c r="S142" s="8" t="str">
        <f aca="false">IF(COUNT(O142:R142)=0,"",MAX(O142:R142))</f>
        <v/>
      </c>
      <c r="T142" s="8" t="str">
        <f aca="false">IF(S142="","",IFERROR(INDEX(Codetabel!$B$2:$B$11,MATCH(S142,Codetabel!$A$2:$A$11,0)),""))</f>
        <v/>
      </c>
      <c r="U142" s="8" t="str">
        <f aca="false">IF(NOT(X142),"n/a (excluded)",IF(K142=S142,"OK","MISMATCH"))</f>
        <v>n/a (excluded)</v>
      </c>
      <c r="V142" s="8" t="str">
        <f aca="false">IF(NOT(X142),"n/a (excluded)",IF(M142&amp;""=T142&amp;"","OK","MISMATCH"))</f>
        <v>n/a (excluded)</v>
      </c>
      <c r="W142" s="8" t="str">
        <f aca="false">IF(E142="","no activity description",IF(O142="","no numeric odour distance",IF(M142="","no category","")))</f>
        <v>no numeric odour distance</v>
      </c>
      <c r="X142" s="12" t="b">
        <f aca="false">W142=""</f>
        <v>0</v>
      </c>
      <c r="Y142" s="8" t="str">
        <f aca="false">IF(X142,INDEX(Codetabel!$C$2:$C$11,MATCH(M142&amp;"",Codetabel!$B$2:$B$11,0)),"")</f>
        <v/>
      </c>
      <c r="Z142" s="8" t="str">
        <f aca="false">IF(X142,O142=S142,"")</f>
        <v/>
      </c>
    </row>
    <row r="143" customFormat="false" ht="15" hidden="false" customHeight="false" outlineLevel="0" collapsed="false">
      <c r="A143" s="9" t="n">
        <v>144</v>
      </c>
      <c r="B143" s="9" t="s">
        <v>299</v>
      </c>
      <c r="C143" s="9" t="s">
        <v>295</v>
      </c>
      <c r="D143" s="9" t="s">
        <v>392</v>
      </c>
      <c r="E143" s="9" t="s">
        <v>300</v>
      </c>
      <c r="F143" s="9" t="n">
        <v>100</v>
      </c>
      <c r="G143" s="9" t="n">
        <v>10</v>
      </c>
      <c r="H143" s="9" t="n">
        <v>50</v>
      </c>
      <c r="I143" s="9" t="n">
        <v>10</v>
      </c>
      <c r="J143" s="9" t="n">
        <f aca="false">MAX(J144,G144,F144,E144)</f>
        <v>300</v>
      </c>
      <c r="K143" s="9" t="n">
        <v>100</v>
      </c>
      <c r="L143" s="9" t="n">
        <f aca="false">IF(ISNA(P144),"",P144)</f>
        <v>50</v>
      </c>
      <c r="M143" s="9" t="s">
        <v>115</v>
      </c>
      <c r="N143" s="11" t="b">
        <f aca="false">TRUE()</f>
        <v>1</v>
      </c>
      <c r="O143" s="8" t="n">
        <f aca="false">IF(F143="","",IF(ISNUMBER(F143),F143,IFERROR(VALUE(F143),"")))</f>
        <v>100</v>
      </c>
      <c r="P143" s="8" t="n">
        <f aca="false">IF(G143="","",IF(ISNUMBER(G143),G143,IFERROR(VALUE(G143),"")))</f>
        <v>10</v>
      </c>
      <c r="Q143" s="8" t="n">
        <f aca="false">IF(H143="","",IF(ISNUMBER(H143),H143,IFERROR(VALUE(H143),"")))</f>
        <v>50</v>
      </c>
      <c r="R143" s="8" t="n">
        <f aca="false">IF(I143="","",IF(ISNUMBER(I143),I143,IFERROR(VALUE(I143),"")))</f>
        <v>10</v>
      </c>
      <c r="S143" s="8" t="n">
        <f aca="false">IF(COUNT(O143:R143)=0,"",MAX(O143:R143))</f>
        <v>100</v>
      </c>
      <c r="T143" s="8" t="str">
        <f aca="false">IF(S143="","",IFERROR(INDEX(Codetabel!$B$2:$B$11,MATCH(S143,Codetabel!$A$2:$A$11,0)),""))</f>
        <v>3.2</v>
      </c>
      <c r="U143" s="8" t="str">
        <f aca="false">IF(NOT(X143),"n/a (excluded)",IF(K143=S143,"OK","MISMATCH"))</f>
        <v>OK</v>
      </c>
      <c r="V143" s="8" t="str">
        <f aca="false">IF(NOT(X143),"n/a (excluded)",IF(M143&amp;""=T143&amp;"","OK","MISMATCH"))</f>
        <v>OK</v>
      </c>
      <c r="W143" s="8" t="str">
        <f aca="false">IF(E143="","no activity description",IF(O143="","no numeric odour distance",IF(M143="","no category","")))</f>
        <v/>
      </c>
      <c r="X143" s="12" t="b">
        <f aca="false">W143=""</f>
        <v>1</v>
      </c>
      <c r="Y143" s="8" t="n">
        <f aca="false">IF(X143,INDEX(Codetabel!$C$2:$C$11,MATCH(M143&amp;"",Codetabel!$B$2:$B$11,0)),"")</f>
        <v>4</v>
      </c>
      <c r="Z143" s="12" t="b">
        <f aca="false">IF(X143,O143=S143,"")</f>
        <v>1</v>
      </c>
    </row>
    <row r="144" customFormat="false" ht="15" hidden="false" customHeight="false" outlineLevel="0" collapsed="false">
      <c r="A144" s="9" t="n">
        <v>145</v>
      </c>
      <c r="B144" s="9" t="s">
        <v>299</v>
      </c>
      <c r="C144" s="9" t="s">
        <v>295</v>
      </c>
      <c r="D144" s="9" t="s">
        <v>107</v>
      </c>
      <c r="E144" s="9" t="s">
        <v>301</v>
      </c>
      <c r="F144" s="9" t="n">
        <v>300</v>
      </c>
      <c r="G144" s="9" t="n">
        <v>50</v>
      </c>
      <c r="H144" s="9" t="n">
        <v>50</v>
      </c>
      <c r="I144" s="9" t="n">
        <v>50</v>
      </c>
      <c r="J144" s="9" t="n">
        <f aca="false">MAX(J145,G145,F145,E145)</f>
        <v>300</v>
      </c>
      <c r="K144" s="9" t="n">
        <v>300</v>
      </c>
      <c r="L144" s="9" t="n">
        <f aca="false">IF(ISNA(P145),"",P145)</f>
        <v>50</v>
      </c>
      <c r="M144" s="9" t="s">
        <v>199</v>
      </c>
      <c r="N144" s="11" t="b">
        <f aca="false">TRUE()</f>
        <v>1</v>
      </c>
      <c r="O144" s="8" t="n">
        <f aca="false">IF(F144="","",IF(ISNUMBER(F144),F144,IFERROR(VALUE(F144),"")))</f>
        <v>300</v>
      </c>
      <c r="P144" s="8" t="n">
        <f aca="false">IF(G144="","",IF(ISNUMBER(G144),G144,IFERROR(VALUE(G144),"")))</f>
        <v>50</v>
      </c>
      <c r="Q144" s="8" t="n">
        <f aca="false">IF(H144="","",IF(ISNUMBER(H144),H144,IFERROR(VALUE(H144),"")))</f>
        <v>50</v>
      </c>
      <c r="R144" s="8" t="n">
        <f aca="false">IF(I144="","",IF(ISNUMBER(I144),I144,IFERROR(VALUE(I144),"")))</f>
        <v>50</v>
      </c>
      <c r="S144" s="8" t="n">
        <f aca="false">IF(COUNT(O144:R144)=0,"",MAX(O144:R144))</f>
        <v>300</v>
      </c>
      <c r="T144" s="8" t="str">
        <f aca="false">IF(S144="","",IFERROR(INDEX(Codetabel!$B$2:$B$11,MATCH(S144,Codetabel!$A$2:$A$11,0)),""))</f>
        <v>4.2</v>
      </c>
      <c r="U144" s="8" t="str">
        <f aca="false">IF(NOT(X144),"n/a (excluded)",IF(K144=S144,"OK","MISMATCH"))</f>
        <v>OK</v>
      </c>
      <c r="V144" s="8" t="str">
        <f aca="false">IF(NOT(X144),"n/a (excluded)",IF(M144&amp;""=T144&amp;"","OK","MISMATCH"))</f>
        <v>OK</v>
      </c>
      <c r="W144" s="8" t="str">
        <f aca="false">IF(E144="","no activity description",IF(O144="","no numeric odour distance",IF(M144="","no category","")))</f>
        <v/>
      </c>
      <c r="X144" s="12" t="b">
        <f aca="false">W144=""</f>
        <v>1</v>
      </c>
      <c r="Y144" s="8" t="n">
        <f aca="false">IF(X144,INDEX(Codetabel!$C$2:$C$11,MATCH(M144&amp;"",Codetabel!$B$2:$B$11,0)),"")</f>
        <v>6</v>
      </c>
      <c r="Z144" s="12" t="b">
        <f aca="false">IF(X144,O144=S144,"")</f>
        <v>1</v>
      </c>
    </row>
    <row r="145" customFormat="false" ht="15" hidden="false" customHeight="false" outlineLevel="0" collapsed="false">
      <c r="A145" s="9" t="n">
        <v>146</v>
      </c>
      <c r="B145" s="9" t="s">
        <v>299</v>
      </c>
      <c r="C145" s="9" t="s">
        <v>295</v>
      </c>
      <c r="D145" s="9"/>
      <c r="E145" s="9" t="s">
        <v>302</v>
      </c>
      <c r="F145" s="9" t="n">
        <v>200</v>
      </c>
      <c r="G145" s="9" t="n">
        <v>50</v>
      </c>
      <c r="H145" s="9" t="n">
        <v>50</v>
      </c>
      <c r="I145" s="9" t="n">
        <v>30</v>
      </c>
      <c r="J145" s="9" t="n">
        <f aca="false">MAX(J146,G146,F146,E146)</f>
        <v>300</v>
      </c>
      <c r="K145" s="9" t="n">
        <v>200</v>
      </c>
      <c r="L145" s="9" t="n">
        <f aca="false">IF(ISNA(P146),"",P146)</f>
        <v>30</v>
      </c>
      <c r="M145" s="9" t="s">
        <v>132</v>
      </c>
      <c r="N145" s="11" t="b">
        <f aca="false">TRUE()</f>
        <v>1</v>
      </c>
      <c r="O145" s="8" t="n">
        <f aca="false">IF(F145="","",IF(ISNUMBER(F145),F145,IFERROR(VALUE(F145),"")))</f>
        <v>200</v>
      </c>
      <c r="P145" s="8" t="n">
        <f aca="false">IF(G145="","",IF(ISNUMBER(G145),G145,IFERROR(VALUE(G145),"")))</f>
        <v>50</v>
      </c>
      <c r="Q145" s="8" t="n">
        <f aca="false">IF(H145="","",IF(ISNUMBER(H145),H145,IFERROR(VALUE(H145),"")))</f>
        <v>50</v>
      </c>
      <c r="R145" s="8" t="n">
        <f aca="false">IF(I145="","",IF(ISNUMBER(I145),I145,IFERROR(VALUE(I145),"")))</f>
        <v>30</v>
      </c>
      <c r="S145" s="8" t="n">
        <f aca="false">IF(COUNT(O145:R145)=0,"",MAX(O145:R145))</f>
        <v>200</v>
      </c>
      <c r="T145" s="8" t="str">
        <f aca="false">IF(S145="","",IFERROR(INDEX(Codetabel!$B$2:$B$11,MATCH(S145,Codetabel!$A$2:$A$11,0)),""))</f>
        <v>4.1</v>
      </c>
      <c r="U145" s="8" t="str">
        <f aca="false">IF(NOT(X145),"n/a (excluded)",IF(K145=S145,"OK","MISMATCH"))</f>
        <v>OK</v>
      </c>
      <c r="V145" s="8" t="str">
        <f aca="false">IF(NOT(X145),"n/a (excluded)",IF(M145&amp;""=T145&amp;"","OK","MISMATCH"))</f>
        <v>OK</v>
      </c>
      <c r="W145" s="8" t="str">
        <f aca="false">IF(E145="","no activity description",IF(O145="","no numeric odour distance",IF(M145="","no category","")))</f>
        <v/>
      </c>
      <c r="X145" s="12" t="b">
        <f aca="false">W145=""</f>
        <v>1</v>
      </c>
      <c r="Y145" s="8" t="n">
        <f aca="false">IF(X145,INDEX(Codetabel!$C$2:$C$11,MATCH(M145&amp;"",Codetabel!$B$2:$B$11,0)),"")</f>
        <v>5</v>
      </c>
      <c r="Z145" s="12" t="b">
        <f aca="false">IF(X145,O145=S145,"")</f>
        <v>1</v>
      </c>
    </row>
    <row r="146" customFormat="false" ht="15" hidden="false" customHeight="false" outlineLevel="0" collapsed="false">
      <c r="A146" s="9" t="n">
        <v>147</v>
      </c>
      <c r="B146" s="9" t="s">
        <v>303</v>
      </c>
      <c r="C146" s="9" t="s">
        <v>304</v>
      </c>
      <c r="D146" s="9"/>
      <c r="E146" s="9" t="s">
        <v>305</v>
      </c>
      <c r="F146" s="9" t="n">
        <v>300</v>
      </c>
      <c r="G146" s="9" t="n">
        <v>30</v>
      </c>
      <c r="H146" s="9" t="n">
        <v>200</v>
      </c>
      <c r="I146" s="9" t="n">
        <v>30</v>
      </c>
      <c r="J146" s="9" t="n">
        <f aca="false">MAX(J147,G147,F147,E147)</f>
        <v>0</v>
      </c>
      <c r="K146" s="9" t="n">
        <v>300</v>
      </c>
      <c r="L146" s="9" t="str">
        <f aca="false">IF(ISNA(P147),"",P147)</f>
        <v/>
      </c>
      <c r="M146" s="9" t="s">
        <v>199</v>
      </c>
      <c r="N146" s="11" t="b">
        <f aca="false">TRUE()</f>
        <v>1</v>
      </c>
      <c r="O146" s="8" t="n">
        <f aca="false">IF(F146="","",IF(ISNUMBER(F146),F146,IFERROR(VALUE(F146),"")))</f>
        <v>300</v>
      </c>
      <c r="P146" s="8" t="n">
        <f aca="false">IF(G146="","",IF(ISNUMBER(G146),G146,IFERROR(VALUE(G146),"")))</f>
        <v>30</v>
      </c>
      <c r="Q146" s="8" t="n">
        <f aca="false">IF(H146="","",IF(ISNUMBER(H146),H146,IFERROR(VALUE(H146),"")))</f>
        <v>200</v>
      </c>
      <c r="R146" s="8" t="n">
        <f aca="false">IF(I146="","",IF(ISNUMBER(I146),I146,IFERROR(VALUE(I146),"")))</f>
        <v>30</v>
      </c>
      <c r="S146" s="8" t="n">
        <f aca="false">IF(COUNT(O146:R146)=0,"",MAX(O146:R146))</f>
        <v>300</v>
      </c>
      <c r="T146" s="8" t="str">
        <f aca="false">IF(S146="","",IFERROR(INDEX(Codetabel!$B$2:$B$11,MATCH(S146,Codetabel!$A$2:$A$11,0)),""))</f>
        <v>4.2</v>
      </c>
      <c r="U146" s="8" t="str">
        <f aca="false">IF(NOT(X146),"n/a (excluded)",IF(K146=S146,"OK","MISMATCH"))</f>
        <v>OK</v>
      </c>
      <c r="V146" s="8" t="str">
        <f aca="false">IF(NOT(X146),"n/a (excluded)",IF(M146&amp;""=T146&amp;"","OK","MISMATCH"))</f>
        <v>OK</v>
      </c>
      <c r="W146" s="8" t="str">
        <f aca="false">IF(E146="","no activity description",IF(O146="","no numeric odour distance",IF(M146="","no category","")))</f>
        <v/>
      </c>
      <c r="X146" s="12" t="b">
        <f aca="false">W146=""</f>
        <v>1</v>
      </c>
      <c r="Y146" s="8" t="n">
        <f aca="false">IF(X146,INDEX(Codetabel!$C$2:$C$11,MATCH(M146&amp;"",Codetabel!$B$2:$B$11,0)),"")</f>
        <v>6</v>
      </c>
      <c r="Z146" s="12" t="b">
        <f aca="false">IF(X146,O146=S146,"")</f>
        <v>1</v>
      </c>
    </row>
    <row r="147" customFormat="false" ht="15" hidden="false" customHeight="false" outlineLevel="0" collapsed="false">
      <c r="A147" s="9" t="n">
        <v>148</v>
      </c>
      <c r="B147" s="9" t="s">
        <v>306</v>
      </c>
      <c r="C147" s="9" t="s">
        <v>307</v>
      </c>
      <c r="D147" s="9" t="s">
        <v>1215</v>
      </c>
      <c r="E147" s="9" t="s">
        <v>1263</v>
      </c>
      <c r="F147" s="9"/>
      <c r="G147" s="9"/>
      <c r="H147" s="9"/>
      <c r="I147" s="9"/>
      <c r="J147" s="9"/>
      <c r="K147" s="9"/>
      <c r="L147" s="9" t="n">
        <f aca="false">IF(ISNA(P148),"",P148)</f>
        <v>30</v>
      </c>
      <c r="M147" s="9"/>
      <c r="N147" s="11" t="b">
        <f aca="false">TRUE()</f>
        <v>1</v>
      </c>
      <c r="O147" s="8" t="str">
        <f aca="false">IF(F147="","",IF(ISNUMBER(F147),F147,IFERROR(VALUE(F147),"")))</f>
        <v/>
      </c>
      <c r="P147" s="8" t="str">
        <f aca="false">IF(G147="","",IF(ISNUMBER(G147),G147,IFERROR(VALUE(G147),"")))</f>
        <v/>
      </c>
      <c r="Q147" s="8" t="str">
        <f aca="false">IF(H147="","",IF(ISNUMBER(H147),H147,IFERROR(VALUE(H147),"")))</f>
        <v/>
      </c>
      <c r="R147" s="8" t="str">
        <f aca="false">IF(I147="","",IF(ISNUMBER(I147),I147,IFERROR(VALUE(I147),"")))</f>
        <v/>
      </c>
      <c r="S147" s="8" t="str">
        <f aca="false">IF(COUNT(O147:R147)=0,"",MAX(O147:R147))</f>
        <v/>
      </c>
      <c r="T147" s="8" t="str">
        <f aca="false">IF(S147="","",IFERROR(INDEX(Codetabel!$B$2:$B$11,MATCH(S147,Codetabel!$A$2:$A$11,0)),""))</f>
        <v/>
      </c>
      <c r="U147" s="8" t="str">
        <f aca="false">IF(NOT(X147),"n/a (excluded)",IF(K147=S147,"OK","MISMATCH"))</f>
        <v>n/a (excluded)</v>
      </c>
      <c r="V147" s="8" t="str">
        <f aca="false">IF(NOT(X147),"n/a (excluded)",IF(M147&amp;""=T147&amp;"","OK","MISMATCH"))</f>
        <v>n/a (excluded)</v>
      </c>
      <c r="W147" s="8" t="str">
        <f aca="false">IF(E147="","no activity description",IF(O147="","no numeric odour distance",IF(M147="","no category","")))</f>
        <v>no numeric odour distance</v>
      </c>
      <c r="X147" s="12" t="b">
        <f aca="false">W147=""</f>
        <v>0</v>
      </c>
      <c r="Y147" s="8" t="str">
        <f aca="false">IF(X147,INDEX(Codetabel!$C$2:$C$11,MATCH(M147&amp;"",Codetabel!$B$2:$B$11,0)),"")</f>
        <v/>
      </c>
      <c r="Z147" s="8" t="str">
        <f aca="false">IF(X147,O147=S147,"")</f>
        <v/>
      </c>
    </row>
    <row r="148" customFormat="false" ht="15" hidden="false" customHeight="false" outlineLevel="0" collapsed="false">
      <c r="A148" s="9" t="n">
        <v>149</v>
      </c>
      <c r="B148" s="9" t="s">
        <v>306</v>
      </c>
      <c r="C148" s="9" t="s">
        <v>307</v>
      </c>
      <c r="D148" s="9" t="s">
        <v>392</v>
      </c>
      <c r="E148" s="9" t="s">
        <v>308</v>
      </c>
      <c r="F148" s="9" t="n">
        <v>200</v>
      </c>
      <c r="G148" s="9" t="n">
        <v>30</v>
      </c>
      <c r="H148" s="9" t="n">
        <v>200</v>
      </c>
      <c r="I148" s="9" t="n">
        <v>30</v>
      </c>
      <c r="J148" s="9" t="n">
        <f aca="false">MAX(J149,G149,F149,E149)</f>
        <v>300</v>
      </c>
      <c r="K148" s="9" t="n">
        <v>200</v>
      </c>
      <c r="L148" s="9" t="n">
        <f aca="false">IF(ISNA(P149),"",P149)</f>
        <v>50</v>
      </c>
      <c r="M148" s="9" t="s">
        <v>132</v>
      </c>
      <c r="N148" s="11" t="b">
        <f aca="false">TRUE()</f>
        <v>1</v>
      </c>
      <c r="O148" s="8" t="n">
        <f aca="false">IF(F148="","",IF(ISNUMBER(F148),F148,IFERROR(VALUE(F148),"")))</f>
        <v>200</v>
      </c>
      <c r="P148" s="8" t="n">
        <f aca="false">IF(G148="","",IF(ISNUMBER(G148),G148,IFERROR(VALUE(G148),"")))</f>
        <v>30</v>
      </c>
      <c r="Q148" s="8" t="n">
        <f aca="false">IF(H148="","",IF(ISNUMBER(H148),H148,IFERROR(VALUE(H148),"")))</f>
        <v>200</v>
      </c>
      <c r="R148" s="8" t="n">
        <f aca="false">IF(I148="","",IF(ISNUMBER(I148),I148,IFERROR(VALUE(I148),"")))</f>
        <v>30</v>
      </c>
      <c r="S148" s="8" t="n">
        <f aca="false">IF(COUNT(O148:R148)=0,"",MAX(O148:R148))</f>
        <v>200</v>
      </c>
      <c r="T148" s="8" t="str">
        <f aca="false">IF(S148="","",IFERROR(INDEX(Codetabel!$B$2:$B$11,MATCH(S148,Codetabel!$A$2:$A$11,0)),""))</f>
        <v>4.1</v>
      </c>
      <c r="U148" s="8" t="str">
        <f aca="false">IF(NOT(X148),"n/a (excluded)",IF(K148=S148,"OK","MISMATCH"))</f>
        <v>OK</v>
      </c>
      <c r="V148" s="8" t="str">
        <f aca="false">IF(NOT(X148),"n/a (excluded)",IF(M148&amp;""=T148&amp;"","OK","MISMATCH"))</f>
        <v>OK</v>
      </c>
      <c r="W148" s="8" t="str">
        <f aca="false">IF(E148="","no activity description",IF(O148="","no numeric odour distance",IF(M148="","no category","")))</f>
        <v/>
      </c>
      <c r="X148" s="12" t="b">
        <f aca="false">W148=""</f>
        <v>1</v>
      </c>
      <c r="Y148" s="8" t="n">
        <f aca="false">IF(X148,INDEX(Codetabel!$C$2:$C$11,MATCH(M148&amp;"",Codetabel!$B$2:$B$11,0)),"")</f>
        <v>5</v>
      </c>
      <c r="Z148" s="12" t="b">
        <f aca="false">IF(X148,O148=S148,"")</f>
        <v>1</v>
      </c>
    </row>
    <row r="149" customFormat="false" ht="15" hidden="false" customHeight="false" outlineLevel="0" collapsed="false">
      <c r="A149" s="9" t="n">
        <v>150</v>
      </c>
      <c r="B149" s="9" t="s">
        <v>306</v>
      </c>
      <c r="C149" s="9" t="s">
        <v>307</v>
      </c>
      <c r="D149" s="9" t="s">
        <v>107</v>
      </c>
      <c r="E149" s="9" t="s">
        <v>309</v>
      </c>
      <c r="F149" s="9" t="n">
        <v>300</v>
      </c>
      <c r="G149" s="9" t="n">
        <v>50</v>
      </c>
      <c r="H149" s="9" t="n">
        <v>300</v>
      </c>
      <c r="I149" s="9" t="n">
        <v>50</v>
      </c>
      <c r="J149" s="9" t="n">
        <f aca="false">MAX(J150,G150,F150,E150)</f>
        <v>300</v>
      </c>
      <c r="K149" s="9" t="n">
        <v>300</v>
      </c>
      <c r="L149" s="9" t="n">
        <f aca="false">IF(ISNA(P150),"",P150)</f>
        <v>0</v>
      </c>
      <c r="M149" s="9" t="s">
        <v>199</v>
      </c>
      <c r="N149" s="11" t="b">
        <f aca="false">TRUE()</f>
        <v>1</v>
      </c>
      <c r="O149" s="8" t="n">
        <f aca="false">IF(F149="","",IF(ISNUMBER(F149),F149,IFERROR(VALUE(F149),"")))</f>
        <v>300</v>
      </c>
      <c r="P149" s="8" t="n">
        <f aca="false">IF(G149="","",IF(ISNUMBER(G149),G149,IFERROR(VALUE(G149),"")))</f>
        <v>50</v>
      </c>
      <c r="Q149" s="8" t="n">
        <f aca="false">IF(H149="","",IF(ISNUMBER(H149),H149,IFERROR(VALUE(H149),"")))</f>
        <v>300</v>
      </c>
      <c r="R149" s="8" t="n">
        <f aca="false">IF(I149="","",IF(ISNUMBER(I149),I149,IFERROR(VALUE(I149),"")))</f>
        <v>50</v>
      </c>
      <c r="S149" s="8" t="n">
        <f aca="false">IF(COUNT(O149:R149)=0,"",MAX(O149:R149))</f>
        <v>300</v>
      </c>
      <c r="T149" s="8" t="str">
        <f aca="false">IF(S149="","",IFERROR(INDEX(Codetabel!$B$2:$B$11,MATCH(S149,Codetabel!$A$2:$A$11,0)),""))</f>
        <v>4.2</v>
      </c>
      <c r="U149" s="8" t="str">
        <f aca="false">IF(NOT(X149),"n/a (excluded)",IF(K149=S149,"OK","MISMATCH"))</f>
        <v>OK</v>
      </c>
      <c r="V149" s="8" t="str">
        <f aca="false">IF(NOT(X149),"n/a (excluded)",IF(M149&amp;""=T149&amp;"","OK","MISMATCH"))</f>
        <v>OK</v>
      </c>
      <c r="W149" s="8" t="str">
        <f aca="false">IF(E149="","no activity description",IF(O149="","no numeric odour distance",IF(M149="","no category","")))</f>
        <v/>
      </c>
      <c r="X149" s="12" t="b">
        <f aca="false">W149=""</f>
        <v>1</v>
      </c>
      <c r="Y149" s="8" t="n">
        <f aca="false">IF(X149,INDEX(Codetabel!$C$2:$C$11,MATCH(M149&amp;"",Codetabel!$B$2:$B$11,0)),"")</f>
        <v>6</v>
      </c>
      <c r="Z149" s="12" t="b">
        <f aca="false">IF(X149,O149=S149,"")</f>
        <v>1</v>
      </c>
    </row>
    <row r="150" customFormat="false" ht="15" hidden="false" customHeight="false" outlineLevel="0" collapsed="false">
      <c r="A150" s="9" t="n">
        <v>151</v>
      </c>
      <c r="B150" s="9" t="s">
        <v>310</v>
      </c>
      <c r="C150" s="9" t="s">
        <v>311</v>
      </c>
      <c r="D150" s="9"/>
      <c r="E150" s="9" t="s">
        <v>312</v>
      </c>
      <c r="F150" s="9" t="n">
        <v>10</v>
      </c>
      <c r="G150" s="9" t="n">
        <v>0</v>
      </c>
      <c r="H150" s="9" t="n">
        <v>30</v>
      </c>
      <c r="I150" s="9" t="n">
        <v>0</v>
      </c>
      <c r="J150" s="9" t="n">
        <f aca="false">MAX(J151,G151,F151,E151)</f>
        <v>300</v>
      </c>
      <c r="K150" s="9" t="n">
        <v>30</v>
      </c>
      <c r="L150" s="9" t="n">
        <f aca="false">IF(ISNA(P151),"",P151)</f>
        <v>30</v>
      </c>
      <c r="M150" s="9" t="s">
        <v>107</v>
      </c>
      <c r="N150" s="11" t="b">
        <f aca="false">TRUE()</f>
        <v>1</v>
      </c>
      <c r="O150" s="8" t="n">
        <f aca="false">IF(F150="","",IF(ISNUMBER(F150),F150,IFERROR(VALUE(F150),"")))</f>
        <v>10</v>
      </c>
      <c r="P150" s="8" t="n">
        <f aca="false">IF(G150="","",IF(ISNUMBER(G150),G150,IFERROR(VALUE(G150),"")))</f>
        <v>0</v>
      </c>
      <c r="Q150" s="8" t="n">
        <f aca="false">IF(H150="","",IF(ISNUMBER(H150),H150,IFERROR(VALUE(H150),"")))</f>
        <v>30</v>
      </c>
      <c r="R150" s="8" t="n">
        <f aca="false">IF(I150="","",IF(ISNUMBER(I150),I150,IFERROR(VALUE(I150),"")))</f>
        <v>0</v>
      </c>
      <c r="S150" s="8" t="n">
        <f aca="false">IF(COUNT(O150:R150)=0,"",MAX(O150:R150))</f>
        <v>30</v>
      </c>
      <c r="T150" s="8" t="str">
        <f aca="false">IF(S150="","",IFERROR(INDEX(Codetabel!$B$2:$B$11,MATCH(S150,Codetabel!$A$2:$A$11,0)),""))</f>
        <v>2</v>
      </c>
      <c r="U150" s="8" t="str">
        <f aca="false">IF(NOT(X150),"n/a (excluded)",IF(K150=S150,"OK","MISMATCH"))</f>
        <v>OK</v>
      </c>
      <c r="V150" s="8" t="str">
        <f aca="false">IF(NOT(X150),"n/a (excluded)",IF(M150&amp;""=T150&amp;"","OK","MISMATCH"))</f>
        <v>OK</v>
      </c>
      <c r="W150" s="8" t="str">
        <f aca="false">IF(E150="","no activity description",IF(O150="","no numeric odour distance",IF(M150="","no category","")))</f>
        <v/>
      </c>
      <c r="X150" s="12" t="b">
        <f aca="false">W150=""</f>
        <v>1</v>
      </c>
      <c r="Y150" s="8" t="n">
        <f aca="false">IF(X150,INDEX(Codetabel!$C$2:$C$11,MATCH(M150&amp;"",Codetabel!$B$2:$B$11,0)),"")</f>
        <v>2</v>
      </c>
      <c r="Z150" s="12" t="b">
        <f aca="false">IF(X150,O150=S150,"")</f>
        <v>0</v>
      </c>
    </row>
    <row r="151" customFormat="false" ht="15" hidden="false" customHeight="false" outlineLevel="0" collapsed="false">
      <c r="A151" s="9" t="n">
        <v>152</v>
      </c>
      <c r="B151" s="9" t="s">
        <v>313</v>
      </c>
      <c r="C151" s="9" t="s">
        <v>314</v>
      </c>
      <c r="D151" s="9"/>
      <c r="E151" s="9" t="s">
        <v>315</v>
      </c>
      <c r="F151" s="9" t="n">
        <v>300</v>
      </c>
      <c r="G151" s="9" t="n">
        <v>30</v>
      </c>
      <c r="H151" s="9" t="n">
        <v>100</v>
      </c>
      <c r="I151" s="9" t="n">
        <v>50</v>
      </c>
      <c r="J151" s="9" t="n">
        <f aca="false">MAX(J152,G152,F152,E152)</f>
        <v>300</v>
      </c>
      <c r="K151" s="9" t="n">
        <v>300</v>
      </c>
      <c r="L151" s="9" t="n">
        <f aca="false">IF(ISNA(P152),"",P152)</f>
        <v>50</v>
      </c>
      <c r="M151" s="9" t="s">
        <v>199</v>
      </c>
      <c r="N151" s="11" t="b">
        <f aca="false">TRUE()</f>
        <v>1</v>
      </c>
      <c r="O151" s="8" t="n">
        <f aca="false">IF(F151="","",IF(ISNUMBER(F151),F151,IFERROR(VALUE(F151),"")))</f>
        <v>300</v>
      </c>
      <c r="P151" s="8" t="n">
        <f aca="false">IF(G151="","",IF(ISNUMBER(G151),G151,IFERROR(VALUE(G151),"")))</f>
        <v>30</v>
      </c>
      <c r="Q151" s="8" t="n">
        <f aca="false">IF(H151="","",IF(ISNUMBER(H151),H151,IFERROR(VALUE(H151),"")))</f>
        <v>100</v>
      </c>
      <c r="R151" s="8" t="n">
        <f aca="false">IF(I151="","",IF(ISNUMBER(I151),I151,IFERROR(VALUE(I151),"")))</f>
        <v>50</v>
      </c>
      <c r="S151" s="8" t="n">
        <f aca="false">IF(COUNT(O151:R151)=0,"",MAX(O151:R151))</f>
        <v>300</v>
      </c>
      <c r="T151" s="8" t="str">
        <f aca="false">IF(S151="","",IFERROR(INDEX(Codetabel!$B$2:$B$11,MATCH(S151,Codetabel!$A$2:$A$11,0)),""))</f>
        <v>4.2</v>
      </c>
      <c r="U151" s="8" t="str">
        <f aca="false">IF(NOT(X151),"n/a (excluded)",IF(K151=S151,"OK","MISMATCH"))</f>
        <v>OK</v>
      </c>
      <c r="V151" s="8" t="str">
        <f aca="false">IF(NOT(X151),"n/a (excluded)",IF(M151&amp;""=T151&amp;"","OK","MISMATCH"))</f>
        <v>OK</v>
      </c>
      <c r="W151" s="8" t="str">
        <f aca="false">IF(E151="","no activity description",IF(O151="","no numeric odour distance",IF(M151="","no category","")))</f>
        <v/>
      </c>
      <c r="X151" s="12" t="b">
        <f aca="false">W151=""</f>
        <v>1</v>
      </c>
      <c r="Y151" s="8" t="n">
        <f aca="false">IF(X151,INDEX(Codetabel!$C$2:$C$11,MATCH(M151&amp;"",Codetabel!$B$2:$B$11,0)),"")</f>
        <v>6</v>
      </c>
      <c r="Z151" s="12" t="b">
        <f aca="false">IF(X151,O151=S151,"")</f>
        <v>1</v>
      </c>
    </row>
    <row r="152" customFormat="false" ht="15" hidden="false" customHeight="false" outlineLevel="0" collapsed="false">
      <c r="A152" s="9" t="n">
        <v>153</v>
      </c>
      <c r="B152" s="9" t="s">
        <v>316</v>
      </c>
      <c r="C152" s="9" t="s">
        <v>317</v>
      </c>
      <c r="D152" s="9"/>
      <c r="E152" s="9" t="s">
        <v>318</v>
      </c>
      <c r="F152" s="9" t="n">
        <v>300</v>
      </c>
      <c r="G152" s="9" t="n">
        <v>50</v>
      </c>
      <c r="H152" s="9" t="n">
        <v>100</v>
      </c>
      <c r="I152" s="9" t="n">
        <v>30</v>
      </c>
      <c r="J152" s="9" t="n">
        <f aca="false">MAX(J153,G153,F153,E153)</f>
        <v>10</v>
      </c>
      <c r="K152" s="9" t="n">
        <v>300</v>
      </c>
      <c r="L152" s="9" t="n">
        <f aca="false">IF(ISNA(P153),"",P153)</f>
        <v>0</v>
      </c>
      <c r="M152" s="9" t="s">
        <v>199</v>
      </c>
      <c r="N152" s="11" t="b">
        <f aca="false">TRUE()</f>
        <v>1</v>
      </c>
      <c r="O152" s="8" t="n">
        <f aca="false">IF(F152="","",IF(ISNUMBER(F152),F152,IFERROR(VALUE(F152),"")))</f>
        <v>300</v>
      </c>
      <c r="P152" s="8" t="n">
        <f aca="false">IF(G152="","",IF(ISNUMBER(G152),G152,IFERROR(VALUE(G152),"")))</f>
        <v>50</v>
      </c>
      <c r="Q152" s="8" t="n">
        <f aca="false">IF(H152="","",IF(ISNUMBER(H152),H152,IFERROR(VALUE(H152),"")))</f>
        <v>100</v>
      </c>
      <c r="R152" s="8" t="n">
        <f aca="false">IF(I152="","",IF(ISNUMBER(I152),I152,IFERROR(VALUE(I152),"")))</f>
        <v>30</v>
      </c>
      <c r="S152" s="8" t="n">
        <f aca="false">IF(COUNT(O152:R152)=0,"",MAX(O152:R152))</f>
        <v>300</v>
      </c>
      <c r="T152" s="8" t="str">
        <f aca="false">IF(S152="","",IFERROR(INDEX(Codetabel!$B$2:$B$11,MATCH(S152,Codetabel!$A$2:$A$11,0)),""))</f>
        <v>4.2</v>
      </c>
      <c r="U152" s="8" t="str">
        <f aca="false">IF(NOT(X152),"n/a (excluded)",IF(K152=S152,"OK","MISMATCH"))</f>
        <v>OK</v>
      </c>
      <c r="V152" s="8" t="str">
        <f aca="false">IF(NOT(X152),"n/a (excluded)",IF(M152&amp;""=T152&amp;"","OK","MISMATCH"))</f>
        <v>OK</v>
      </c>
      <c r="W152" s="8" t="str">
        <f aca="false">IF(E152="","no activity description",IF(O152="","no numeric odour distance",IF(M152="","no category","")))</f>
        <v/>
      </c>
      <c r="X152" s="12" t="b">
        <f aca="false">W152=""</f>
        <v>1</v>
      </c>
      <c r="Y152" s="8" t="n">
        <f aca="false">IF(X152,INDEX(Codetabel!$C$2:$C$11,MATCH(M152&amp;"",Codetabel!$B$2:$B$11,0)),"")</f>
        <v>6</v>
      </c>
      <c r="Z152" s="12" t="b">
        <f aca="false">IF(X152,O152=S152,"")</f>
        <v>1</v>
      </c>
    </row>
    <row r="153" customFormat="false" ht="15" hidden="false" customHeight="false" outlineLevel="0" collapsed="false">
      <c r="A153" s="9" t="n">
        <v>154</v>
      </c>
      <c r="B153" s="9" t="s">
        <v>319</v>
      </c>
      <c r="C153" s="9" t="s">
        <v>320</v>
      </c>
      <c r="D153" s="9"/>
      <c r="E153" s="9" t="s">
        <v>321</v>
      </c>
      <c r="F153" s="9" t="n">
        <v>10</v>
      </c>
      <c r="G153" s="9" t="n">
        <v>0</v>
      </c>
      <c r="H153" s="9" t="n">
        <v>100</v>
      </c>
      <c r="I153" s="9" t="n">
        <v>50</v>
      </c>
      <c r="J153" s="9" t="n">
        <f aca="false">MAX(J154,G154,F154,E154)</f>
        <v>0</v>
      </c>
      <c r="K153" s="9" t="n">
        <v>100</v>
      </c>
      <c r="L153" s="9" t="str">
        <f aca="false">IF(ISNA(P154),"",P154)</f>
        <v/>
      </c>
      <c r="M153" s="9" t="s">
        <v>115</v>
      </c>
      <c r="N153" s="11" t="b">
        <f aca="false">TRUE()</f>
        <v>1</v>
      </c>
      <c r="O153" s="8" t="n">
        <f aca="false">IF(F153="","",IF(ISNUMBER(F153),F153,IFERROR(VALUE(F153),"")))</f>
        <v>10</v>
      </c>
      <c r="P153" s="8" t="n">
        <f aca="false">IF(G153="","",IF(ISNUMBER(G153),G153,IFERROR(VALUE(G153),"")))</f>
        <v>0</v>
      </c>
      <c r="Q153" s="8" t="n">
        <f aca="false">IF(H153="","",IF(ISNUMBER(H153),H153,IFERROR(VALUE(H153),"")))</f>
        <v>100</v>
      </c>
      <c r="R153" s="8" t="n">
        <f aca="false">IF(I153="","",IF(ISNUMBER(I153),I153,IFERROR(VALUE(I153),"")))</f>
        <v>50</v>
      </c>
      <c r="S153" s="8" t="n">
        <f aca="false">IF(COUNT(O153:R153)=0,"",MAX(O153:R153))</f>
        <v>100</v>
      </c>
      <c r="T153" s="8" t="str">
        <f aca="false">IF(S153="","",IFERROR(INDEX(Codetabel!$B$2:$B$11,MATCH(S153,Codetabel!$A$2:$A$11,0)),""))</f>
        <v>3.2</v>
      </c>
      <c r="U153" s="8" t="str">
        <f aca="false">IF(NOT(X153),"n/a (excluded)",IF(K153=S153,"OK","MISMATCH"))</f>
        <v>OK</v>
      </c>
      <c r="V153" s="8" t="str">
        <f aca="false">IF(NOT(X153),"n/a (excluded)",IF(M153&amp;""=T153&amp;"","OK","MISMATCH"))</f>
        <v>OK</v>
      </c>
      <c r="W153" s="8" t="str">
        <f aca="false">IF(E153="","no activity description",IF(O153="","no numeric odour distance",IF(M153="","no category","")))</f>
        <v/>
      </c>
      <c r="X153" s="12" t="b">
        <f aca="false">W153=""</f>
        <v>1</v>
      </c>
      <c r="Y153" s="8" t="n">
        <f aca="false">IF(X153,INDEX(Codetabel!$C$2:$C$11,MATCH(M153&amp;"",Codetabel!$B$2:$B$11,0)),"")</f>
        <v>4</v>
      </c>
      <c r="Z153" s="12" t="b">
        <f aca="false">IF(X153,O153=S153,"")</f>
        <v>0</v>
      </c>
    </row>
    <row r="154" customFormat="false" ht="15" hidden="false" customHeight="false" outlineLevel="0" collapsed="false">
      <c r="A154" s="9" t="n">
        <v>155</v>
      </c>
      <c r="B154" s="9" t="s">
        <v>1264</v>
      </c>
      <c r="C154" s="9" t="s">
        <v>1265</v>
      </c>
      <c r="D154" s="9" t="s">
        <v>1212</v>
      </c>
      <c r="E154" s="9"/>
      <c r="F154" s="9"/>
      <c r="G154" s="9"/>
      <c r="H154" s="9"/>
      <c r="I154" s="9"/>
      <c r="J154" s="9"/>
      <c r="K154" s="9"/>
      <c r="L154" s="9" t="str">
        <f aca="false">IF(ISNA(P155),"",P155)</f>
        <v/>
      </c>
      <c r="M154" s="9"/>
      <c r="N154" s="11" t="b">
        <f aca="false">TRUE()</f>
        <v>1</v>
      </c>
      <c r="O154" s="8" t="str">
        <f aca="false">IF(F154="","",IF(ISNUMBER(F154),F154,IFERROR(VALUE(F154),"")))</f>
        <v/>
      </c>
      <c r="P154" s="8" t="str">
        <f aca="false">IF(G154="","",IF(ISNUMBER(G154),G154,IFERROR(VALUE(G154),"")))</f>
        <v/>
      </c>
      <c r="Q154" s="8" t="str">
        <f aca="false">IF(H154="","",IF(ISNUMBER(H154),H154,IFERROR(VALUE(H154),"")))</f>
        <v/>
      </c>
      <c r="R154" s="8" t="str">
        <f aca="false">IF(I154="","",IF(ISNUMBER(I154),I154,IFERROR(VALUE(I154),"")))</f>
        <v/>
      </c>
      <c r="S154" s="8" t="str">
        <f aca="false">IF(COUNT(O154:R154)=0,"",MAX(O154:R154))</f>
        <v/>
      </c>
      <c r="T154" s="8" t="str">
        <f aca="false">IF(S154="","",IFERROR(INDEX(Codetabel!$B$2:$B$11,MATCH(S154,Codetabel!$A$2:$A$11,0)),""))</f>
        <v/>
      </c>
      <c r="U154" s="8" t="str">
        <f aca="false">IF(NOT(X154),"n/a (excluded)",IF(K154=S154,"OK","MISMATCH"))</f>
        <v>n/a (excluded)</v>
      </c>
      <c r="V154" s="8" t="str">
        <f aca="false">IF(NOT(X154),"n/a (excluded)",IF(M154&amp;""=T154&amp;"","OK","MISMATCH"))</f>
        <v>n/a (excluded)</v>
      </c>
      <c r="W154" s="8" t="str">
        <f aca="false">IF(E154="","no activity description",IF(O154="","no numeric odour distance",IF(M154="","no category","")))</f>
        <v>no activity description</v>
      </c>
      <c r="X154" s="12" t="b">
        <f aca="false">W154=""</f>
        <v>0</v>
      </c>
      <c r="Y154" s="8" t="str">
        <f aca="false">IF(X154,INDEX(Codetabel!$C$2:$C$11,MATCH(M154&amp;"",Codetabel!$B$2:$B$11,0)),"")</f>
        <v/>
      </c>
      <c r="Z154" s="8" t="str">
        <f aca="false">IF(X154,O154=S154,"")</f>
        <v/>
      </c>
    </row>
    <row r="155" customFormat="false" ht="15" hidden="false" customHeight="false" outlineLevel="0" collapsed="false">
      <c r="A155" s="9" t="n">
        <v>156</v>
      </c>
      <c r="B155" s="9" t="s">
        <v>1264</v>
      </c>
      <c r="C155" s="9" t="s">
        <v>1265</v>
      </c>
      <c r="D155" s="9" t="s">
        <v>1212</v>
      </c>
      <c r="E155" s="9" t="s">
        <v>1266</v>
      </c>
      <c r="F155" s="9"/>
      <c r="G155" s="9"/>
      <c r="H155" s="9"/>
      <c r="I155" s="9"/>
      <c r="J155" s="9"/>
      <c r="K155" s="9"/>
      <c r="L155" s="9" t="n">
        <f aca="false">IF(ISNA(P156),"",P156)</f>
        <v>30</v>
      </c>
      <c r="M155" s="9"/>
      <c r="N155" s="11" t="b">
        <f aca="false">TRUE()</f>
        <v>1</v>
      </c>
      <c r="O155" s="8" t="str">
        <f aca="false">IF(F155="","",IF(ISNUMBER(F155),F155,IFERROR(VALUE(F155),"")))</f>
        <v/>
      </c>
      <c r="P155" s="8" t="str">
        <f aca="false">IF(G155="","",IF(ISNUMBER(G155),G155,IFERROR(VALUE(G155),"")))</f>
        <v/>
      </c>
      <c r="Q155" s="8" t="str">
        <f aca="false">IF(H155="","",IF(ISNUMBER(H155),H155,IFERROR(VALUE(H155),"")))</f>
        <v/>
      </c>
      <c r="R155" s="8" t="str">
        <f aca="false">IF(I155="","",IF(ISNUMBER(I155),I155,IFERROR(VALUE(I155),"")))</f>
        <v/>
      </c>
      <c r="S155" s="8" t="str">
        <f aca="false">IF(COUNT(O155:R155)=0,"",MAX(O155:R155))</f>
        <v/>
      </c>
      <c r="T155" s="8" t="str">
        <f aca="false">IF(S155="","",IFERROR(INDEX(Codetabel!$B$2:$B$11,MATCH(S155,Codetabel!$A$2:$A$11,0)),""))</f>
        <v/>
      </c>
      <c r="U155" s="8" t="str">
        <f aca="false">IF(NOT(X155),"n/a (excluded)",IF(K155=S155,"OK","MISMATCH"))</f>
        <v>n/a (excluded)</v>
      </c>
      <c r="V155" s="8" t="str">
        <f aca="false">IF(NOT(X155),"n/a (excluded)",IF(M155&amp;""=T155&amp;"","OK","MISMATCH"))</f>
        <v>n/a (excluded)</v>
      </c>
      <c r="W155" s="8" t="str">
        <f aca="false">IF(E155="","no activity description",IF(O155="","no numeric odour distance",IF(M155="","no category","")))</f>
        <v>no numeric odour distance</v>
      </c>
      <c r="X155" s="12" t="b">
        <f aca="false">W155=""</f>
        <v>0</v>
      </c>
      <c r="Y155" s="8" t="str">
        <f aca="false">IF(X155,INDEX(Codetabel!$C$2:$C$11,MATCH(M155&amp;"",Codetabel!$B$2:$B$11,0)),"")</f>
        <v/>
      </c>
      <c r="Z155" s="8" t="str">
        <f aca="false">IF(X155,O155=S155,"")</f>
        <v/>
      </c>
    </row>
    <row r="156" customFormat="false" ht="15" hidden="false" customHeight="false" outlineLevel="0" collapsed="false">
      <c r="A156" s="9" t="n">
        <v>157</v>
      </c>
      <c r="B156" s="9" t="s">
        <v>322</v>
      </c>
      <c r="C156" s="9" t="s">
        <v>323</v>
      </c>
      <c r="D156" s="9"/>
      <c r="E156" s="9" t="s">
        <v>324</v>
      </c>
      <c r="F156" s="9" t="n">
        <v>200</v>
      </c>
      <c r="G156" s="9" t="n">
        <v>30</v>
      </c>
      <c r="H156" s="9" t="n">
        <v>50</v>
      </c>
      <c r="I156" s="9" t="n">
        <v>30</v>
      </c>
      <c r="J156" s="9" t="n">
        <f aca="false">MAX(J157,G157,F157,E157)</f>
        <v>0</v>
      </c>
      <c r="K156" s="9" t="n">
        <v>200</v>
      </c>
      <c r="L156" s="9" t="str">
        <f aca="false">IF(ISNA(P157),"",P157)</f>
        <v/>
      </c>
      <c r="M156" s="9" t="s">
        <v>132</v>
      </c>
      <c r="N156" s="11" t="b">
        <f aca="false">TRUE()</f>
        <v>1</v>
      </c>
      <c r="O156" s="8" t="n">
        <f aca="false">IF(F156="","",IF(ISNUMBER(F156),F156,IFERROR(VALUE(F156),"")))</f>
        <v>200</v>
      </c>
      <c r="P156" s="8" t="n">
        <f aca="false">IF(G156="","",IF(ISNUMBER(G156),G156,IFERROR(VALUE(G156),"")))</f>
        <v>30</v>
      </c>
      <c r="Q156" s="8" t="n">
        <f aca="false">IF(H156="","",IF(ISNUMBER(H156),H156,IFERROR(VALUE(H156),"")))</f>
        <v>50</v>
      </c>
      <c r="R156" s="8" t="n">
        <f aca="false">IF(I156="","",IF(ISNUMBER(I156),I156,IFERROR(VALUE(I156),"")))</f>
        <v>30</v>
      </c>
      <c r="S156" s="8" t="n">
        <f aca="false">IF(COUNT(O156:R156)=0,"",MAX(O156:R156))</f>
        <v>200</v>
      </c>
      <c r="T156" s="8" t="str">
        <f aca="false">IF(S156="","",IFERROR(INDEX(Codetabel!$B$2:$B$11,MATCH(S156,Codetabel!$A$2:$A$11,0)),""))</f>
        <v>4.1</v>
      </c>
      <c r="U156" s="8" t="str">
        <f aca="false">IF(NOT(X156),"n/a (excluded)",IF(K156=S156,"OK","MISMATCH"))</f>
        <v>OK</v>
      </c>
      <c r="V156" s="8" t="str">
        <f aca="false">IF(NOT(X156),"n/a (excluded)",IF(M156&amp;""=T156&amp;"","OK","MISMATCH"))</f>
        <v>OK</v>
      </c>
      <c r="W156" s="8" t="str">
        <f aca="false">IF(E156="","no activity description",IF(O156="","no numeric odour distance",IF(M156="","no category","")))</f>
        <v/>
      </c>
      <c r="X156" s="12" t="b">
        <f aca="false">W156=""</f>
        <v>1</v>
      </c>
      <c r="Y156" s="8" t="n">
        <f aca="false">IF(X156,INDEX(Codetabel!$C$2:$C$11,MATCH(M156&amp;"",Codetabel!$B$2:$B$11,0)),"")</f>
        <v>5</v>
      </c>
      <c r="Z156" s="12" t="b">
        <f aca="false">IF(X156,O156=S156,"")</f>
        <v>1</v>
      </c>
    </row>
    <row r="157" customFormat="false" ht="15" hidden="false" customHeight="false" outlineLevel="0" collapsed="false">
      <c r="A157" s="9" t="n">
        <v>158</v>
      </c>
      <c r="B157" s="9" t="s">
        <v>1267</v>
      </c>
      <c r="C157" s="9" t="s">
        <v>1268</v>
      </c>
      <c r="D157" s="9" t="s">
        <v>1212</v>
      </c>
      <c r="E157" s="9"/>
      <c r="F157" s="9"/>
      <c r="G157" s="9"/>
      <c r="H157" s="9"/>
      <c r="I157" s="9"/>
      <c r="J157" s="9"/>
      <c r="K157" s="9"/>
      <c r="L157" s="9" t="str">
        <f aca="false">IF(ISNA(P158),"",P158)</f>
        <v/>
      </c>
      <c r="M157" s="9"/>
      <c r="N157" s="11" t="b">
        <f aca="false">TRUE()</f>
        <v>1</v>
      </c>
      <c r="O157" s="8" t="str">
        <f aca="false">IF(F157="","",IF(ISNUMBER(F157),F157,IFERROR(VALUE(F157),"")))</f>
        <v/>
      </c>
      <c r="P157" s="8" t="str">
        <f aca="false">IF(G157="","",IF(ISNUMBER(G157),G157,IFERROR(VALUE(G157),"")))</f>
        <v/>
      </c>
      <c r="Q157" s="8" t="str">
        <f aca="false">IF(H157="","",IF(ISNUMBER(H157),H157,IFERROR(VALUE(H157),"")))</f>
        <v/>
      </c>
      <c r="R157" s="8" t="str">
        <f aca="false">IF(I157="","",IF(ISNUMBER(I157),I157,IFERROR(VALUE(I157),"")))</f>
        <v/>
      </c>
      <c r="S157" s="8" t="str">
        <f aca="false">IF(COUNT(O157:R157)=0,"",MAX(O157:R157))</f>
        <v/>
      </c>
      <c r="T157" s="8" t="str">
        <f aca="false">IF(S157="","",IFERROR(INDEX(Codetabel!$B$2:$B$11,MATCH(S157,Codetabel!$A$2:$A$11,0)),""))</f>
        <v/>
      </c>
      <c r="U157" s="8" t="str">
        <f aca="false">IF(NOT(X157),"n/a (excluded)",IF(K157=S157,"OK","MISMATCH"))</f>
        <v>n/a (excluded)</v>
      </c>
      <c r="V157" s="8" t="str">
        <f aca="false">IF(NOT(X157),"n/a (excluded)",IF(M157&amp;""=T157&amp;"","OK","MISMATCH"))</f>
        <v>n/a (excluded)</v>
      </c>
      <c r="W157" s="8" t="str">
        <f aca="false">IF(E157="","no activity description",IF(O157="","no numeric odour distance",IF(M157="","no category","")))</f>
        <v>no activity description</v>
      </c>
      <c r="X157" s="12" t="b">
        <f aca="false">W157=""</f>
        <v>0</v>
      </c>
      <c r="Y157" s="8" t="str">
        <f aca="false">IF(X157,INDEX(Codetabel!$C$2:$C$11,MATCH(M157&amp;"",Codetabel!$B$2:$B$11,0)),"")</f>
        <v/>
      </c>
      <c r="Z157" s="8" t="str">
        <f aca="false">IF(X157,O157=S157,"")</f>
        <v/>
      </c>
    </row>
    <row r="158" customFormat="false" ht="15" hidden="false" customHeight="false" outlineLevel="0" collapsed="false">
      <c r="A158" s="9" t="n">
        <v>159</v>
      </c>
      <c r="B158" s="9" t="s">
        <v>1267</v>
      </c>
      <c r="C158" s="9" t="s">
        <v>1268</v>
      </c>
      <c r="D158" s="9" t="s">
        <v>1212</v>
      </c>
      <c r="E158" s="9" t="s">
        <v>1269</v>
      </c>
      <c r="F158" s="9"/>
      <c r="G158" s="9"/>
      <c r="H158" s="9"/>
      <c r="I158" s="9"/>
      <c r="J158" s="9"/>
      <c r="K158" s="9"/>
      <c r="L158" s="9" t="n">
        <f aca="false">IF(ISNA(P159),"",P159)</f>
        <v>50</v>
      </c>
      <c r="M158" s="9"/>
      <c r="N158" s="11" t="b">
        <f aca="false">TRUE()</f>
        <v>1</v>
      </c>
      <c r="O158" s="8" t="str">
        <f aca="false">IF(F158="","",IF(ISNUMBER(F158),F158,IFERROR(VALUE(F158),"")))</f>
        <v/>
      </c>
      <c r="P158" s="8" t="str">
        <f aca="false">IF(G158="","",IF(ISNUMBER(G158),G158,IFERROR(VALUE(G158),"")))</f>
        <v/>
      </c>
      <c r="Q158" s="8" t="str">
        <f aca="false">IF(H158="","",IF(ISNUMBER(H158),H158,IFERROR(VALUE(H158),"")))</f>
        <v/>
      </c>
      <c r="R158" s="8" t="str">
        <f aca="false">IF(I158="","",IF(ISNUMBER(I158),I158,IFERROR(VALUE(I158),"")))</f>
        <v/>
      </c>
      <c r="S158" s="8" t="str">
        <f aca="false">IF(COUNT(O158:R158)=0,"",MAX(O158:R158))</f>
        <v/>
      </c>
      <c r="T158" s="8" t="str">
        <f aca="false">IF(S158="","",IFERROR(INDEX(Codetabel!$B$2:$B$11,MATCH(S158,Codetabel!$A$2:$A$11,0)),""))</f>
        <v/>
      </c>
      <c r="U158" s="8" t="str">
        <f aca="false">IF(NOT(X158),"n/a (excluded)",IF(K158=S158,"OK","MISMATCH"))</f>
        <v>n/a (excluded)</v>
      </c>
      <c r="V158" s="8" t="str">
        <f aca="false">IF(NOT(X158),"n/a (excluded)",IF(M158&amp;""=T158&amp;"","OK","MISMATCH"))</f>
        <v>n/a (excluded)</v>
      </c>
      <c r="W158" s="8" t="str">
        <f aca="false">IF(E158="","no activity description",IF(O158="","no numeric odour distance",IF(M158="","no category","")))</f>
        <v>no numeric odour distance</v>
      </c>
      <c r="X158" s="12" t="b">
        <f aca="false">W158=""</f>
        <v>0</v>
      </c>
      <c r="Y158" s="8" t="str">
        <f aca="false">IF(X158,INDEX(Codetabel!$C$2:$C$11,MATCH(M158&amp;"",Codetabel!$B$2:$B$11,0)),"")</f>
        <v/>
      </c>
      <c r="Z158" s="8" t="str">
        <f aca="false">IF(X158,O158=S158,"")</f>
        <v/>
      </c>
    </row>
    <row r="159" customFormat="false" ht="15" hidden="false" customHeight="false" outlineLevel="0" collapsed="false">
      <c r="A159" s="9" t="n">
        <v>160</v>
      </c>
      <c r="B159" s="9" t="s">
        <v>325</v>
      </c>
      <c r="C159" s="9" t="s">
        <v>326</v>
      </c>
      <c r="D159" s="9"/>
      <c r="E159" s="9" t="s">
        <v>327</v>
      </c>
      <c r="F159" s="9" t="n">
        <v>10</v>
      </c>
      <c r="G159" s="9" t="n">
        <v>50</v>
      </c>
      <c r="H159" s="9" t="n">
        <v>100</v>
      </c>
      <c r="I159" s="9" t="n">
        <v>30</v>
      </c>
      <c r="J159" s="9" t="n">
        <f aca="false">MAX(J160,G160,F160,E160)</f>
        <v>0</v>
      </c>
      <c r="K159" s="9" t="n">
        <v>100</v>
      </c>
      <c r="L159" s="9" t="str">
        <f aca="false">IF(ISNA(P160),"",P160)</f>
        <v/>
      </c>
      <c r="M159" s="9" t="s">
        <v>115</v>
      </c>
      <c r="N159" s="11" t="b">
        <f aca="false">TRUE()</f>
        <v>1</v>
      </c>
      <c r="O159" s="8" t="n">
        <f aca="false">IF(F159="","",IF(ISNUMBER(F159),F159,IFERROR(VALUE(F159),"")))</f>
        <v>10</v>
      </c>
      <c r="P159" s="8" t="n">
        <f aca="false">IF(G159="","",IF(ISNUMBER(G159),G159,IFERROR(VALUE(G159),"")))</f>
        <v>50</v>
      </c>
      <c r="Q159" s="8" t="n">
        <f aca="false">IF(H159="","",IF(ISNUMBER(H159),H159,IFERROR(VALUE(H159),"")))</f>
        <v>100</v>
      </c>
      <c r="R159" s="8" t="n">
        <f aca="false">IF(I159="","",IF(ISNUMBER(I159),I159,IFERROR(VALUE(I159),"")))</f>
        <v>30</v>
      </c>
      <c r="S159" s="8" t="n">
        <f aca="false">IF(COUNT(O159:R159)=0,"",MAX(O159:R159))</f>
        <v>100</v>
      </c>
      <c r="T159" s="8" t="str">
        <f aca="false">IF(S159="","",IFERROR(INDEX(Codetabel!$B$2:$B$11,MATCH(S159,Codetabel!$A$2:$A$11,0)),""))</f>
        <v>3.2</v>
      </c>
      <c r="U159" s="8" t="str">
        <f aca="false">IF(NOT(X159),"n/a (excluded)",IF(K159=S159,"OK","MISMATCH"))</f>
        <v>OK</v>
      </c>
      <c r="V159" s="8" t="str">
        <f aca="false">IF(NOT(X159),"n/a (excluded)",IF(M159&amp;""=T159&amp;"","OK","MISMATCH"))</f>
        <v>OK</v>
      </c>
      <c r="W159" s="8" t="str">
        <f aca="false">IF(E159="","no activity description",IF(O159="","no numeric odour distance",IF(M159="","no category","")))</f>
        <v/>
      </c>
      <c r="X159" s="12" t="b">
        <f aca="false">W159=""</f>
        <v>1</v>
      </c>
      <c r="Y159" s="8" t="n">
        <f aca="false">IF(X159,INDEX(Codetabel!$C$2:$C$11,MATCH(M159&amp;"",Codetabel!$B$2:$B$11,0)),"")</f>
        <v>4</v>
      </c>
      <c r="Z159" s="12" t="b">
        <f aca="false">IF(X159,O159=S159,"")</f>
        <v>0</v>
      </c>
    </row>
    <row r="160" customFormat="false" ht="15" hidden="false" customHeight="false" outlineLevel="0" collapsed="false">
      <c r="A160" s="9" t="n">
        <v>161</v>
      </c>
      <c r="B160" s="9" t="s">
        <v>328</v>
      </c>
      <c r="C160" s="9" t="s">
        <v>329</v>
      </c>
      <c r="D160" s="9" t="s">
        <v>1215</v>
      </c>
      <c r="E160" s="9" t="s">
        <v>1270</v>
      </c>
      <c r="F160" s="9"/>
      <c r="G160" s="9"/>
      <c r="H160" s="9"/>
      <c r="I160" s="9"/>
      <c r="J160" s="9"/>
      <c r="K160" s="9"/>
      <c r="L160" s="9" t="n">
        <f aca="false">IF(ISNA(P161),"",P161)</f>
        <v>10</v>
      </c>
      <c r="M160" s="9"/>
      <c r="N160" s="11" t="b">
        <f aca="false">TRUE()</f>
        <v>1</v>
      </c>
      <c r="O160" s="8" t="str">
        <f aca="false">IF(F160="","",IF(ISNUMBER(F160),F160,IFERROR(VALUE(F160),"")))</f>
        <v/>
      </c>
      <c r="P160" s="8" t="str">
        <f aca="false">IF(G160="","",IF(ISNUMBER(G160),G160,IFERROR(VALUE(G160),"")))</f>
        <v/>
      </c>
      <c r="Q160" s="8" t="str">
        <f aca="false">IF(H160="","",IF(ISNUMBER(H160),H160,IFERROR(VALUE(H160),"")))</f>
        <v/>
      </c>
      <c r="R160" s="8" t="str">
        <f aca="false">IF(I160="","",IF(ISNUMBER(I160),I160,IFERROR(VALUE(I160),"")))</f>
        <v/>
      </c>
      <c r="S160" s="8" t="str">
        <f aca="false">IF(COUNT(O160:R160)=0,"",MAX(O160:R160))</f>
        <v/>
      </c>
      <c r="T160" s="8" t="str">
        <f aca="false">IF(S160="","",IFERROR(INDEX(Codetabel!$B$2:$B$11,MATCH(S160,Codetabel!$A$2:$A$11,0)),""))</f>
        <v/>
      </c>
      <c r="U160" s="8" t="str">
        <f aca="false">IF(NOT(X160),"n/a (excluded)",IF(K160=S160,"OK","MISMATCH"))</f>
        <v>n/a (excluded)</v>
      </c>
      <c r="V160" s="8" t="str">
        <f aca="false">IF(NOT(X160),"n/a (excluded)",IF(M160&amp;""=T160&amp;"","OK","MISMATCH"))</f>
        <v>n/a (excluded)</v>
      </c>
      <c r="W160" s="8" t="str">
        <f aca="false">IF(E160="","no activity description",IF(O160="","no numeric odour distance",IF(M160="","no category","")))</f>
        <v>no numeric odour distance</v>
      </c>
      <c r="X160" s="12" t="b">
        <f aca="false">W160=""</f>
        <v>0</v>
      </c>
      <c r="Y160" s="8" t="str">
        <f aca="false">IF(X160,INDEX(Codetabel!$C$2:$C$11,MATCH(M160&amp;"",Codetabel!$B$2:$B$11,0)),"")</f>
        <v/>
      </c>
      <c r="Z160" s="8" t="str">
        <f aca="false">IF(X160,O160=S160,"")</f>
        <v/>
      </c>
    </row>
    <row r="161" customFormat="false" ht="15" hidden="false" customHeight="false" outlineLevel="0" collapsed="false">
      <c r="A161" s="9" t="n">
        <v>162</v>
      </c>
      <c r="B161" s="9" t="s">
        <v>328</v>
      </c>
      <c r="C161" s="9" t="s">
        <v>329</v>
      </c>
      <c r="D161" s="9" t="s">
        <v>392</v>
      </c>
      <c r="E161" s="9" t="s">
        <v>330</v>
      </c>
      <c r="F161" s="9" t="n">
        <v>10</v>
      </c>
      <c r="G161" s="9" t="n">
        <v>10</v>
      </c>
      <c r="H161" s="9" t="n">
        <v>100</v>
      </c>
      <c r="I161" s="9" t="n">
        <v>0</v>
      </c>
      <c r="J161" s="9" t="n">
        <f aca="false">MAX(J162,G162,F162,E162)</f>
        <v>100</v>
      </c>
      <c r="K161" s="9" t="n">
        <v>100</v>
      </c>
      <c r="L161" s="9" t="n">
        <f aca="false">IF(ISNA(P162),"",P162)</f>
        <v>30</v>
      </c>
      <c r="M161" s="9" t="s">
        <v>115</v>
      </c>
      <c r="N161" s="11" t="b">
        <f aca="false">TRUE()</f>
        <v>1</v>
      </c>
      <c r="O161" s="8" t="n">
        <f aca="false">IF(F161="","",IF(ISNUMBER(F161),F161,IFERROR(VALUE(F161),"")))</f>
        <v>10</v>
      </c>
      <c r="P161" s="8" t="n">
        <f aca="false">IF(G161="","",IF(ISNUMBER(G161),G161,IFERROR(VALUE(G161),"")))</f>
        <v>10</v>
      </c>
      <c r="Q161" s="8" t="n">
        <f aca="false">IF(H161="","",IF(ISNUMBER(H161),H161,IFERROR(VALUE(H161),"")))</f>
        <v>100</v>
      </c>
      <c r="R161" s="8" t="n">
        <f aca="false">IF(I161="","",IF(ISNUMBER(I161),I161,IFERROR(VALUE(I161),"")))</f>
        <v>0</v>
      </c>
      <c r="S161" s="8" t="n">
        <f aca="false">IF(COUNT(O161:R161)=0,"",MAX(O161:R161))</f>
        <v>100</v>
      </c>
      <c r="T161" s="8" t="str">
        <f aca="false">IF(S161="","",IFERROR(INDEX(Codetabel!$B$2:$B$11,MATCH(S161,Codetabel!$A$2:$A$11,0)),""))</f>
        <v>3.2</v>
      </c>
      <c r="U161" s="8" t="str">
        <f aca="false">IF(NOT(X161),"n/a (excluded)",IF(K161=S161,"OK","MISMATCH"))</f>
        <v>OK</v>
      </c>
      <c r="V161" s="8" t="str">
        <f aca="false">IF(NOT(X161),"n/a (excluded)",IF(M161&amp;""=T161&amp;"","OK","MISMATCH"))</f>
        <v>OK</v>
      </c>
      <c r="W161" s="8" t="str">
        <f aca="false">IF(E161="","no activity description",IF(O161="","no numeric odour distance",IF(M161="","no category","")))</f>
        <v/>
      </c>
      <c r="X161" s="12" t="b">
        <f aca="false">W161=""</f>
        <v>1</v>
      </c>
      <c r="Y161" s="8" t="n">
        <f aca="false">IF(X161,INDEX(Codetabel!$C$2:$C$11,MATCH(M161&amp;"",Codetabel!$B$2:$B$11,0)),"")</f>
        <v>4</v>
      </c>
      <c r="Z161" s="12" t="b">
        <f aca="false">IF(X161,O161=S161,"")</f>
        <v>0</v>
      </c>
    </row>
    <row r="162" customFormat="false" ht="15" hidden="false" customHeight="false" outlineLevel="0" collapsed="false">
      <c r="A162" s="9" t="n">
        <v>163</v>
      </c>
      <c r="B162" s="9" t="s">
        <v>328</v>
      </c>
      <c r="C162" s="9" t="s">
        <v>329</v>
      </c>
      <c r="D162" s="9" t="s">
        <v>107</v>
      </c>
      <c r="E162" s="9" t="s">
        <v>331</v>
      </c>
      <c r="F162" s="9" t="n">
        <v>10</v>
      </c>
      <c r="G162" s="9" t="n">
        <v>30</v>
      </c>
      <c r="H162" s="9" t="n">
        <v>300</v>
      </c>
      <c r="I162" s="9" t="n">
        <v>50</v>
      </c>
      <c r="J162" s="9" t="n">
        <f aca="false">MAX(J163,G163,F163,E163)</f>
        <v>100</v>
      </c>
      <c r="K162" s="9" t="n">
        <v>300</v>
      </c>
      <c r="L162" s="9" t="n">
        <f aca="false">IF(ISNA(P163),"",P163)</f>
        <v>0</v>
      </c>
      <c r="M162" s="9" t="s">
        <v>199</v>
      </c>
      <c r="N162" s="11" t="b">
        <f aca="false">TRUE()</f>
        <v>1</v>
      </c>
      <c r="O162" s="8" t="n">
        <f aca="false">IF(F162="","",IF(ISNUMBER(F162),F162,IFERROR(VALUE(F162),"")))</f>
        <v>10</v>
      </c>
      <c r="P162" s="8" t="n">
        <f aca="false">IF(G162="","",IF(ISNUMBER(G162),G162,IFERROR(VALUE(G162),"")))</f>
        <v>30</v>
      </c>
      <c r="Q162" s="8" t="n">
        <f aca="false">IF(H162="","",IF(ISNUMBER(H162),H162,IFERROR(VALUE(H162),"")))</f>
        <v>300</v>
      </c>
      <c r="R162" s="8" t="n">
        <f aca="false">IF(I162="","",IF(ISNUMBER(I162),I162,IFERROR(VALUE(I162),"")))</f>
        <v>50</v>
      </c>
      <c r="S162" s="8" t="n">
        <f aca="false">IF(COUNT(O162:R162)=0,"",MAX(O162:R162))</f>
        <v>300</v>
      </c>
      <c r="T162" s="8" t="str">
        <f aca="false">IF(S162="","",IFERROR(INDEX(Codetabel!$B$2:$B$11,MATCH(S162,Codetabel!$A$2:$A$11,0)),""))</f>
        <v>4.2</v>
      </c>
      <c r="U162" s="8" t="str">
        <f aca="false">IF(NOT(X162),"n/a (excluded)",IF(K162=S162,"OK","MISMATCH"))</f>
        <v>OK</v>
      </c>
      <c r="V162" s="8" t="str">
        <f aca="false">IF(NOT(X162),"n/a (excluded)",IF(M162&amp;""=T162&amp;"","OK","MISMATCH"))</f>
        <v>OK</v>
      </c>
      <c r="W162" s="8" t="str">
        <f aca="false">IF(E162="","no activity description",IF(O162="","no numeric odour distance",IF(M162="","no category","")))</f>
        <v/>
      </c>
      <c r="X162" s="12" t="b">
        <f aca="false">W162=""</f>
        <v>1</v>
      </c>
      <c r="Y162" s="8" t="n">
        <f aca="false">IF(X162,INDEX(Codetabel!$C$2:$C$11,MATCH(M162&amp;"",Codetabel!$B$2:$B$11,0)),"")</f>
        <v>6</v>
      </c>
      <c r="Z162" s="12" t="b">
        <f aca="false">IF(X162,O162=S162,"")</f>
        <v>0</v>
      </c>
    </row>
    <row r="163" customFormat="false" ht="15" hidden="false" customHeight="false" outlineLevel="0" collapsed="false">
      <c r="A163" s="9" t="n">
        <v>164</v>
      </c>
      <c r="B163" s="9" t="s">
        <v>332</v>
      </c>
      <c r="C163" s="9" t="s">
        <v>333</v>
      </c>
      <c r="D163" s="9"/>
      <c r="E163" s="9" t="s">
        <v>334</v>
      </c>
      <c r="F163" s="9" t="n">
        <v>50</v>
      </c>
      <c r="G163" s="9" t="n">
        <v>0</v>
      </c>
      <c r="H163" s="9" t="n">
        <v>50</v>
      </c>
      <c r="I163" s="9" t="n">
        <v>10</v>
      </c>
      <c r="J163" s="9" t="n">
        <f aca="false">MAX(J164,G164,F164,E164)</f>
        <v>100</v>
      </c>
      <c r="K163" s="9" t="n">
        <v>50</v>
      </c>
      <c r="L163" s="9" t="n">
        <f aca="false">IF(ISNA(P164),"",P164)</f>
        <v>0</v>
      </c>
      <c r="M163" s="9" t="s">
        <v>126</v>
      </c>
      <c r="N163" s="11" t="b">
        <f aca="false">TRUE()</f>
        <v>1</v>
      </c>
      <c r="O163" s="8" t="n">
        <f aca="false">IF(F163="","",IF(ISNUMBER(F163),F163,IFERROR(VALUE(F163),"")))</f>
        <v>50</v>
      </c>
      <c r="P163" s="8" t="n">
        <f aca="false">IF(G163="","",IF(ISNUMBER(G163),G163,IFERROR(VALUE(G163),"")))</f>
        <v>0</v>
      </c>
      <c r="Q163" s="8" t="n">
        <f aca="false">IF(H163="","",IF(ISNUMBER(H163),H163,IFERROR(VALUE(H163),"")))</f>
        <v>50</v>
      </c>
      <c r="R163" s="8" t="n">
        <f aca="false">IF(I163="","",IF(ISNUMBER(I163),I163,IFERROR(VALUE(I163),"")))</f>
        <v>10</v>
      </c>
      <c r="S163" s="8" t="n">
        <f aca="false">IF(COUNT(O163:R163)=0,"",MAX(O163:R163))</f>
        <v>50</v>
      </c>
      <c r="T163" s="8" t="str">
        <f aca="false">IF(S163="","",IFERROR(INDEX(Codetabel!$B$2:$B$11,MATCH(S163,Codetabel!$A$2:$A$11,0)),""))</f>
        <v>3.1</v>
      </c>
      <c r="U163" s="8" t="str">
        <f aca="false">IF(NOT(X163),"n/a (excluded)",IF(K163=S163,"OK","MISMATCH"))</f>
        <v>OK</v>
      </c>
      <c r="V163" s="8" t="str">
        <f aca="false">IF(NOT(X163),"n/a (excluded)",IF(M163&amp;""=T163&amp;"","OK","MISMATCH"))</f>
        <v>OK</v>
      </c>
      <c r="W163" s="8" t="str">
        <f aca="false">IF(E163="","no activity description",IF(O163="","no numeric odour distance",IF(M163="","no category","")))</f>
        <v/>
      </c>
      <c r="X163" s="12" t="b">
        <f aca="false">W163=""</f>
        <v>1</v>
      </c>
      <c r="Y163" s="8" t="n">
        <f aca="false">IF(X163,INDEX(Codetabel!$C$2:$C$11,MATCH(M163&amp;"",Codetabel!$B$2:$B$11,0)),"")</f>
        <v>3</v>
      </c>
      <c r="Z163" s="12" t="b">
        <f aca="false">IF(X163,O163=S163,"")</f>
        <v>1</v>
      </c>
    </row>
    <row r="164" customFormat="false" ht="15" hidden="false" customHeight="false" outlineLevel="0" collapsed="false">
      <c r="A164" s="9" t="n">
        <v>165</v>
      </c>
      <c r="B164" s="9" t="s">
        <v>335</v>
      </c>
      <c r="C164" s="9" t="s">
        <v>336</v>
      </c>
      <c r="D164" s="9"/>
      <c r="E164" s="9" t="s">
        <v>337</v>
      </c>
      <c r="F164" s="9" t="n">
        <v>10</v>
      </c>
      <c r="G164" s="9" t="n">
        <v>0</v>
      </c>
      <c r="H164" s="9" t="n">
        <v>50</v>
      </c>
      <c r="I164" s="9" t="n">
        <v>10</v>
      </c>
      <c r="J164" s="9" t="n">
        <f aca="false">MAX(J165,G165,F165,E165)</f>
        <v>100</v>
      </c>
      <c r="K164" s="9" t="n">
        <v>50</v>
      </c>
      <c r="L164" s="9" t="n">
        <f aca="false">IF(ISNA(P165),"",P165)</f>
        <v>30</v>
      </c>
      <c r="M164" s="9" t="s">
        <v>126</v>
      </c>
      <c r="N164" s="11" t="b">
        <f aca="false">TRUE()</f>
        <v>1</v>
      </c>
      <c r="O164" s="8" t="n">
        <f aca="false">IF(F164="","",IF(ISNUMBER(F164),F164,IFERROR(VALUE(F164),"")))</f>
        <v>10</v>
      </c>
      <c r="P164" s="8" t="n">
        <f aca="false">IF(G164="","",IF(ISNUMBER(G164),G164,IFERROR(VALUE(G164),"")))</f>
        <v>0</v>
      </c>
      <c r="Q164" s="8" t="n">
        <f aca="false">IF(H164="","",IF(ISNUMBER(H164),H164,IFERROR(VALUE(H164),"")))</f>
        <v>50</v>
      </c>
      <c r="R164" s="8" t="n">
        <f aca="false">IF(I164="","",IF(ISNUMBER(I164),I164,IFERROR(VALUE(I164),"")))</f>
        <v>10</v>
      </c>
      <c r="S164" s="8" t="n">
        <f aca="false">IF(COUNT(O164:R164)=0,"",MAX(O164:R164))</f>
        <v>50</v>
      </c>
      <c r="T164" s="8" t="str">
        <f aca="false">IF(S164="","",IFERROR(INDEX(Codetabel!$B$2:$B$11,MATCH(S164,Codetabel!$A$2:$A$11,0)),""))</f>
        <v>3.1</v>
      </c>
      <c r="U164" s="8" t="str">
        <f aca="false">IF(NOT(X164),"n/a (excluded)",IF(K164=S164,"OK","MISMATCH"))</f>
        <v>OK</v>
      </c>
      <c r="V164" s="8" t="str">
        <f aca="false">IF(NOT(X164),"n/a (excluded)",IF(M164&amp;""=T164&amp;"","OK","MISMATCH"))</f>
        <v>OK</v>
      </c>
      <c r="W164" s="8" t="str">
        <f aca="false">IF(E164="","no activity description",IF(O164="","no numeric odour distance",IF(M164="","no category","")))</f>
        <v/>
      </c>
      <c r="X164" s="12" t="b">
        <f aca="false">W164=""</f>
        <v>1</v>
      </c>
      <c r="Y164" s="8" t="n">
        <f aca="false">IF(X164,INDEX(Codetabel!$C$2:$C$11,MATCH(M164&amp;"",Codetabel!$B$2:$B$11,0)),"")</f>
        <v>3</v>
      </c>
      <c r="Z164" s="12" t="b">
        <f aca="false">IF(X164,O164=S164,"")</f>
        <v>0</v>
      </c>
    </row>
    <row r="165" customFormat="false" ht="15" hidden="false" customHeight="false" outlineLevel="0" collapsed="false">
      <c r="A165" s="9" t="n">
        <v>166</v>
      </c>
      <c r="B165" s="9" t="s">
        <v>338</v>
      </c>
      <c r="C165" s="9" t="s">
        <v>339</v>
      </c>
      <c r="D165" s="9"/>
      <c r="E165" s="9" t="s">
        <v>340</v>
      </c>
      <c r="F165" s="9" t="n">
        <v>100</v>
      </c>
      <c r="G165" s="9" t="n">
        <v>30</v>
      </c>
      <c r="H165" s="9" t="n">
        <v>200</v>
      </c>
      <c r="I165" s="9" t="n">
        <v>10</v>
      </c>
      <c r="J165" s="9" t="n">
        <f aca="false">MAX(J166,G166,F166,E166)</f>
        <v>10</v>
      </c>
      <c r="K165" s="9" t="n">
        <v>200</v>
      </c>
      <c r="L165" s="9" t="n">
        <f aca="false">IF(ISNA(P166),"",P166)</f>
        <v>10</v>
      </c>
      <c r="M165" s="9" t="s">
        <v>132</v>
      </c>
      <c r="N165" s="11" t="b">
        <f aca="false">TRUE()</f>
        <v>1</v>
      </c>
      <c r="O165" s="8" t="n">
        <f aca="false">IF(F165="","",IF(ISNUMBER(F165),F165,IFERROR(VALUE(F165),"")))</f>
        <v>100</v>
      </c>
      <c r="P165" s="8" t="n">
        <f aca="false">IF(G165="","",IF(ISNUMBER(G165),G165,IFERROR(VALUE(G165),"")))</f>
        <v>30</v>
      </c>
      <c r="Q165" s="8" t="n">
        <f aca="false">IF(H165="","",IF(ISNUMBER(H165),H165,IFERROR(VALUE(H165),"")))</f>
        <v>200</v>
      </c>
      <c r="R165" s="8" t="n">
        <f aca="false">IF(I165="","",IF(ISNUMBER(I165),I165,IFERROR(VALUE(I165),"")))</f>
        <v>10</v>
      </c>
      <c r="S165" s="8" t="n">
        <f aca="false">IF(COUNT(O165:R165)=0,"",MAX(O165:R165))</f>
        <v>200</v>
      </c>
      <c r="T165" s="8" t="str">
        <f aca="false">IF(S165="","",IFERROR(INDEX(Codetabel!$B$2:$B$11,MATCH(S165,Codetabel!$A$2:$A$11,0)),""))</f>
        <v>4.1</v>
      </c>
      <c r="U165" s="8" t="str">
        <f aca="false">IF(NOT(X165),"n/a (excluded)",IF(K165=S165,"OK","MISMATCH"))</f>
        <v>OK</v>
      </c>
      <c r="V165" s="8" t="str">
        <f aca="false">IF(NOT(X165),"n/a (excluded)",IF(M165&amp;""=T165&amp;"","OK","MISMATCH"))</f>
        <v>OK</v>
      </c>
      <c r="W165" s="8" t="str">
        <f aca="false">IF(E165="","no activity description",IF(O165="","no numeric odour distance",IF(M165="","no category","")))</f>
        <v/>
      </c>
      <c r="X165" s="12" t="b">
        <f aca="false">W165=""</f>
        <v>1</v>
      </c>
      <c r="Y165" s="8" t="n">
        <f aca="false">IF(X165,INDEX(Codetabel!$C$2:$C$11,MATCH(M165&amp;"",Codetabel!$B$2:$B$11,0)),"")</f>
        <v>5</v>
      </c>
      <c r="Z165" s="12" t="b">
        <f aca="false">IF(X165,O165=S165,"")</f>
        <v>0</v>
      </c>
    </row>
    <row r="166" customFormat="false" ht="15" hidden="false" customHeight="false" outlineLevel="0" collapsed="false">
      <c r="A166" s="9" t="n">
        <v>167</v>
      </c>
      <c r="B166" s="9" t="s">
        <v>341</v>
      </c>
      <c r="C166" s="9" t="s">
        <v>342</v>
      </c>
      <c r="D166" s="9"/>
      <c r="E166" s="9" t="s">
        <v>343</v>
      </c>
      <c r="F166" s="9" t="n">
        <v>0</v>
      </c>
      <c r="G166" s="9" t="n">
        <v>10</v>
      </c>
      <c r="H166" s="9" t="n">
        <v>50</v>
      </c>
      <c r="I166" s="9" t="n">
        <v>10</v>
      </c>
      <c r="J166" s="9" t="n">
        <f aca="false">MAX(J167,G167,F167,E167)</f>
        <v>0</v>
      </c>
      <c r="K166" s="9" t="n">
        <v>50</v>
      </c>
      <c r="L166" s="9" t="str">
        <f aca="false">IF(ISNA(P167),"",P167)</f>
        <v/>
      </c>
      <c r="M166" s="9" t="s">
        <v>126</v>
      </c>
      <c r="N166" s="11" t="b">
        <f aca="false">TRUE()</f>
        <v>1</v>
      </c>
      <c r="O166" s="8" t="n">
        <f aca="false">IF(F166="","",IF(ISNUMBER(F166),F166,IFERROR(VALUE(F166),"")))</f>
        <v>0</v>
      </c>
      <c r="P166" s="8" t="n">
        <f aca="false">IF(G166="","",IF(ISNUMBER(G166),G166,IFERROR(VALUE(G166),"")))</f>
        <v>10</v>
      </c>
      <c r="Q166" s="8" t="n">
        <f aca="false">IF(H166="","",IF(ISNUMBER(H166),H166,IFERROR(VALUE(H166),"")))</f>
        <v>50</v>
      </c>
      <c r="R166" s="8" t="n">
        <f aca="false">IF(I166="","",IF(ISNUMBER(I166),I166,IFERROR(VALUE(I166),"")))</f>
        <v>10</v>
      </c>
      <c r="S166" s="8" t="n">
        <f aca="false">IF(COUNT(O166:R166)=0,"",MAX(O166:R166))</f>
        <v>50</v>
      </c>
      <c r="T166" s="8" t="str">
        <f aca="false">IF(S166="","",IFERROR(INDEX(Codetabel!$B$2:$B$11,MATCH(S166,Codetabel!$A$2:$A$11,0)),""))</f>
        <v>3.1</v>
      </c>
      <c r="U166" s="8" t="str">
        <f aca="false">IF(NOT(X166),"n/a (excluded)",IF(K166=S166,"OK","MISMATCH"))</f>
        <v>OK</v>
      </c>
      <c r="V166" s="8" t="str">
        <f aca="false">IF(NOT(X166),"n/a (excluded)",IF(M166&amp;""=T166&amp;"","OK","MISMATCH"))</f>
        <v>OK</v>
      </c>
      <c r="W166" s="8" t="str">
        <f aca="false">IF(E166="","no activity description",IF(O166="","no numeric odour distance",IF(M166="","no category","")))</f>
        <v/>
      </c>
      <c r="X166" s="12" t="b">
        <f aca="false">W166=""</f>
        <v>1</v>
      </c>
      <c r="Y166" s="8" t="n">
        <f aca="false">IF(X166,INDEX(Codetabel!$C$2:$C$11,MATCH(M166&amp;"",Codetabel!$B$2:$B$11,0)),"")</f>
        <v>3</v>
      </c>
      <c r="Z166" s="12" t="b">
        <f aca="false">IF(X166,O166=S166,"")</f>
        <v>0</v>
      </c>
    </row>
    <row r="167" customFormat="false" ht="15" hidden="false" customHeight="false" outlineLevel="0" collapsed="false">
      <c r="A167" s="9" t="n">
        <v>168</v>
      </c>
      <c r="B167" s="9" t="s">
        <v>1271</v>
      </c>
      <c r="C167" s="9" t="s">
        <v>1240</v>
      </c>
      <c r="D167" s="9" t="s">
        <v>1212</v>
      </c>
      <c r="E167" s="9"/>
      <c r="F167" s="9"/>
      <c r="G167" s="9"/>
      <c r="H167" s="9"/>
      <c r="I167" s="9"/>
      <c r="J167" s="9"/>
      <c r="K167" s="9"/>
      <c r="L167" s="9" t="str">
        <f aca="false">IF(ISNA(P168),"",P168)</f>
        <v/>
      </c>
      <c r="M167" s="9"/>
      <c r="N167" s="11" t="b">
        <f aca="false">TRUE()</f>
        <v>1</v>
      </c>
      <c r="O167" s="8" t="str">
        <f aca="false">IF(F167="","",IF(ISNUMBER(F167),F167,IFERROR(VALUE(F167),"")))</f>
        <v/>
      </c>
      <c r="P167" s="8" t="str">
        <f aca="false">IF(G167="","",IF(ISNUMBER(G167),G167,IFERROR(VALUE(G167),"")))</f>
        <v/>
      </c>
      <c r="Q167" s="8" t="str">
        <f aca="false">IF(H167="","",IF(ISNUMBER(H167),H167,IFERROR(VALUE(H167),"")))</f>
        <v/>
      </c>
      <c r="R167" s="8" t="str">
        <f aca="false">IF(I167="","",IF(ISNUMBER(I167),I167,IFERROR(VALUE(I167),"")))</f>
        <v/>
      </c>
      <c r="S167" s="8" t="str">
        <f aca="false">IF(COUNT(O167:R167)=0,"",MAX(O167:R167))</f>
        <v/>
      </c>
      <c r="T167" s="8" t="str">
        <f aca="false">IF(S167="","",IFERROR(INDEX(Codetabel!$B$2:$B$11,MATCH(S167,Codetabel!$A$2:$A$11,0)),""))</f>
        <v/>
      </c>
      <c r="U167" s="8" t="str">
        <f aca="false">IF(NOT(X167),"n/a (excluded)",IF(K167=S167,"OK","MISMATCH"))</f>
        <v>n/a (excluded)</v>
      </c>
      <c r="V167" s="8" t="str">
        <f aca="false">IF(NOT(X167),"n/a (excluded)",IF(M167&amp;""=T167&amp;"","OK","MISMATCH"))</f>
        <v>n/a (excluded)</v>
      </c>
      <c r="W167" s="8" t="str">
        <f aca="false">IF(E167="","no activity description",IF(O167="","no numeric odour distance",IF(M167="","no category","")))</f>
        <v>no activity description</v>
      </c>
      <c r="X167" s="12" t="b">
        <f aca="false">W167=""</f>
        <v>0</v>
      </c>
      <c r="Y167" s="8" t="str">
        <f aca="false">IF(X167,INDEX(Codetabel!$C$2:$C$11,MATCH(M167&amp;"",Codetabel!$B$2:$B$11,0)),"")</f>
        <v/>
      </c>
      <c r="Z167" s="8" t="str">
        <f aca="false">IF(X167,O167=S167,"")</f>
        <v/>
      </c>
    </row>
    <row r="168" customFormat="false" ht="15" hidden="false" customHeight="false" outlineLevel="0" collapsed="false">
      <c r="A168" s="9" t="n">
        <v>169</v>
      </c>
      <c r="B168" s="9" t="s">
        <v>1271</v>
      </c>
      <c r="C168" s="9" t="s">
        <v>1240</v>
      </c>
      <c r="D168" s="9" t="s">
        <v>1212</v>
      </c>
      <c r="E168" s="9" t="s">
        <v>1272</v>
      </c>
      <c r="F168" s="9"/>
      <c r="G168" s="9"/>
      <c r="H168" s="9"/>
      <c r="I168" s="9"/>
      <c r="J168" s="9"/>
      <c r="K168" s="9"/>
      <c r="L168" s="9" t="n">
        <f aca="false">IF(ISNA(P169),"",P169)</f>
        <v>0</v>
      </c>
      <c r="M168" s="9"/>
      <c r="N168" s="11" t="b">
        <f aca="false">TRUE()</f>
        <v>1</v>
      </c>
      <c r="O168" s="8" t="str">
        <f aca="false">IF(F168="","",IF(ISNUMBER(F168),F168,IFERROR(VALUE(F168),"")))</f>
        <v/>
      </c>
      <c r="P168" s="8" t="str">
        <f aca="false">IF(G168="","",IF(ISNUMBER(G168),G168,IFERROR(VALUE(G168),"")))</f>
        <v/>
      </c>
      <c r="Q168" s="8" t="str">
        <f aca="false">IF(H168="","",IF(ISNUMBER(H168),H168,IFERROR(VALUE(H168),"")))</f>
        <v/>
      </c>
      <c r="R168" s="8" t="str">
        <f aca="false">IF(I168="","",IF(ISNUMBER(I168),I168,IFERROR(VALUE(I168),"")))</f>
        <v/>
      </c>
      <c r="S168" s="8" t="str">
        <f aca="false">IF(COUNT(O168:R168)=0,"",MAX(O168:R168))</f>
        <v/>
      </c>
      <c r="T168" s="8" t="str">
        <f aca="false">IF(S168="","",IFERROR(INDEX(Codetabel!$B$2:$B$11,MATCH(S168,Codetabel!$A$2:$A$11,0)),""))</f>
        <v/>
      </c>
      <c r="U168" s="8" t="str">
        <f aca="false">IF(NOT(X168),"n/a (excluded)",IF(K168=S168,"OK","MISMATCH"))</f>
        <v>n/a (excluded)</v>
      </c>
      <c r="V168" s="8" t="str">
        <f aca="false">IF(NOT(X168),"n/a (excluded)",IF(M168&amp;""=T168&amp;"","OK","MISMATCH"))</f>
        <v>n/a (excluded)</v>
      </c>
      <c r="W168" s="8" t="str">
        <f aca="false">IF(E168="","no activity description",IF(O168="","no numeric odour distance",IF(M168="","no category","")))</f>
        <v>no numeric odour distance</v>
      </c>
      <c r="X168" s="12" t="b">
        <f aca="false">W168=""</f>
        <v>0</v>
      </c>
      <c r="Y168" s="8" t="str">
        <f aca="false">IF(X168,INDEX(Codetabel!$C$2:$C$11,MATCH(M168&amp;"",Codetabel!$B$2:$B$11,0)),"")</f>
        <v/>
      </c>
      <c r="Z168" s="8" t="str">
        <f aca="false">IF(X168,O168=S168,"")</f>
        <v/>
      </c>
    </row>
    <row r="169" customFormat="false" ht="15" hidden="false" customHeight="false" outlineLevel="0" collapsed="false">
      <c r="A169" s="9" t="n">
        <v>170</v>
      </c>
      <c r="B169" s="9" t="s">
        <v>344</v>
      </c>
      <c r="C169" s="9" t="s">
        <v>345</v>
      </c>
      <c r="D169" s="9"/>
      <c r="E169" s="9" t="s">
        <v>346</v>
      </c>
      <c r="F169" s="9" t="n">
        <v>30</v>
      </c>
      <c r="G169" s="9" t="n">
        <v>0</v>
      </c>
      <c r="H169" s="9" t="n">
        <v>50</v>
      </c>
      <c r="I169" s="9" t="n">
        <v>0</v>
      </c>
      <c r="J169" s="9" t="n">
        <f aca="false">MAX(J170,G170,F170,E170)</f>
        <v>50</v>
      </c>
      <c r="K169" s="9" t="n">
        <v>50</v>
      </c>
      <c r="L169" s="9" t="n">
        <f aca="false">IF(ISNA(P170),"",P170)</f>
        <v>10</v>
      </c>
      <c r="M169" s="9" t="s">
        <v>126</v>
      </c>
      <c r="N169" s="11" t="b">
        <f aca="false">TRUE()</f>
        <v>1</v>
      </c>
      <c r="O169" s="8" t="n">
        <f aca="false">IF(F169="","",IF(ISNUMBER(F169),F169,IFERROR(VALUE(F169),"")))</f>
        <v>30</v>
      </c>
      <c r="P169" s="8" t="n">
        <f aca="false">IF(G169="","",IF(ISNUMBER(G169),G169,IFERROR(VALUE(G169),"")))</f>
        <v>0</v>
      </c>
      <c r="Q169" s="8" t="n">
        <f aca="false">IF(H169="","",IF(ISNUMBER(H169),H169,IFERROR(VALUE(H169),"")))</f>
        <v>50</v>
      </c>
      <c r="R169" s="8" t="n">
        <f aca="false">IF(I169="","",IF(ISNUMBER(I169),I169,IFERROR(VALUE(I169),"")))</f>
        <v>0</v>
      </c>
      <c r="S169" s="8" t="n">
        <f aca="false">IF(COUNT(O169:R169)=0,"",MAX(O169:R169))</f>
        <v>50</v>
      </c>
      <c r="T169" s="8" t="str">
        <f aca="false">IF(S169="","",IFERROR(INDEX(Codetabel!$B$2:$B$11,MATCH(S169,Codetabel!$A$2:$A$11,0)),""))</f>
        <v>3.1</v>
      </c>
      <c r="U169" s="8" t="str">
        <f aca="false">IF(NOT(X169),"n/a (excluded)",IF(K169=S169,"OK","MISMATCH"))</f>
        <v>OK</v>
      </c>
      <c r="V169" s="8" t="str">
        <f aca="false">IF(NOT(X169),"n/a (excluded)",IF(M169&amp;""=T169&amp;"","OK","MISMATCH"))</f>
        <v>OK</v>
      </c>
      <c r="W169" s="8" t="str">
        <f aca="false">IF(E169="","no activity description",IF(O169="","no numeric odour distance",IF(M169="","no category","")))</f>
        <v/>
      </c>
      <c r="X169" s="12" t="b">
        <f aca="false">W169=""</f>
        <v>1</v>
      </c>
      <c r="Y169" s="8" t="n">
        <f aca="false">IF(X169,INDEX(Codetabel!$C$2:$C$11,MATCH(M169&amp;"",Codetabel!$B$2:$B$11,0)),"")</f>
        <v>3</v>
      </c>
      <c r="Z169" s="12" t="b">
        <f aca="false">IF(X169,O169=S169,"")</f>
        <v>0</v>
      </c>
    </row>
    <row r="170" customFormat="false" ht="15" hidden="false" customHeight="false" outlineLevel="0" collapsed="false">
      <c r="A170" s="9" t="n">
        <v>171</v>
      </c>
      <c r="B170" s="9" t="s">
        <v>347</v>
      </c>
      <c r="C170" s="9" t="s">
        <v>345</v>
      </c>
      <c r="D170" s="9"/>
      <c r="E170" s="9" t="s">
        <v>348</v>
      </c>
      <c r="F170" s="9" t="n">
        <v>10</v>
      </c>
      <c r="G170" s="9" t="n">
        <v>10</v>
      </c>
      <c r="H170" s="9" t="n">
        <v>30</v>
      </c>
      <c r="I170" s="9" t="n">
        <v>10</v>
      </c>
      <c r="J170" s="9" t="n">
        <f aca="false">MAX(J171,G171,F171,E171)</f>
        <v>50</v>
      </c>
      <c r="K170" s="9" t="n">
        <v>30</v>
      </c>
      <c r="L170" s="9" t="n">
        <f aca="false">IF(ISNA(P171),"",P171)</f>
        <v>10</v>
      </c>
      <c r="M170" s="9" t="s">
        <v>107</v>
      </c>
      <c r="N170" s="11" t="b">
        <f aca="false">TRUE()</f>
        <v>1</v>
      </c>
      <c r="O170" s="8" t="n">
        <f aca="false">IF(F170="","",IF(ISNUMBER(F170),F170,IFERROR(VALUE(F170),"")))</f>
        <v>10</v>
      </c>
      <c r="P170" s="8" t="n">
        <f aca="false">IF(G170="","",IF(ISNUMBER(G170),G170,IFERROR(VALUE(G170),"")))</f>
        <v>10</v>
      </c>
      <c r="Q170" s="8" t="n">
        <f aca="false">IF(H170="","",IF(ISNUMBER(H170),H170,IFERROR(VALUE(H170),"")))</f>
        <v>30</v>
      </c>
      <c r="R170" s="8" t="n">
        <f aca="false">IF(I170="","",IF(ISNUMBER(I170),I170,IFERROR(VALUE(I170),"")))</f>
        <v>10</v>
      </c>
      <c r="S170" s="8" t="n">
        <f aca="false">IF(COUNT(O170:R170)=0,"",MAX(O170:R170))</f>
        <v>30</v>
      </c>
      <c r="T170" s="8" t="str">
        <f aca="false">IF(S170="","",IFERROR(INDEX(Codetabel!$B$2:$B$11,MATCH(S170,Codetabel!$A$2:$A$11,0)),""))</f>
        <v>2</v>
      </c>
      <c r="U170" s="8" t="str">
        <f aca="false">IF(NOT(X170),"n/a (excluded)",IF(K170=S170,"OK","MISMATCH"))</f>
        <v>OK</v>
      </c>
      <c r="V170" s="8" t="str">
        <f aca="false">IF(NOT(X170),"n/a (excluded)",IF(M170&amp;""=T170&amp;"","OK","MISMATCH"))</f>
        <v>OK</v>
      </c>
      <c r="W170" s="8" t="str">
        <f aca="false">IF(E170="","no activity description",IF(O170="","no numeric odour distance",IF(M170="","no category","")))</f>
        <v/>
      </c>
      <c r="X170" s="12" t="b">
        <f aca="false">W170=""</f>
        <v>1</v>
      </c>
      <c r="Y170" s="8" t="n">
        <f aca="false">IF(X170,INDEX(Codetabel!$C$2:$C$11,MATCH(M170&amp;"",Codetabel!$B$2:$B$11,0)),"")</f>
        <v>2</v>
      </c>
      <c r="Z170" s="12" t="b">
        <f aca="false">IF(X170,O170=S170,"")</f>
        <v>0</v>
      </c>
    </row>
    <row r="171" customFormat="false" ht="15" hidden="false" customHeight="false" outlineLevel="0" collapsed="false">
      <c r="A171" s="9" t="n">
        <v>172</v>
      </c>
      <c r="B171" s="9" t="s">
        <v>349</v>
      </c>
      <c r="C171" s="9" t="s">
        <v>350</v>
      </c>
      <c r="D171" s="9"/>
      <c r="E171" s="9" t="s">
        <v>351</v>
      </c>
      <c r="F171" s="9" t="n">
        <v>50</v>
      </c>
      <c r="G171" s="9" t="n">
        <v>10</v>
      </c>
      <c r="H171" s="9" t="n">
        <v>10</v>
      </c>
      <c r="I171" s="9" t="n">
        <v>10</v>
      </c>
      <c r="J171" s="9" t="n">
        <f aca="false">MAX(J172,G172,F172,E172)</f>
        <v>0</v>
      </c>
      <c r="K171" s="9" t="n">
        <v>50</v>
      </c>
      <c r="L171" s="9" t="str">
        <f aca="false">IF(ISNA(P172),"",P172)</f>
        <v/>
      </c>
      <c r="M171" s="9" t="s">
        <v>126</v>
      </c>
      <c r="N171" s="11" t="b">
        <f aca="false">TRUE()</f>
        <v>1</v>
      </c>
      <c r="O171" s="8" t="n">
        <f aca="false">IF(F171="","",IF(ISNUMBER(F171),F171,IFERROR(VALUE(F171),"")))</f>
        <v>50</v>
      </c>
      <c r="P171" s="8" t="n">
        <f aca="false">IF(G171="","",IF(ISNUMBER(G171),G171,IFERROR(VALUE(G171),"")))</f>
        <v>10</v>
      </c>
      <c r="Q171" s="8" t="n">
        <f aca="false">IF(H171="","",IF(ISNUMBER(H171),H171,IFERROR(VALUE(H171),"")))</f>
        <v>10</v>
      </c>
      <c r="R171" s="8" t="n">
        <f aca="false">IF(I171="","",IF(ISNUMBER(I171),I171,IFERROR(VALUE(I171),"")))</f>
        <v>10</v>
      </c>
      <c r="S171" s="8" t="n">
        <f aca="false">IF(COUNT(O171:R171)=0,"",MAX(O171:R171))</f>
        <v>50</v>
      </c>
      <c r="T171" s="8" t="str">
        <f aca="false">IF(S171="","",IFERROR(INDEX(Codetabel!$B$2:$B$11,MATCH(S171,Codetabel!$A$2:$A$11,0)),""))</f>
        <v>3.1</v>
      </c>
      <c r="U171" s="8" t="str">
        <f aca="false">IF(NOT(X171),"n/a (excluded)",IF(K171=S171,"OK","MISMATCH"))</f>
        <v>OK</v>
      </c>
      <c r="V171" s="8" t="str">
        <f aca="false">IF(NOT(X171),"n/a (excluded)",IF(M171&amp;""=T171&amp;"","OK","MISMATCH"))</f>
        <v>OK</v>
      </c>
      <c r="W171" s="8" t="str">
        <f aca="false">IF(E171="","no activity description",IF(O171="","no numeric odour distance",IF(M171="","no category","")))</f>
        <v/>
      </c>
      <c r="X171" s="12" t="b">
        <f aca="false">W171=""</f>
        <v>1</v>
      </c>
      <c r="Y171" s="8" t="n">
        <f aca="false">IF(X171,INDEX(Codetabel!$C$2:$C$11,MATCH(M171&amp;"",Codetabel!$B$2:$B$11,0)),"")</f>
        <v>3</v>
      </c>
      <c r="Z171" s="12" t="b">
        <f aca="false">IF(X171,O171=S171,"")</f>
        <v>1</v>
      </c>
    </row>
    <row r="172" customFormat="false" ht="15" hidden="false" customHeight="false" outlineLevel="0" collapsed="false">
      <c r="A172" s="9" t="n">
        <v>173</v>
      </c>
      <c r="B172" s="9" t="s">
        <v>1273</v>
      </c>
      <c r="C172" s="9" t="s">
        <v>1273</v>
      </c>
      <c r="D172" s="9" t="s">
        <v>1212</v>
      </c>
      <c r="E172" s="9"/>
      <c r="F172" s="9"/>
      <c r="G172" s="9"/>
      <c r="H172" s="9"/>
      <c r="I172" s="9"/>
      <c r="J172" s="9"/>
      <c r="K172" s="9"/>
      <c r="L172" s="9" t="str">
        <f aca="false">IF(ISNA(P173),"",P173)</f>
        <v/>
      </c>
      <c r="M172" s="9"/>
      <c r="N172" s="11" t="b">
        <f aca="false">TRUE()</f>
        <v>1</v>
      </c>
      <c r="O172" s="8" t="str">
        <f aca="false">IF(F172="","",IF(ISNUMBER(F172),F172,IFERROR(VALUE(F172),"")))</f>
        <v/>
      </c>
      <c r="P172" s="8" t="str">
        <f aca="false">IF(G172="","",IF(ISNUMBER(G172),G172,IFERROR(VALUE(G172),"")))</f>
        <v/>
      </c>
      <c r="Q172" s="8" t="str">
        <f aca="false">IF(H172="","",IF(ISNUMBER(H172),H172,IFERROR(VALUE(H172),"")))</f>
        <v/>
      </c>
      <c r="R172" s="8" t="str">
        <f aca="false">IF(I172="","",IF(ISNUMBER(I172),I172,IFERROR(VALUE(I172),"")))</f>
        <v/>
      </c>
      <c r="S172" s="8" t="str">
        <f aca="false">IF(COUNT(O172:R172)=0,"",MAX(O172:R172))</f>
        <v/>
      </c>
      <c r="T172" s="8" t="str">
        <f aca="false">IF(S172="","",IFERROR(INDEX(Codetabel!$B$2:$B$11,MATCH(S172,Codetabel!$A$2:$A$11,0)),""))</f>
        <v/>
      </c>
      <c r="U172" s="8" t="str">
        <f aca="false">IF(NOT(X172),"n/a (excluded)",IF(K172=S172,"OK","MISMATCH"))</f>
        <v>n/a (excluded)</v>
      </c>
      <c r="V172" s="8" t="str">
        <f aca="false">IF(NOT(X172),"n/a (excluded)",IF(M172&amp;""=T172&amp;"","OK","MISMATCH"))</f>
        <v>n/a (excluded)</v>
      </c>
      <c r="W172" s="8" t="str">
        <f aca="false">IF(E172="","no activity description",IF(O172="","no numeric odour distance",IF(M172="","no category","")))</f>
        <v>no activity description</v>
      </c>
      <c r="X172" s="12" t="b">
        <f aca="false">W172=""</f>
        <v>0</v>
      </c>
      <c r="Y172" s="8" t="str">
        <f aca="false">IF(X172,INDEX(Codetabel!$C$2:$C$11,MATCH(M172&amp;"",Codetabel!$B$2:$B$11,0)),"")</f>
        <v/>
      </c>
      <c r="Z172" s="8" t="str">
        <f aca="false">IF(X172,O172=S172,"")</f>
        <v/>
      </c>
    </row>
    <row r="173" customFormat="false" ht="15" hidden="false" customHeight="false" outlineLevel="0" collapsed="false">
      <c r="A173" s="9" t="n">
        <v>174</v>
      </c>
      <c r="B173" s="9" t="s">
        <v>1273</v>
      </c>
      <c r="C173" s="9" t="s">
        <v>1243</v>
      </c>
      <c r="D173" s="9" t="s">
        <v>1212</v>
      </c>
      <c r="E173" s="9" t="s">
        <v>1274</v>
      </c>
      <c r="F173" s="9"/>
      <c r="G173" s="9"/>
      <c r="H173" s="9"/>
      <c r="I173" s="9"/>
      <c r="J173" s="9"/>
      <c r="K173" s="9"/>
      <c r="L173" s="9" t="n">
        <f aca="false">IF(ISNA(P174),"",P174)</f>
        <v>30</v>
      </c>
      <c r="M173" s="9"/>
      <c r="N173" s="11" t="b">
        <f aca="false">TRUE()</f>
        <v>1</v>
      </c>
      <c r="O173" s="8" t="str">
        <f aca="false">IF(F173="","",IF(ISNUMBER(F173),F173,IFERROR(VALUE(F173),"")))</f>
        <v/>
      </c>
      <c r="P173" s="8" t="str">
        <f aca="false">IF(G173="","",IF(ISNUMBER(G173),G173,IFERROR(VALUE(G173),"")))</f>
        <v/>
      </c>
      <c r="Q173" s="8" t="str">
        <f aca="false">IF(H173="","",IF(ISNUMBER(H173),H173,IFERROR(VALUE(H173),"")))</f>
        <v/>
      </c>
      <c r="R173" s="8" t="str">
        <f aca="false">IF(I173="","",IF(ISNUMBER(I173),I173,IFERROR(VALUE(I173),"")))</f>
        <v/>
      </c>
      <c r="S173" s="8" t="str">
        <f aca="false">IF(COUNT(O173:R173)=0,"",MAX(O173:R173))</f>
        <v/>
      </c>
      <c r="T173" s="8" t="str">
        <f aca="false">IF(S173="","",IFERROR(INDEX(Codetabel!$B$2:$B$11,MATCH(S173,Codetabel!$A$2:$A$11,0)),""))</f>
        <v/>
      </c>
      <c r="U173" s="8" t="str">
        <f aca="false">IF(NOT(X173),"n/a (excluded)",IF(K173=S173,"OK","MISMATCH"))</f>
        <v>n/a (excluded)</v>
      </c>
      <c r="V173" s="8" t="str">
        <f aca="false">IF(NOT(X173),"n/a (excluded)",IF(M173&amp;""=T173&amp;"","OK","MISMATCH"))</f>
        <v>n/a (excluded)</v>
      </c>
      <c r="W173" s="8" t="str">
        <f aca="false">IF(E173="","no activity description",IF(O173="","no numeric odour distance",IF(M173="","no category","")))</f>
        <v>no numeric odour distance</v>
      </c>
      <c r="X173" s="12" t="b">
        <f aca="false">W173=""</f>
        <v>0</v>
      </c>
      <c r="Y173" s="8" t="str">
        <f aca="false">IF(X173,INDEX(Codetabel!$C$2:$C$11,MATCH(M173&amp;"",Codetabel!$B$2:$B$11,0)),"")</f>
        <v/>
      </c>
      <c r="Z173" s="8" t="str">
        <f aca="false">IF(X173,O173=S173,"")</f>
        <v/>
      </c>
    </row>
    <row r="174" customFormat="false" ht="15" hidden="false" customHeight="false" outlineLevel="0" collapsed="false">
      <c r="A174" s="9" t="n">
        <v>175</v>
      </c>
      <c r="B174" s="9" t="s">
        <v>352</v>
      </c>
      <c r="C174" s="9" t="s">
        <v>353</v>
      </c>
      <c r="D174" s="9"/>
      <c r="E174" s="9" t="s">
        <v>354</v>
      </c>
      <c r="F174" s="9" t="n">
        <v>300</v>
      </c>
      <c r="G174" s="9" t="n">
        <v>30</v>
      </c>
      <c r="H174" s="9" t="n">
        <v>100</v>
      </c>
      <c r="I174" s="9" t="n">
        <v>10</v>
      </c>
      <c r="J174" s="9" t="n">
        <f aca="false">MAX(J175,G175,F175,E175)</f>
        <v>50</v>
      </c>
      <c r="K174" s="9" t="n">
        <v>300</v>
      </c>
      <c r="L174" s="9" t="n">
        <f aca="false">IF(ISNA(P175),"",P175)</f>
        <v>10</v>
      </c>
      <c r="M174" s="9" t="s">
        <v>199</v>
      </c>
      <c r="N174" s="11" t="b">
        <f aca="false">TRUE()</f>
        <v>1</v>
      </c>
      <c r="O174" s="8" t="n">
        <f aca="false">IF(F174="","",IF(ISNUMBER(F174),F174,IFERROR(VALUE(F174),"")))</f>
        <v>300</v>
      </c>
      <c r="P174" s="8" t="n">
        <f aca="false">IF(G174="","",IF(ISNUMBER(G174),G174,IFERROR(VALUE(G174),"")))</f>
        <v>30</v>
      </c>
      <c r="Q174" s="8" t="n">
        <f aca="false">IF(H174="","",IF(ISNUMBER(H174),H174,IFERROR(VALUE(H174),"")))</f>
        <v>100</v>
      </c>
      <c r="R174" s="8" t="n">
        <f aca="false">IF(I174="","",IF(ISNUMBER(I174),I174,IFERROR(VALUE(I174),"")))</f>
        <v>10</v>
      </c>
      <c r="S174" s="8" t="n">
        <f aca="false">IF(COUNT(O174:R174)=0,"",MAX(O174:R174))</f>
        <v>300</v>
      </c>
      <c r="T174" s="8" t="str">
        <f aca="false">IF(S174="","",IFERROR(INDEX(Codetabel!$B$2:$B$11,MATCH(S174,Codetabel!$A$2:$A$11,0)),""))</f>
        <v>4.2</v>
      </c>
      <c r="U174" s="8" t="str">
        <f aca="false">IF(NOT(X174),"n/a (excluded)",IF(K174=S174,"OK","MISMATCH"))</f>
        <v>OK</v>
      </c>
      <c r="V174" s="8" t="str">
        <f aca="false">IF(NOT(X174),"n/a (excluded)",IF(M174&amp;""=T174&amp;"","OK","MISMATCH"))</f>
        <v>OK</v>
      </c>
      <c r="W174" s="8" t="str">
        <f aca="false">IF(E174="","no activity description",IF(O174="","no numeric odour distance",IF(M174="","no category","")))</f>
        <v/>
      </c>
      <c r="X174" s="12" t="b">
        <f aca="false">W174=""</f>
        <v>1</v>
      </c>
      <c r="Y174" s="8" t="n">
        <f aca="false">IF(X174,INDEX(Codetabel!$C$2:$C$11,MATCH(M174&amp;"",Codetabel!$B$2:$B$11,0)),"")</f>
        <v>6</v>
      </c>
      <c r="Z174" s="12" t="b">
        <f aca="false">IF(X174,O174=S174,"")</f>
        <v>1</v>
      </c>
    </row>
    <row r="175" customFormat="false" ht="15" hidden="false" customHeight="false" outlineLevel="0" collapsed="false">
      <c r="A175" s="9" t="n">
        <v>176</v>
      </c>
      <c r="B175" s="9" t="s">
        <v>355</v>
      </c>
      <c r="C175" s="9" t="s">
        <v>193</v>
      </c>
      <c r="D175" s="9"/>
      <c r="E175" s="9" t="s">
        <v>356</v>
      </c>
      <c r="F175" s="9" t="n">
        <v>50</v>
      </c>
      <c r="G175" s="9" t="n">
        <v>10</v>
      </c>
      <c r="H175" s="9" t="n">
        <v>30</v>
      </c>
      <c r="I175" s="9" t="n">
        <v>10</v>
      </c>
      <c r="J175" s="9" t="n">
        <f aca="false">MAX(J176,G176,F176,E176)</f>
        <v>50</v>
      </c>
      <c r="K175" s="9" t="n">
        <v>50</v>
      </c>
      <c r="L175" s="9" t="n">
        <f aca="false">IF(ISNA(P176),"",P176)</f>
        <v>10</v>
      </c>
      <c r="M175" s="9" t="s">
        <v>126</v>
      </c>
      <c r="N175" s="11" t="b">
        <f aca="false">TRUE()</f>
        <v>1</v>
      </c>
      <c r="O175" s="8" t="n">
        <f aca="false">IF(F175="","",IF(ISNUMBER(F175),F175,IFERROR(VALUE(F175),"")))</f>
        <v>50</v>
      </c>
      <c r="P175" s="8" t="n">
        <f aca="false">IF(G175="","",IF(ISNUMBER(G175),G175,IFERROR(VALUE(G175),"")))</f>
        <v>10</v>
      </c>
      <c r="Q175" s="8" t="n">
        <f aca="false">IF(H175="","",IF(ISNUMBER(H175),H175,IFERROR(VALUE(H175),"")))</f>
        <v>30</v>
      </c>
      <c r="R175" s="8" t="n">
        <f aca="false">IF(I175="","",IF(ISNUMBER(I175),I175,IFERROR(VALUE(I175),"")))</f>
        <v>10</v>
      </c>
      <c r="S175" s="8" t="n">
        <f aca="false">IF(COUNT(O175:R175)=0,"",MAX(O175:R175))</f>
        <v>50</v>
      </c>
      <c r="T175" s="8" t="str">
        <f aca="false">IF(S175="","",IFERROR(INDEX(Codetabel!$B$2:$B$11,MATCH(S175,Codetabel!$A$2:$A$11,0)),""))</f>
        <v>3.1</v>
      </c>
      <c r="U175" s="8" t="str">
        <f aca="false">IF(NOT(X175),"n/a (excluded)",IF(K175=S175,"OK","MISMATCH"))</f>
        <v>OK</v>
      </c>
      <c r="V175" s="8" t="str">
        <f aca="false">IF(NOT(X175),"n/a (excluded)",IF(M175&amp;""=T175&amp;"","OK","MISMATCH"))</f>
        <v>OK</v>
      </c>
      <c r="W175" s="8" t="str">
        <f aca="false">IF(E175="","no activity description",IF(O175="","no numeric odour distance",IF(M175="","no category","")))</f>
        <v/>
      </c>
      <c r="X175" s="12" t="b">
        <f aca="false">W175=""</f>
        <v>1</v>
      </c>
      <c r="Y175" s="8" t="n">
        <f aca="false">IF(X175,INDEX(Codetabel!$C$2:$C$11,MATCH(M175&amp;"",Codetabel!$B$2:$B$11,0)),"")</f>
        <v>3</v>
      </c>
      <c r="Z175" s="12" t="b">
        <f aca="false">IF(X175,O175=S175,"")</f>
        <v>1</v>
      </c>
    </row>
    <row r="176" customFormat="false" ht="15" hidden="false" customHeight="false" outlineLevel="0" collapsed="false">
      <c r="A176" s="9" t="n">
        <v>177</v>
      </c>
      <c r="B176" s="9" t="s">
        <v>357</v>
      </c>
      <c r="C176" s="9" t="s">
        <v>206</v>
      </c>
      <c r="D176" s="9"/>
      <c r="E176" s="9" t="s">
        <v>358</v>
      </c>
      <c r="F176" s="9" t="n">
        <v>50</v>
      </c>
      <c r="G176" s="9" t="n">
        <v>10</v>
      </c>
      <c r="H176" s="9" t="n">
        <v>50</v>
      </c>
      <c r="I176" s="9" t="n">
        <v>10</v>
      </c>
      <c r="J176" s="9" t="n">
        <f aca="false">MAX(J177,G177,F177,E177)</f>
        <v>0</v>
      </c>
      <c r="K176" s="9" t="n">
        <v>50</v>
      </c>
      <c r="L176" s="9" t="str">
        <f aca="false">IF(ISNA(P177),"",P177)</f>
        <v/>
      </c>
      <c r="M176" s="9" t="s">
        <v>126</v>
      </c>
      <c r="N176" s="11" t="b">
        <f aca="false">TRUE()</f>
        <v>1</v>
      </c>
      <c r="O176" s="8" t="n">
        <f aca="false">IF(F176="","",IF(ISNUMBER(F176),F176,IFERROR(VALUE(F176),"")))</f>
        <v>50</v>
      </c>
      <c r="P176" s="8" t="n">
        <f aca="false">IF(G176="","",IF(ISNUMBER(G176),G176,IFERROR(VALUE(G176),"")))</f>
        <v>10</v>
      </c>
      <c r="Q176" s="8" t="n">
        <f aca="false">IF(H176="","",IF(ISNUMBER(H176),H176,IFERROR(VALUE(H176),"")))</f>
        <v>50</v>
      </c>
      <c r="R176" s="8" t="n">
        <f aca="false">IF(I176="","",IF(ISNUMBER(I176),I176,IFERROR(VALUE(I176),"")))</f>
        <v>10</v>
      </c>
      <c r="S176" s="8" t="n">
        <f aca="false">IF(COUNT(O176:R176)=0,"",MAX(O176:R176))</f>
        <v>50</v>
      </c>
      <c r="T176" s="8" t="str">
        <f aca="false">IF(S176="","",IFERROR(INDEX(Codetabel!$B$2:$B$11,MATCH(S176,Codetabel!$A$2:$A$11,0)),""))</f>
        <v>3.1</v>
      </c>
      <c r="U176" s="8" t="str">
        <f aca="false">IF(NOT(X176),"n/a (excluded)",IF(K176=S176,"OK","MISMATCH"))</f>
        <v>OK</v>
      </c>
      <c r="V176" s="8" t="str">
        <f aca="false">IF(NOT(X176),"n/a (excluded)",IF(M176&amp;""=T176&amp;"","OK","MISMATCH"))</f>
        <v>OK</v>
      </c>
      <c r="W176" s="8" t="str">
        <f aca="false">IF(E176="","no activity description",IF(O176="","no numeric odour distance",IF(M176="","no category","")))</f>
        <v/>
      </c>
      <c r="X176" s="12" t="b">
        <f aca="false">W176=""</f>
        <v>1</v>
      </c>
      <c r="Y176" s="8" t="n">
        <f aca="false">IF(X176,INDEX(Codetabel!$C$2:$C$11,MATCH(M176&amp;"",Codetabel!$B$2:$B$11,0)),"")</f>
        <v>3</v>
      </c>
      <c r="Z176" s="12" t="b">
        <f aca="false">IF(X176,O176=S176,"")</f>
        <v>1</v>
      </c>
    </row>
    <row r="177" customFormat="false" ht="15" hidden="false" customHeight="false" outlineLevel="0" collapsed="false">
      <c r="A177" s="9" t="n">
        <v>178</v>
      </c>
      <c r="B177" s="9" t="s">
        <v>1275</v>
      </c>
      <c r="C177" s="9"/>
      <c r="D177" s="9" t="s">
        <v>1212</v>
      </c>
      <c r="E177" s="9"/>
      <c r="F177" s="9"/>
      <c r="G177" s="9"/>
      <c r="H177" s="9"/>
      <c r="I177" s="9"/>
      <c r="J177" s="9"/>
      <c r="K177" s="9"/>
      <c r="L177" s="9" t="str">
        <f aca="false">IF(ISNA(P178),"",P178)</f>
        <v/>
      </c>
      <c r="M177" s="9"/>
      <c r="N177" s="11" t="b">
        <f aca="false">TRUE()</f>
        <v>1</v>
      </c>
      <c r="O177" s="8" t="str">
        <f aca="false">IF(F177="","",IF(ISNUMBER(F177),F177,IFERROR(VALUE(F177),"")))</f>
        <v/>
      </c>
      <c r="P177" s="8" t="str">
        <f aca="false">IF(G177="","",IF(ISNUMBER(G177),G177,IFERROR(VALUE(G177),"")))</f>
        <v/>
      </c>
      <c r="Q177" s="8" t="str">
        <f aca="false">IF(H177="","",IF(ISNUMBER(H177),H177,IFERROR(VALUE(H177),"")))</f>
        <v/>
      </c>
      <c r="R177" s="8" t="str">
        <f aca="false">IF(I177="","",IF(ISNUMBER(I177),I177,IFERROR(VALUE(I177),"")))</f>
        <v/>
      </c>
      <c r="S177" s="8" t="str">
        <f aca="false">IF(COUNT(O177:R177)=0,"",MAX(O177:R177))</f>
        <v/>
      </c>
      <c r="T177" s="8" t="str">
        <f aca="false">IF(S177="","",IFERROR(INDEX(Codetabel!$B$2:$B$11,MATCH(S177,Codetabel!$A$2:$A$11,0)),""))</f>
        <v/>
      </c>
      <c r="U177" s="8" t="str">
        <f aca="false">IF(NOT(X177),"n/a (excluded)",IF(K177=S177,"OK","MISMATCH"))</f>
        <v>n/a (excluded)</v>
      </c>
      <c r="V177" s="8" t="str">
        <f aca="false">IF(NOT(X177),"n/a (excluded)",IF(M177&amp;""=T177&amp;"","OK","MISMATCH"))</f>
        <v>n/a (excluded)</v>
      </c>
      <c r="W177" s="8" t="str">
        <f aca="false">IF(E177="","no activity description",IF(O177="","no numeric odour distance",IF(M177="","no category","")))</f>
        <v>no activity description</v>
      </c>
      <c r="X177" s="12" t="b">
        <f aca="false">W177=""</f>
        <v>0</v>
      </c>
      <c r="Y177" s="8" t="str">
        <f aca="false">IF(X177,INDEX(Codetabel!$C$2:$C$11,MATCH(M177&amp;"",Codetabel!$B$2:$B$11,0)),"")</f>
        <v/>
      </c>
      <c r="Z177" s="8" t="str">
        <f aca="false">IF(X177,O177=S177,"")</f>
        <v/>
      </c>
    </row>
    <row r="178" customFormat="false" ht="15" hidden="false" customHeight="false" outlineLevel="0" collapsed="false">
      <c r="A178" s="9" t="n">
        <v>179</v>
      </c>
      <c r="B178" s="9" t="s">
        <v>1275</v>
      </c>
      <c r="C178" s="9" t="s">
        <v>1264</v>
      </c>
      <c r="D178" s="9" t="s">
        <v>1212</v>
      </c>
      <c r="E178" s="9" t="s">
        <v>1276</v>
      </c>
      <c r="F178" s="9"/>
      <c r="G178" s="9"/>
      <c r="H178" s="9"/>
      <c r="I178" s="9"/>
      <c r="J178" s="9"/>
      <c r="K178" s="9"/>
      <c r="L178" s="9" t="n">
        <f aca="false">IF(ISNA(P179),"",P179)</f>
        <v>50</v>
      </c>
      <c r="M178" s="9"/>
      <c r="N178" s="11" t="b">
        <f aca="false">TRUE()</f>
        <v>1</v>
      </c>
      <c r="O178" s="8" t="str">
        <f aca="false">IF(F178="","",IF(ISNUMBER(F178),F178,IFERROR(VALUE(F178),"")))</f>
        <v/>
      </c>
      <c r="P178" s="8" t="str">
        <f aca="false">IF(G178="","",IF(ISNUMBER(G178),G178,IFERROR(VALUE(G178),"")))</f>
        <v/>
      </c>
      <c r="Q178" s="8" t="str">
        <f aca="false">IF(H178="","",IF(ISNUMBER(H178),H178,IFERROR(VALUE(H178),"")))</f>
        <v/>
      </c>
      <c r="R178" s="8" t="str">
        <f aca="false">IF(I178="","",IF(ISNUMBER(I178),I178,IFERROR(VALUE(I178),"")))</f>
        <v/>
      </c>
      <c r="S178" s="8" t="str">
        <f aca="false">IF(COUNT(O178:R178)=0,"",MAX(O178:R178))</f>
        <v/>
      </c>
      <c r="T178" s="8" t="str">
        <f aca="false">IF(S178="","",IFERROR(INDEX(Codetabel!$B$2:$B$11,MATCH(S178,Codetabel!$A$2:$A$11,0)),""))</f>
        <v/>
      </c>
      <c r="U178" s="8" t="str">
        <f aca="false">IF(NOT(X178),"n/a (excluded)",IF(K178=S178,"OK","MISMATCH"))</f>
        <v>n/a (excluded)</v>
      </c>
      <c r="V178" s="8" t="str">
        <f aca="false">IF(NOT(X178),"n/a (excluded)",IF(M178&amp;""=T178&amp;"","OK","MISMATCH"))</f>
        <v>n/a (excluded)</v>
      </c>
      <c r="W178" s="8" t="str">
        <f aca="false">IF(E178="","no activity description",IF(O178="","no numeric odour distance",IF(M178="","no category","")))</f>
        <v>no numeric odour distance</v>
      </c>
      <c r="X178" s="12" t="b">
        <f aca="false">W178=""</f>
        <v>0</v>
      </c>
      <c r="Y178" s="8" t="str">
        <f aca="false">IF(X178,INDEX(Codetabel!$C$2:$C$11,MATCH(M178&amp;"",Codetabel!$B$2:$B$11,0)),"")</f>
        <v/>
      </c>
      <c r="Z178" s="8" t="str">
        <f aca="false">IF(X178,O178=S178,"")</f>
        <v/>
      </c>
    </row>
    <row r="179" customFormat="false" ht="15" hidden="false" customHeight="false" outlineLevel="0" collapsed="false">
      <c r="A179" s="9" t="n">
        <v>180</v>
      </c>
      <c r="B179" s="9" t="s">
        <v>359</v>
      </c>
      <c r="C179" s="9" t="s">
        <v>360</v>
      </c>
      <c r="D179" s="9"/>
      <c r="E179" s="9" t="s">
        <v>361</v>
      </c>
      <c r="F179" s="9" t="n">
        <v>0</v>
      </c>
      <c r="G179" s="9" t="n">
        <v>50</v>
      </c>
      <c r="H179" s="9" t="n">
        <v>100</v>
      </c>
      <c r="I179" s="9" t="n">
        <v>50</v>
      </c>
      <c r="J179" s="9" t="n">
        <f aca="false">MAX(J180,G180,F180,E180)</f>
        <v>0</v>
      </c>
      <c r="K179" s="9" t="n">
        <v>100</v>
      </c>
      <c r="L179" s="9" t="str">
        <f aca="false">IF(ISNA(P180),"",P180)</f>
        <v/>
      </c>
      <c r="M179" s="9" t="s">
        <v>115</v>
      </c>
      <c r="N179" s="11" t="b">
        <f aca="false">TRUE()</f>
        <v>1</v>
      </c>
      <c r="O179" s="8" t="n">
        <f aca="false">IF(F179="","",IF(ISNUMBER(F179),F179,IFERROR(VALUE(F179),"")))</f>
        <v>0</v>
      </c>
      <c r="P179" s="8" t="n">
        <f aca="false">IF(G179="","",IF(ISNUMBER(G179),G179,IFERROR(VALUE(G179),"")))</f>
        <v>50</v>
      </c>
      <c r="Q179" s="8" t="n">
        <f aca="false">IF(H179="","",IF(ISNUMBER(H179),H179,IFERROR(VALUE(H179),"")))</f>
        <v>100</v>
      </c>
      <c r="R179" s="8" t="n">
        <f aca="false">IF(I179="","",IF(ISNUMBER(I179),I179,IFERROR(VALUE(I179),"")))</f>
        <v>50</v>
      </c>
      <c r="S179" s="8" t="n">
        <f aca="false">IF(COUNT(O179:R179)=0,"",MAX(O179:R179))</f>
        <v>100</v>
      </c>
      <c r="T179" s="8" t="str">
        <f aca="false">IF(S179="","",IFERROR(INDEX(Codetabel!$B$2:$B$11,MATCH(S179,Codetabel!$A$2:$A$11,0)),""))</f>
        <v>3.2</v>
      </c>
      <c r="U179" s="8" t="str">
        <f aca="false">IF(NOT(X179),"n/a (excluded)",IF(K179=S179,"OK","MISMATCH"))</f>
        <v>OK</v>
      </c>
      <c r="V179" s="8" t="str">
        <f aca="false">IF(NOT(X179),"n/a (excluded)",IF(M179&amp;""=T179&amp;"","OK","MISMATCH"))</f>
        <v>OK</v>
      </c>
      <c r="W179" s="8" t="str">
        <f aca="false">IF(E179="","no activity description",IF(O179="","no numeric odour distance",IF(M179="","no category","")))</f>
        <v/>
      </c>
      <c r="X179" s="12" t="b">
        <f aca="false">W179=""</f>
        <v>1</v>
      </c>
      <c r="Y179" s="8" t="n">
        <f aca="false">IF(X179,INDEX(Codetabel!$C$2:$C$11,MATCH(M179&amp;"",Codetabel!$B$2:$B$11,0)),"")</f>
        <v>4</v>
      </c>
      <c r="Z179" s="12" t="b">
        <f aca="false">IF(X179,O179=S179,"")</f>
        <v>0</v>
      </c>
    </row>
    <row r="180" customFormat="false" ht="15" hidden="false" customHeight="false" outlineLevel="0" collapsed="false">
      <c r="A180" s="9" t="n">
        <v>181</v>
      </c>
      <c r="B180" s="9" t="s">
        <v>362</v>
      </c>
      <c r="C180" s="9" t="s">
        <v>363</v>
      </c>
      <c r="D180" s="9" t="s">
        <v>1215</v>
      </c>
      <c r="E180" s="9" t="s">
        <v>1277</v>
      </c>
      <c r="F180" s="9"/>
      <c r="G180" s="9"/>
      <c r="H180" s="9"/>
      <c r="I180" s="9"/>
      <c r="J180" s="9"/>
      <c r="K180" s="9"/>
      <c r="L180" s="9" t="n">
        <f aca="false">IF(ISNA(P181),"",P181)</f>
        <v>30</v>
      </c>
      <c r="M180" s="9"/>
      <c r="N180" s="11" t="b">
        <f aca="false">TRUE()</f>
        <v>1</v>
      </c>
      <c r="O180" s="8" t="str">
        <f aca="false">IF(F180="","",IF(ISNUMBER(F180),F180,IFERROR(VALUE(F180),"")))</f>
        <v/>
      </c>
      <c r="P180" s="8" t="str">
        <f aca="false">IF(G180="","",IF(ISNUMBER(G180),G180,IFERROR(VALUE(G180),"")))</f>
        <v/>
      </c>
      <c r="Q180" s="8" t="str">
        <f aca="false">IF(H180="","",IF(ISNUMBER(H180),H180,IFERROR(VALUE(H180),"")))</f>
        <v/>
      </c>
      <c r="R180" s="8" t="str">
        <f aca="false">IF(I180="","",IF(ISNUMBER(I180),I180,IFERROR(VALUE(I180),"")))</f>
        <v/>
      </c>
      <c r="S180" s="8" t="str">
        <f aca="false">IF(COUNT(O180:R180)=0,"",MAX(O180:R180))</f>
        <v/>
      </c>
      <c r="T180" s="8" t="str">
        <f aca="false">IF(S180="","",IFERROR(INDEX(Codetabel!$B$2:$B$11,MATCH(S180,Codetabel!$A$2:$A$11,0)),""))</f>
        <v/>
      </c>
      <c r="U180" s="8" t="str">
        <f aca="false">IF(NOT(X180),"n/a (excluded)",IF(K180=S180,"OK","MISMATCH"))</f>
        <v>n/a (excluded)</v>
      </c>
      <c r="V180" s="8" t="str">
        <f aca="false">IF(NOT(X180),"n/a (excluded)",IF(M180&amp;""=T180&amp;"","OK","MISMATCH"))</f>
        <v>n/a (excluded)</v>
      </c>
      <c r="W180" s="8" t="str">
        <f aca="false">IF(E180="","no activity description",IF(O180="","no numeric odour distance",IF(M180="","no category","")))</f>
        <v>no numeric odour distance</v>
      </c>
      <c r="X180" s="12" t="b">
        <f aca="false">W180=""</f>
        <v>0</v>
      </c>
      <c r="Y180" s="8" t="str">
        <f aca="false">IF(X180,INDEX(Codetabel!$C$2:$C$11,MATCH(M180&amp;"",Codetabel!$B$2:$B$11,0)),"")</f>
        <v/>
      </c>
      <c r="Z180" s="8" t="str">
        <f aca="false">IF(X180,O180=S180,"")</f>
        <v/>
      </c>
    </row>
    <row r="181" customFormat="false" ht="15" hidden="false" customHeight="false" outlineLevel="0" collapsed="false">
      <c r="A181" s="9" t="n">
        <v>182</v>
      </c>
      <c r="B181" s="9" t="s">
        <v>362</v>
      </c>
      <c r="C181" s="9" t="s">
        <v>363</v>
      </c>
      <c r="D181" s="9" t="s">
        <v>392</v>
      </c>
      <c r="E181" s="9" t="s">
        <v>364</v>
      </c>
      <c r="F181" s="9" t="n">
        <v>200</v>
      </c>
      <c r="G181" s="9" t="n">
        <v>30</v>
      </c>
      <c r="H181" s="9" t="n">
        <v>50</v>
      </c>
      <c r="I181" s="9" t="n">
        <v>10</v>
      </c>
      <c r="J181" s="9" t="n">
        <f aca="false">MAX(J182,G182,F182,E182)</f>
        <v>100</v>
      </c>
      <c r="K181" s="9" t="n">
        <v>200</v>
      </c>
      <c r="L181" s="9" t="n">
        <f aca="false">IF(ISNA(P182),"",P182)</f>
        <v>30</v>
      </c>
      <c r="M181" s="9" t="s">
        <v>132</v>
      </c>
      <c r="N181" s="11" t="b">
        <f aca="false">TRUE()</f>
        <v>1</v>
      </c>
      <c r="O181" s="8" t="n">
        <f aca="false">IF(F181="","",IF(ISNUMBER(F181),F181,IFERROR(VALUE(F181),"")))</f>
        <v>200</v>
      </c>
      <c r="P181" s="8" t="n">
        <f aca="false">IF(G181="","",IF(ISNUMBER(G181),G181,IFERROR(VALUE(G181),"")))</f>
        <v>30</v>
      </c>
      <c r="Q181" s="8" t="n">
        <f aca="false">IF(H181="","",IF(ISNUMBER(H181),H181,IFERROR(VALUE(H181),"")))</f>
        <v>50</v>
      </c>
      <c r="R181" s="8" t="n">
        <f aca="false">IF(I181="","",IF(ISNUMBER(I181),I181,IFERROR(VALUE(I181),"")))</f>
        <v>10</v>
      </c>
      <c r="S181" s="8" t="n">
        <f aca="false">IF(COUNT(O181:R181)=0,"",MAX(O181:R181))</f>
        <v>200</v>
      </c>
      <c r="T181" s="8" t="str">
        <f aca="false">IF(S181="","",IFERROR(INDEX(Codetabel!$B$2:$B$11,MATCH(S181,Codetabel!$A$2:$A$11,0)),""))</f>
        <v>4.1</v>
      </c>
      <c r="U181" s="8" t="str">
        <f aca="false">IF(NOT(X181),"n/a (excluded)",IF(K181=S181,"OK","MISMATCH"))</f>
        <v>OK</v>
      </c>
      <c r="V181" s="8" t="str">
        <f aca="false">IF(NOT(X181),"n/a (excluded)",IF(M181&amp;""=T181&amp;"","OK","MISMATCH"))</f>
        <v>OK</v>
      </c>
      <c r="W181" s="8" t="str">
        <f aca="false">IF(E181="","no activity description",IF(O181="","no numeric odour distance",IF(M181="","no category","")))</f>
        <v/>
      </c>
      <c r="X181" s="12" t="b">
        <f aca="false">W181=""</f>
        <v>1</v>
      </c>
      <c r="Y181" s="8" t="n">
        <f aca="false">IF(X181,INDEX(Codetabel!$C$2:$C$11,MATCH(M181&amp;"",Codetabel!$B$2:$B$11,0)),"")</f>
        <v>5</v>
      </c>
      <c r="Z181" s="12" t="b">
        <f aca="false">IF(X181,O181=S181,"")</f>
        <v>1</v>
      </c>
    </row>
    <row r="182" customFormat="false" ht="15" hidden="false" customHeight="false" outlineLevel="0" collapsed="false">
      <c r="A182" s="9" t="n">
        <v>183</v>
      </c>
      <c r="B182" s="9" t="s">
        <v>362</v>
      </c>
      <c r="C182" s="9" t="s">
        <v>363</v>
      </c>
      <c r="D182" s="9" t="s">
        <v>107</v>
      </c>
      <c r="E182" s="9" t="s">
        <v>365</v>
      </c>
      <c r="F182" s="9" t="n">
        <v>10</v>
      </c>
      <c r="G182" s="9" t="n">
        <v>30</v>
      </c>
      <c r="H182" s="9" t="n">
        <v>50</v>
      </c>
      <c r="I182" s="9" t="n">
        <v>10</v>
      </c>
      <c r="J182" s="9" t="n">
        <f aca="false">MAX(J183,G183,F183,E183)</f>
        <v>100</v>
      </c>
      <c r="K182" s="9" t="n">
        <v>50</v>
      </c>
      <c r="L182" s="9" t="n">
        <f aca="false">IF(ISNA(P183),"",P183)</f>
        <v>30</v>
      </c>
      <c r="M182" s="9" t="s">
        <v>126</v>
      </c>
      <c r="N182" s="11" t="b">
        <f aca="false">TRUE()</f>
        <v>1</v>
      </c>
      <c r="O182" s="8" t="n">
        <f aca="false">IF(F182="","",IF(ISNUMBER(F182),F182,IFERROR(VALUE(F182),"")))</f>
        <v>10</v>
      </c>
      <c r="P182" s="8" t="n">
        <f aca="false">IF(G182="","",IF(ISNUMBER(G182),G182,IFERROR(VALUE(G182),"")))</f>
        <v>30</v>
      </c>
      <c r="Q182" s="8" t="n">
        <f aca="false">IF(H182="","",IF(ISNUMBER(H182),H182,IFERROR(VALUE(H182),"")))</f>
        <v>50</v>
      </c>
      <c r="R182" s="8" t="n">
        <f aca="false">IF(I182="","",IF(ISNUMBER(I182),I182,IFERROR(VALUE(I182),"")))</f>
        <v>10</v>
      </c>
      <c r="S182" s="8" t="n">
        <f aca="false">IF(COUNT(O182:R182)=0,"",MAX(O182:R182))</f>
        <v>50</v>
      </c>
      <c r="T182" s="8" t="str">
        <f aca="false">IF(S182="","",IFERROR(INDEX(Codetabel!$B$2:$B$11,MATCH(S182,Codetabel!$A$2:$A$11,0)),""))</f>
        <v>3.1</v>
      </c>
      <c r="U182" s="8" t="str">
        <f aca="false">IF(NOT(X182),"n/a (excluded)",IF(K182=S182,"OK","MISMATCH"))</f>
        <v>OK</v>
      </c>
      <c r="V182" s="8" t="str">
        <f aca="false">IF(NOT(X182),"n/a (excluded)",IF(M182&amp;""=T182&amp;"","OK","MISMATCH"))</f>
        <v>OK</v>
      </c>
      <c r="W182" s="8" t="str">
        <f aca="false">IF(E182="","no activity description",IF(O182="","no numeric odour distance",IF(M182="","no category","")))</f>
        <v/>
      </c>
      <c r="X182" s="12" t="b">
        <f aca="false">W182=""</f>
        <v>1</v>
      </c>
      <c r="Y182" s="8" t="n">
        <f aca="false">IF(X182,INDEX(Codetabel!$C$2:$C$11,MATCH(M182&amp;"",Codetabel!$B$2:$B$11,0)),"")</f>
        <v>3</v>
      </c>
      <c r="Z182" s="12" t="b">
        <f aca="false">IF(X182,O182=S182,"")</f>
        <v>0</v>
      </c>
    </row>
    <row r="183" customFormat="false" ht="15" hidden="false" customHeight="false" outlineLevel="0" collapsed="false">
      <c r="A183" s="9" t="n">
        <v>184</v>
      </c>
      <c r="B183" s="9" t="s">
        <v>366</v>
      </c>
      <c r="C183" s="9" t="s">
        <v>367</v>
      </c>
      <c r="D183" s="9"/>
      <c r="E183" s="9" t="s">
        <v>368</v>
      </c>
      <c r="F183" s="9" t="n">
        <v>100</v>
      </c>
      <c r="G183" s="9" t="n">
        <v>30</v>
      </c>
      <c r="H183" s="9" t="n">
        <v>100</v>
      </c>
      <c r="I183" s="9" t="n">
        <v>10</v>
      </c>
      <c r="J183" s="9" t="n">
        <f aca="false">MAX(J184,G184,F184,E184)</f>
        <v>30</v>
      </c>
      <c r="K183" s="9" t="n">
        <v>100</v>
      </c>
      <c r="L183" s="9" t="n">
        <f aca="false">IF(ISNA(P184),"",P184)</f>
        <v>30</v>
      </c>
      <c r="M183" s="9" t="s">
        <v>115</v>
      </c>
      <c r="N183" s="11" t="b">
        <f aca="false">TRUE()</f>
        <v>1</v>
      </c>
      <c r="O183" s="8" t="n">
        <f aca="false">IF(F183="","",IF(ISNUMBER(F183),F183,IFERROR(VALUE(F183),"")))</f>
        <v>100</v>
      </c>
      <c r="P183" s="8" t="n">
        <f aca="false">IF(G183="","",IF(ISNUMBER(G183),G183,IFERROR(VALUE(G183),"")))</f>
        <v>30</v>
      </c>
      <c r="Q183" s="8" t="n">
        <f aca="false">IF(H183="","",IF(ISNUMBER(H183),H183,IFERROR(VALUE(H183),"")))</f>
        <v>100</v>
      </c>
      <c r="R183" s="8" t="n">
        <f aca="false">IF(I183="","",IF(ISNUMBER(I183),I183,IFERROR(VALUE(I183),"")))</f>
        <v>10</v>
      </c>
      <c r="S183" s="8" t="n">
        <f aca="false">IF(COUNT(O183:R183)=0,"",MAX(O183:R183))</f>
        <v>100</v>
      </c>
      <c r="T183" s="8" t="str">
        <f aca="false">IF(S183="","",IFERROR(INDEX(Codetabel!$B$2:$B$11,MATCH(S183,Codetabel!$A$2:$A$11,0)),""))</f>
        <v>3.2</v>
      </c>
      <c r="U183" s="8" t="str">
        <f aca="false">IF(NOT(X183),"n/a (excluded)",IF(K183=S183,"OK","MISMATCH"))</f>
        <v>OK</v>
      </c>
      <c r="V183" s="8" t="str">
        <f aca="false">IF(NOT(X183),"n/a (excluded)",IF(M183&amp;""=T183&amp;"","OK","MISMATCH"))</f>
        <v>OK</v>
      </c>
      <c r="W183" s="8" t="str">
        <f aca="false">IF(E183="","no activity description",IF(O183="","no numeric odour distance",IF(M183="","no category","")))</f>
        <v/>
      </c>
      <c r="X183" s="12" t="b">
        <f aca="false">W183=""</f>
        <v>1</v>
      </c>
      <c r="Y183" s="8" t="n">
        <f aca="false">IF(X183,INDEX(Codetabel!$C$2:$C$11,MATCH(M183&amp;"",Codetabel!$B$2:$B$11,0)),"")</f>
        <v>4</v>
      </c>
      <c r="Z183" s="12" t="b">
        <f aca="false">IF(X183,O183=S183,"")</f>
        <v>1</v>
      </c>
    </row>
    <row r="184" customFormat="false" ht="15" hidden="false" customHeight="false" outlineLevel="0" collapsed="false">
      <c r="A184" s="9" t="n">
        <v>185</v>
      </c>
      <c r="B184" s="9" t="s">
        <v>369</v>
      </c>
      <c r="C184" s="9" t="s">
        <v>370</v>
      </c>
      <c r="D184" s="9" t="n">
        <v>0</v>
      </c>
      <c r="E184" s="9" t="s">
        <v>371</v>
      </c>
      <c r="F184" s="9" t="n">
        <v>0</v>
      </c>
      <c r="G184" s="9" t="n">
        <v>30</v>
      </c>
      <c r="H184" s="9" t="n">
        <v>100</v>
      </c>
      <c r="I184" s="9" t="n">
        <v>0</v>
      </c>
      <c r="J184" s="9" t="n">
        <f aca="false">MAX(J185,G185,F185,E185)</f>
        <v>30</v>
      </c>
      <c r="K184" s="9" t="n">
        <v>100</v>
      </c>
      <c r="L184" s="9" t="n">
        <f aca="false">IF(ISNA(P185),"",P185)</f>
        <v>30</v>
      </c>
      <c r="M184" s="9" t="s">
        <v>115</v>
      </c>
      <c r="N184" s="11" t="b">
        <f aca="false">TRUE()</f>
        <v>1</v>
      </c>
      <c r="O184" s="8" t="n">
        <f aca="false">IF(F184="","",IF(ISNUMBER(F184),F184,IFERROR(VALUE(F184),"")))</f>
        <v>0</v>
      </c>
      <c r="P184" s="8" t="n">
        <f aca="false">IF(G184="","",IF(ISNUMBER(G184),G184,IFERROR(VALUE(G184),"")))</f>
        <v>30</v>
      </c>
      <c r="Q184" s="8" t="n">
        <f aca="false">IF(H184="","",IF(ISNUMBER(H184),H184,IFERROR(VALUE(H184),"")))</f>
        <v>100</v>
      </c>
      <c r="R184" s="8" t="n">
        <f aca="false">IF(I184="","",IF(ISNUMBER(I184),I184,IFERROR(VALUE(I184),"")))</f>
        <v>0</v>
      </c>
      <c r="S184" s="8" t="n">
        <f aca="false">IF(COUNT(O184:R184)=0,"",MAX(O184:R184))</f>
        <v>100</v>
      </c>
      <c r="T184" s="8" t="str">
        <f aca="false">IF(S184="","",IFERROR(INDEX(Codetabel!$B$2:$B$11,MATCH(S184,Codetabel!$A$2:$A$11,0)),""))</f>
        <v>3.2</v>
      </c>
      <c r="U184" s="8" t="str">
        <f aca="false">IF(NOT(X184),"n/a (excluded)",IF(K184=S184,"OK","MISMATCH"))</f>
        <v>OK</v>
      </c>
      <c r="V184" s="8" t="str">
        <f aca="false">IF(NOT(X184),"n/a (excluded)",IF(M184&amp;""=T184&amp;"","OK","MISMATCH"))</f>
        <v>OK</v>
      </c>
      <c r="W184" s="8" t="str">
        <f aca="false">IF(E184="","no activity description",IF(O184="","no numeric odour distance",IF(M184="","no category","")))</f>
        <v/>
      </c>
      <c r="X184" s="12" t="b">
        <f aca="false">W184=""</f>
        <v>1</v>
      </c>
      <c r="Y184" s="8" t="n">
        <f aca="false">IF(X184,INDEX(Codetabel!$C$2:$C$11,MATCH(M184&amp;"",Codetabel!$B$2:$B$11,0)),"")</f>
        <v>4</v>
      </c>
      <c r="Z184" s="12" t="b">
        <f aca="false">IF(X184,O184=S184,"")</f>
        <v>0</v>
      </c>
    </row>
    <row r="185" customFormat="false" ht="15" hidden="false" customHeight="false" outlineLevel="0" collapsed="false">
      <c r="A185" s="9" t="n">
        <v>186</v>
      </c>
      <c r="B185" s="9" t="s">
        <v>369</v>
      </c>
      <c r="C185" s="9" t="s">
        <v>370</v>
      </c>
      <c r="D185" s="9" t="n">
        <v>1</v>
      </c>
      <c r="E185" s="9" t="s">
        <v>372</v>
      </c>
      <c r="F185" s="9" t="n">
        <v>0</v>
      </c>
      <c r="G185" s="9" t="n">
        <v>30</v>
      </c>
      <c r="H185" s="9" t="n">
        <v>50</v>
      </c>
      <c r="I185" s="9" t="n">
        <v>0</v>
      </c>
      <c r="J185" s="9" t="n">
        <f aca="false">MAX(J186,G186,F186,E186)</f>
        <v>10</v>
      </c>
      <c r="K185" s="9" t="n">
        <v>50</v>
      </c>
      <c r="L185" s="9" t="n">
        <f aca="false">IF(ISNA(P186),"",P186)</f>
        <v>10</v>
      </c>
      <c r="M185" s="9" t="s">
        <v>126</v>
      </c>
      <c r="N185" s="11" t="b">
        <f aca="false">TRUE()</f>
        <v>1</v>
      </c>
      <c r="O185" s="8" t="n">
        <f aca="false">IF(F185="","",IF(ISNUMBER(F185),F185,IFERROR(VALUE(F185),"")))</f>
        <v>0</v>
      </c>
      <c r="P185" s="8" t="n">
        <f aca="false">IF(G185="","",IF(ISNUMBER(G185),G185,IFERROR(VALUE(G185),"")))</f>
        <v>30</v>
      </c>
      <c r="Q185" s="8" t="n">
        <f aca="false">IF(H185="","",IF(ISNUMBER(H185),H185,IFERROR(VALUE(H185),"")))</f>
        <v>50</v>
      </c>
      <c r="R185" s="8" t="n">
        <f aca="false">IF(I185="","",IF(ISNUMBER(I185),I185,IFERROR(VALUE(I185),"")))</f>
        <v>0</v>
      </c>
      <c r="S185" s="8" t="n">
        <f aca="false">IF(COUNT(O185:R185)=0,"",MAX(O185:R185))</f>
        <v>50</v>
      </c>
      <c r="T185" s="8" t="str">
        <f aca="false">IF(S185="","",IFERROR(INDEX(Codetabel!$B$2:$B$11,MATCH(S185,Codetabel!$A$2:$A$11,0)),""))</f>
        <v>3.1</v>
      </c>
      <c r="U185" s="8" t="str">
        <f aca="false">IF(NOT(X185),"n/a (excluded)",IF(K185=S185,"OK","MISMATCH"))</f>
        <v>OK</v>
      </c>
      <c r="V185" s="8" t="str">
        <f aca="false">IF(NOT(X185),"n/a (excluded)",IF(M185&amp;""=T185&amp;"","OK","MISMATCH"))</f>
        <v>OK</v>
      </c>
      <c r="W185" s="8" t="str">
        <f aca="false">IF(E185="","no activity description",IF(O185="","no numeric odour distance",IF(M185="","no category","")))</f>
        <v/>
      </c>
      <c r="X185" s="12" t="b">
        <f aca="false">W185=""</f>
        <v>1</v>
      </c>
      <c r="Y185" s="8" t="n">
        <f aca="false">IF(X185,INDEX(Codetabel!$C$2:$C$11,MATCH(M185&amp;"",Codetabel!$B$2:$B$11,0)),"")</f>
        <v>3</v>
      </c>
      <c r="Z185" s="12" t="b">
        <f aca="false">IF(X185,O185=S185,"")</f>
        <v>0</v>
      </c>
    </row>
    <row r="186" customFormat="false" ht="15" hidden="false" customHeight="false" outlineLevel="0" collapsed="false">
      <c r="A186" s="9" t="n">
        <v>187</v>
      </c>
      <c r="B186" s="9" t="s">
        <v>373</v>
      </c>
      <c r="C186" s="9" t="s">
        <v>374</v>
      </c>
      <c r="D186" s="9"/>
      <c r="E186" s="9" t="s">
        <v>375</v>
      </c>
      <c r="F186" s="9" t="n">
        <v>10</v>
      </c>
      <c r="G186" s="9" t="n">
        <v>10</v>
      </c>
      <c r="H186" s="9" t="n">
        <v>30</v>
      </c>
      <c r="I186" s="9" t="n">
        <v>0</v>
      </c>
      <c r="J186" s="9" t="n">
        <f aca="false">MAX(J187,G187,F187,E187)</f>
        <v>0</v>
      </c>
      <c r="K186" s="9" t="n">
        <v>30</v>
      </c>
      <c r="L186" s="9" t="str">
        <f aca="false">IF(ISNA(P187),"",P187)</f>
        <v/>
      </c>
      <c r="M186" s="9" t="s">
        <v>107</v>
      </c>
      <c r="N186" s="11" t="b">
        <f aca="false">TRUE()</f>
        <v>1</v>
      </c>
      <c r="O186" s="8" t="n">
        <f aca="false">IF(F186="","",IF(ISNUMBER(F186),F186,IFERROR(VALUE(F186),"")))</f>
        <v>10</v>
      </c>
      <c r="P186" s="8" t="n">
        <f aca="false">IF(G186="","",IF(ISNUMBER(G186),G186,IFERROR(VALUE(G186),"")))</f>
        <v>10</v>
      </c>
      <c r="Q186" s="8" t="n">
        <f aca="false">IF(H186="","",IF(ISNUMBER(H186),H186,IFERROR(VALUE(H186),"")))</f>
        <v>30</v>
      </c>
      <c r="R186" s="8" t="n">
        <f aca="false">IF(I186="","",IF(ISNUMBER(I186),I186,IFERROR(VALUE(I186),"")))</f>
        <v>0</v>
      </c>
      <c r="S186" s="8" t="n">
        <f aca="false">IF(COUNT(O186:R186)=0,"",MAX(O186:R186))</f>
        <v>30</v>
      </c>
      <c r="T186" s="8" t="str">
        <f aca="false">IF(S186="","",IFERROR(INDEX(Codetabel!$B$2:$B$11,MATCH(S186,Codetabel!$A$2:$A$11,0)),""))</f>
        <v>2</v>
      </c>
      <c r="U186" s="8" t="str">
        <f aca="false">IF(NOT(X186),"n/a (excluded)",IF(K186=S186,"OK","MISMATCH"))</f>
        <v>OK</v>
      </c>
      <c r="V186" s="8" t="str">
        <f aca="false">IF(NOT(X186),"n/a (excluded)",IF(M186&amp;""=T186&amp;"","OK","MISMATCH"))</f>
        <v>OK</v>
      </c>
      <c r="W186" s="8" t="str">
        <f aca="false">IF(E186="","no activity description",IF(O186="","no numeric odour distance",IF(M186="","no category","")))</f>
        <v/>
      </c>
      <c r="X186" s="12" t="b">
        <f aca="false">W186=""</f>
        <v>1</v>
      </c>
      <c r="Y186" s="8" t="n">
        <f aca="false">IF(X186,INDEX(Codetabel!$C$2:$C$11,MATCH(M186&amp;"",Codetabel!$B$2:$B$11,0)),"")</f>
        <v>2</v>
      </c>
      <c r="Z186" s="12" t="b">
        <f aca="false">IF(X186,O186=S186,"")</f>
        <v>0</v>
      </c>
    </row>
    <row r="187" customFormat="false" ht="15" hidden="false" customHeight="false" outlineLevel="0" collapsed="false">
      <c r="A187" s="9" t="n">
        <v>188</v>
      </c>
      <c r="B187" s="9" t="s">
        <v>1278</v>
      </c>
      <c r="C187" s="9" t="s">
        <v>1267</v>
      </c>
      <c r="D187" s="9" t="s">
        <v>1212</v>
      </c>
      <c r="E187" s="9"/>
      <c r="F187" s="9"/>
      <c r="G187" s="9"/>
      <c r="H187" s="9"/>
      <c r="I187" s="9"/>
      <c r="J187" s="9"/>
      <c r="K187" s="9"/>
      <c r="L187" s="9" t="str">
        <f aca="false">IF(ISNA(P188),"",P188)</f>
        <v/>
      </c>
      <c r="M187" s="9"/>
      <c r="N187" s="11" t="b">
        <f aca="false">TRUE()</f>
        <v>1</v>
      </c>
      <c r="O187" s="8" t="str">
        <f aca="false">IF(F187="","",IF(ISNUMBER(F187),F187,IFERROR(VALUE(F187),"")))</f>
        <v/>
      </c>
      <c r="P187" s="8" t="str">
        <f aca="false">IF(G187="","",IF(ISNUMBER(G187),G187,IFERROR(VALUE(G187),"")))</f>
        <v/>
      </c>
      <c r="Q187" s="8" t="str">
        <f aca="false">IF(H187="","",IF(ISNUMBER(H187),H187,IFERROR(VALUE(H187),"")))</f>
        <v/>
      </c>
      <c r="R187" s="8" t="str">
        <f aca="false">IF(I187="","",IF(ISNUMBER(I187),I187,IFERROR(VALUE(I187),"")))</f>
        <v/>
      </c>
      <c r="S187" s="8" t="str">
        <f aca="false">IF(COUNT(O187:R187)=0,"",MAX(O187:R187))</f>
        <v/>
      </c>
      <c r="T187" s="8" t="str">
        <f aca="false">IF(S187="","",IFERROR(INDEX(Codetabel!$B$2:$B$11,MATCH(S187,Codetabel!$A$2:$A$11,0)),""))</f>
        <v/>
      </c>
      <c r="U187" s="8" t="str">
        <f aca="false">IF(NOT(X187),"n/a (excluded)",IF(K187=S187,"OK","MISMATCH"))</f>
        <v>n/a (excluded)</v>
      </c>
      <c r="V187" s="8" t="str">
        <f aca="false">IF(NOT(X187),"n/a (excluded)",IF(M187&amp;""=T187&amp;"","OK","MISMATCH"))</f>
        <v>n/a (excluded)</v>
      </c>
      <c r="W187" s="8" t="str">
        <f aca="false">IF(E187="","no activity description",IF(O187="","no numeric odour distance",IF(M187="","no category","")))</f>
        <v>no activity description</v>
      </c>
      <c r="X187" s="12" t="b">
        <f aca="false">W187=""</f>
        <v>0</v>
      </c>
      <c r="Y187" s="8" t="str">
        <f aca="false">IF(X187,INDEX(Codetabel!$C$2:$C$11,MATCH(M187&amp;"",Codetabel!$B$2:$B$11,0)),"")</f>
        <v/>
      </c>
      <c r="Z187" s="8" t="str">
        <f aca="false">IF(X187,O187=S187,"")</f>
        <v/>
      </c>
    </row>
    <row r="188" customFormat="false" ht="15" hidden="false" customHeight="false" outlineLevel="0" collapsed="false">
      <c r="A188" s="9" t="n">
        <v>189</v>
      </c>
      <c r="B188" s="9" t="s">
        <v>1278</v>
      </c>
      <c r="C188" s="9" t="s">
        <v>1267</v>
      </c>
      <c r="D188" s="9" t="s">
        <v>1212</v>
      </c>
      <c r="E188" s="9" t="s">
        <v>1279</v>
      </c>
      <c r="F188" s="9"/>
      <c r="G188" s="9"/>
      <c r="H188" s="9"/>
      <c r="I188" s="9"/>
      <c r="J188" s="9"/>
      <c r="K188" s="9"/>
      <c r="L188" s="9" t="n">
        <f aca="false">IF(ISNA(P189),"",P189)</f>
        <v>100</v>
      </c>
      <c r="M188" s="9"/>
      <c r="N188" s="11" t="b">
        <f aca="false">TRUE()</f>
        <v>1</v>
      </c>
      <c r="O188" s="8" t="str">
        <f aca="false">IF(F188="","",IF(ISNUMBER(F188),F188,IFERROR(VALUE(F188),"")))</f>
        <v/>
      </c>
      <c r="P188" s="8" t="str">
        <f aca="false">IF(G188="","",IF(ISNUMBER(G188),G188,IFERROR(VALUE(G188),"")))</f>
        <v/>
      </c>
      <c r="Q188" s="8" t="str">
        <f aca="false">IF(H188="","",IF(ISNUMBER(H188),H188,IFERROR(VALUE(H188),"")))</f>
        <v/>
      </c>
      <c r="R188" s="8" t="str">
        <f aca="false">IF(I188="","",IF(ISNUMBER(I188),I188,IFERROR(VALUE(I188),"")))</f>
        <v/>
      </c>
      <c r="S188" s="8" t="str">
        <f aca="false">IF(COUNT(O188:R188)=0,"",MAX(O188:R188))</f>
        <v/>
      </c>
      <c r="T188" s="8" t="str">
        <f aca="false">IF(S188="","",IFERROR(INDEX(Codetabel!$B$2:$B$11,MATCH(S188,Codetabel!$A$2:$A$11,0)),""))</f>
        <v/>
      </c>
      <c r="U188" s="8" t="str">
        <f aca="false">IF(NOT(X188),"n/a (excluded)",IF(K188=S188,"OK","MISMATCH"))</f>
        <v>n/a (excluded)</v>
      </c>
      <c r="V188" s="8" t="str">
        <f aca="false">IF(NOT(X188),"n/a (excluded)",IF(M188&amp;""=T188&amp;"","OK","MISMATCH"))</f>
        <v>n/a (excluded)</v>
      </c>
      <c r="W188" s="8" t="str">
        <f aca="false">IF(E188="","no activity description",IF(O188="","no numeric odour distance",IF(M188="","no category","")))</f>
        <v>no numeric odour distance</v>
      </c>
      <c r="X188" s="12" t="b">
        <f aca="false">W188=""</f>
        <v>0</v>
      </c>
      <c r="Y188" s="8" t="str">
        <f aca="false">IF(X188,INDEX(Codetabel!$C$2:$C$11,MATCH(M188&amp;"",Codetabel!$B$2:$B$11,0)),"")</f>
        <v/>
      </c>
      <c r="Z188" s="8" t="str">
        <f aca="false">IF(X188,O188=S188,"")</f>
        <v/>
      </c>
    </row>
    <row r="189" customFormat="false" ht="15" hidden="false" customHeight="false" outlineLevel="0" collapsed="false">
      <c r="A189" s="9" t="n">
        <v>190</v>
      </c>
      <c r="B189" s="9" t="s">
        <v>376</v>
      </c>
      <c r="C189" s="9" t="s">
        <v>377</v>
      </c>
      <c r="D189" s="9"/>
      <c r="E189" s="9" t="s">
        <v>378</v>
      </c>
      <c r="F189" s="9" t="n">
        <v>200</v>
      </c>
      <c r="G189" s="9" t="n">
        <v>100</v>
      </c>
      <c r="H189" s="9" t="n">
        <v>200</v>
      </c>
      <c r="I189" s="9" t="n">
        <v>50</v>
      </c>
      <c r="J189" s="9" t="n">
        <f aca="false">MAX(J190,G190,F190,E190)</f>
        <v>0</v>
      </c>
      <c r="K189" s="9" t="n">
        <v>200</v>
      </c>
      <c r="L189" s="9" t="str">
        <f aca="false">IF(ISNA(P190),"",P190)</f>
        <v/>
      </c>
      <c r="M189" s="9" t="s">
        <v>132</v>
      </c>
      <c r="N189" s="11" t="b">
        <f aca="false">TRUE()</f>
        <v>1</v>
      </c>
      <c r="O189" s="8" t="n">
        <f aca="false">IF(F189="","",IF(ISNUMBER(F189),F189,IFERROR(VALUE(F189),"")))</f>
        <v>200</v>
      </c>
      <c r="P189" s="8" t="n">
        <f aca="false">IF(G189="","",IF(ISNUMBER(G189),G189,IFERROR(VALUE(G189),"")))</f>
        <v>100</v>
      </c>
      <c r="Q189" s="8" t="n">
        <f aca="false">IF(H189="","",IF(ISNUMBER(H189),H189,IFERROR(VALUE(H189),"")))</f>
        <v>200</v>
      </c>
      <c r="R189" s="8" t="n">
        <f aca="false">IF(I189="","",IF(ISNUMBER(I189),I189,IFERROR(VALUE(I189),"")))</f>
        <v>50</v>
      </c>
      <c r="S189" s="8" t="n">
        <f aca="false">IF(COUNT(O189:R189)=0,"",MAX(O189:R189))</f>
        <v>200</v>
      </c>
      <c r="T189" s="8" t="str">
        <f aca="false">IF(S189="","",IFERROR(INDEX(Codetabel!$B$2:$B$11,MATCH(S189,Codetabel!$A$2:$A$11,0)),""))</f>
        <v>4.1</v>
      </c>
      <c r="U189" s="8" t="str">
        <f aca="false">IF(NOT(X189),"n/a (excluded)",IF(K189=S189,"OK","MISMATCH"))</f>
        <v>OK</v>
      </c>
      <c r="V189" s="8" t="str">
        <f aca="false">IF(NOT(X189),"n/a (excluded)",IF(M189&amp;""=T189&amp;"","OK","MISMATCH"))</f>
        <v>OK</v>
      </c>
      <c r="W189" s="8" t="str">
        <f aca="false">IF(E189="","no activity description",IF(O189="","no numeric odour distance",IF(M189="","no category","")))</f>
        <v/>
      </c>
      <c r="X189" s="12" t="b">
        <f aca="false">W189=""</f>
        <v>1</v>
      </c>
      <c r="Y189" s="8" t="n">
        <f aca="false">IF(X189,INDEX(Codetabel!$C$2:$C$11,MATCH(M189&amp;"",Codetabel!$B$2:$B$11,0)),"")</f>
        <v>5</v>
      </c>
      <c r="Z189" s="12" t="b">
        <f aca="false">IF(X189,O189=S189,"")</f>
        <v>1</v>
      </c>
    </row>
    <row r="190" customFormat="false" ht="15" hidden="false" customHeight="false" outlineLevel="0" collapsed="false">
      <c r="A190" s="9" t="n">
        <v>191</v>
      </c>
      <c r="B190" s="9" t="s">
        <v>379</v>
      </c>
      <c r="C190" s="9" t="s">
        <v>380</v>
      </c>
      <c r="D190" s="9" t="s">
        <v>1215</v>
      </c>
      <c r="E190" s="9" t="s">
        <v>1280</v>
      </c>
      <c r="F190" s="9"/>
      <c r="G190" s="9"/>
      <c r="H190" s="9"/>
      <c r="I190" s="9"/>
      <c r="J190" s="9"/>
      <c r="K190" s="9"/>
      <c r="L190" s="9" t="n">
        <f aca="false">IF(ISNA(P191),"",P191)</f>
        <v>30</v>
      </c>
      <c r="M190" s="9"/>
      <c r="N190" s="11" t="b">
        <f aca="false">TRUE()</f>
        <v>1</v>
      </c>
      <c r="O190" s="8" t="str">
        <f aca="false">IF(F190="","",IF(ISNUMBER(F190),F190,IFERROR(VALUE(F190),"")))</f>
        <v/>
      </c>
      <c r="P190" s="8" t="str">
        <f aca="false">IF(G190="","",IF(ISNUMBER(G190),G190,IFERROR(VALUE(G190),"")))</f>
        <v/>
      </c>
      <c r="Q190" s="8" t="str">
        <f aca="false">IF(H190="","",IF(ISNUMBER(H190),H190,IFERROR(VALUE(H190),"")))</f>
        <v/>
      </c>
      <c r="R190" s="8" t="str">
        <f aca="false">IF(I190="","",IF(ISNUMBER(I190),I190,IFERROR(VALUE(I190),"")))</f>
        <v/>
      </c>
      <c r="S190" s="8" t="str">
        <f aca="false">IF(COUNT(O190:R190)=0,"",MAX(O190:R190))</f>
        <v/>
      </c>
      <c r="T190" s="8" t="str">
        <f aca="false">IF(S190="","",IFERROR(INDEX(Codetabel!$B$2:$B$11,MATCH(S190,Codetabel!$A$2:$A$11,0)),""))</f>
        <v/>
      </c>
      <c r="U190" s="8" t="str">
        <f aca="false">IF(NOT(X190),"n/a (excluded)",IF(K190=S190,"OK","MISMATCH"))</f>
        <v>n/a (excluded)</v>
      </c>
      <c r="V190" s="8" t="str">
        <f aca="false">IF(NOT(X190),"n/a (excluded)",IF(M190&amp;""=T190&amp;"","OK","MISMATCH"))</f>
        <v>n/a (excluded)</v>
      </c>
      <c r="W190" s="8" t="str">
        <f aca="false">IF(E190="","no activity description",IF(O190="","no numeric odour distance",IF(M190="","no category","")))</f>
        <v>no numeric odour distance</v>
      </c>
      <c r="X190" s="12" t="b">
        <f aca="false">W190=""</f>
        <v>0</v>
      </c>
      <c r="Y190" s="8" t="str">
        <f aca="false">IF(X190,INDEX(Codetabel!$C$2:$C$11,MATCH(M190&amp;"",Codetabel!$B$2:$B$11,0)),"")</f>
        <v/>
      </c>
      <c r="Z190" s="8" t="str">
        <f aca="false">IF(X190,O190=S190,"")</f>
        <v/>
      </c>
    </row>
    <row r="191" customFormat="false" ht="15" hidden="false" customHeight="false" outlineLevel="0" collapsed="false">
      <c r="A191" s="9" t="n">
        <v>192</v>
      </c>
      <c r="B191" s="9" t="s">
        <v>379</v>
      </c>
      <c r="C191" s="9" t="s">
        <v>380</v>
      </c>
      <c r="D191" s="9" t="s">
        <v>392</v>
      </c>
      <c r="E191" s="9" t="s">
        <v>381</v>
      </c>
      <c r="F191" s="9" t="n">
        <v>50</v>
      </c>
      <c r="G191" s="9" t="n">
        <v>30</v>
      </c>
      <c r="H191" s="9" t="n">
        <v>50</v>
      </c>
      <c r="I191" s="9" t="n">
        <v>30</v>
      </c>
      <c r="J191" s="9" t="n">
        <f aca="false">MAX(J192,G192,F192,E192)</f>
        <v>200</v>
      </c>
      <c r="K191" s="9" t="n">
        <v>50</v>
      </c>
      <c r="L191" s="9" t="n">
        <f aca="false">IF(ISNA(P192),"",P192)</f>
        <v>50</v>
      </c>
      <c r="M191" s="9" t="s">
        <v>126</v>
      </c>
      <c r="N191" s="11" t="b">
        <f aca="false">TRUE()</f>
        <v>1</v>
      </c>
      <c r="O191" s="8" t="n">
        <f aca="false">IF(F191="","",IF(ISNUMBER(F191),F191,IFERROR(VALUE(F191),"")))</f>
        <v>50</v>
      </c>
      <c r="P191" s="8" t="n">
        <f aca="false">IF(G191="","",IF(ISNUMBER(G191),G191,IFERROR(VALUE(G191),"")))</f>
        <v>30</v>
      </c>
      <c r="Q191" s="8" t="n">
        <f aca="false">IF(H191="","",IF(ISNUMBER(H191),H191,IFERROR(VALUE(H191),"")))</f>
        <v>50</v>
      </c>
      <c r="R191" s="8" t="n">
        <f aca="false">IF(I191="","",IF(ISNUMBER(I191),I191,IFERROR(VALUE(I191),"")))</f>
        <v>30</v>
      </c>
      <c r="S191" s="8" t="n">
        <f aca="false">IF(COUNT(O191:R191)=0,"",MAX(O191:R191))</f>
        <v>50</v>
      </c>
      <c r="T191" s="8" t="str">
        <f aca="false">IF(S191="","",IFERROR(INDEX(Codetabel!$B$2:$B$11,MATCH(S191,Codetabel!$A$2:$A$11,0)),""))</f>
        <v>3.1</v>
      </c>
      <c r="U191" s="8" t="str">
        <f aca="false">IF(NOT(X191),"n/a (excluded)",IF(K191=S191,"OK","MISMATCH"))</f>
        <v>OK</v>
      </c>
      <c r="V191" s="8" t="str">
        <f aca="false">IF(NOT(X191),"n/a (excluded)",IF(M191&amp;""=T191&amp;"","OK","MISMATCH"))</f>
        <v>OK</v>
      </c>
      <c r="W191" s="8" t="str">
        <f aca="false">IF(E191="","no activity description",IF(O191="","no numeric odour distance",IF(M191="","no category","")))</f>
        <v/>
      </c>
      <c r="X191" s="12" t="b">
        <f aca="false">W191=""</f>
        <v>1</v>
      </c>
      <c r="Y191" s="8" t="n">
        <f aca="false">IF(X191,INDEX(Codetabel!$C$2:$C$11,MATCH(M191&amp;"",Codetabel!$B$2:$B$11,0)),"")</f>
        <v>3</v>
      </c>
      <c r="Z191" s="12" t="b">
        <f aca="false">IF(X191,O191=S191,"")</f>
        <v>1</v>
      </c>
    </row>
    <row r="192" customFormat="false" ht="15" hidden="false" customHeight="false" outlineLevel="0" collapsed="false">
      <c r="A192" s="9" t="n">
        <v>193</v>
      </c>
      <c r="B192" s="9" t="s">
        <v>379</v>
      </c>
      <c r="C192" s="9" t="s">
        <v>380</v>
      </c>
      <c r="D192" s="9" t="s">
        <v>107</v>
      </c>
      <c r="E192" s="9" t="s">
        <v>382</v>
      </c>
      <c r="F192" s="9" t="n">
        <v>100</v>
      </c>
      <c r="G192" s="9" t="n">
        <v>50</v>
      </c>
      <c r="H192" s="9" t="n">
        <v>200</v>
      </c>
      <c r="I192" s="9" t="n">
        <v>50</v>
      </c>
      <c r="J192" s="9" t="n">
        <f aca="false">MAX(J193,G193,F193,E193)</f>
        <v>200</v>
      </c>
      <c r="K192" s="9" t="n">
        <v>200</v>
      </c>
      <c r="L192" s="9" t="n">
        <f aca="false">IF(ISNA(P193),"",P193)</f>
        <v>100</v>
      </c>
      <c r="M192" s="9" t="s">
        <v>132</v>
      </c>
      <c r="N192" s="11" t="b">
        <f aca="false">TRUE()</f>
        <v>1</v>
      </c>
      <c r="O192" s="8" t="n">
        <f aca="false">IF(F192="","",IF(ISNUMBER(F192),F192,IFERROR(VALUE(F192),"")))</f>
        <v>100</v>
      </c>
      <c r="P192" s="8" t="n">
        <f aca="false">IF(G192="","",IF(ISNUMBER(G192),G192,IFERROR(VALUE(G192),"")))</f>
        <v>50</v>
      </c>
      <c r="Q192" s="8" t="n">
        <f aca="false">IF(H192="","",IF(ISNUMBER(H192),H192,IFERROR(VALUE(H192),"")))</f>
        <v>200</v>
      </c>
      <c r="R192" s="8" t="n">
        <f aca="false">IF(I192="","",IF(ISNUMBER(I192),I192,IFERROR(VALUE(I192),"")))</f>
        <v>50</v>
      </c>
      <c r="S192" s="8" t="n">
        <f aca="false">IF(COUNT(O192:R192)=0,"",MAX(O192:R192))</f>
        <v>200</v>
      </c>
      <c r="T192" s="8" t="str">
        <f aca="false">IF(S192="","",IFERROR(INDEX(Codetabel!$B$2:$B$11,MATCH(S192,Codetabel!$A$2:$A$11,0)),""))</f>
        <v>4.1</v>
      </c>
      <c r="U192" s="8" t="str">
        <f aca="false">IF(NOT(X192),"n/a (excluded)",IF(K192=S192,"OK","MISMATCH"))</f>
        <v>OK</v>
      </c>
      <c r="V192" s="8" t="str">
        <f aca="false">IF(NOT(X192),"n/a (excluded)",IF(M192&amp;""=T192&amp;"","OK","MISMATCH"))</f>
        <v>OK</v>
      </c>
      <c r="W192" s="8" t="str">
        <f aca="false">IF(E192="","no activity description",IF(O192="","no numeric odour distance",IF(M192="","no category","")))</f>
        <v/>
      </c>
      <c r="X192" s="12" t="b">
        <f aca="false">W192=""</f>
        <v>1</v>
      </c>
      <c r="Y192" s="8" t="n">
        <f aca="false">IF(X192,INDEX(Codetabel!$C$2:$C$11,MATCH(M192&amp;"",Codetabel!$B$2:$B$11,0)),"")</f>
        <v>5</v>
      </c>
      <c r="Z192" s="12" t="b">
        <f aca="false">IF(X192,O192=S192,"")</f>
        <v>0</v>
      </c>
    </row>
    <row r="193" customFormat="false" ht="15" hidden="false" customHeight="false" outlineLevel="0" collapsed="false">
      <c r="A193" s="9" t="n">
        <v>194</v>
      </c>
      <c r="B193" s="9" t="s">
        <v>379</v>
      </c>
      <c r="C193" s="9" t="s">
        <v>380</v>
      </c>
      <c r="D193" s="9" t="s">
        <v>1217</v>
      </c>
      <c r="E193" s="9" t="s">
        <v>383</v>
      </c>
      <c r="F193" s="9" t="n">
        <v>200</v>
      </c>
      <c r="G193" s="9" t="n">
        <v>100</v>
      </c>
      <c r="H193" s="9" t="n">
        <v>300</v>
      </c>
      <c r="I193" s="9" t="n">
        <v>100</v>
      </c>
      <c r="J193" s="9" t="n">
        <f aca="false">MAX(J194,G194,F194,E194)</f>
        <v>30</v>
      </c>
      <c r="K193" s="9" t="n">
        <v>300</v>
      </c>
      <c r="L193" s="9" t="n">
        <f aca="false">IF(ISNA(P194),"",P194)</f>
        <v>30</v>
      </c>
      <c r="M193" s="9" t="s">
        <v>199</v>
      </c>
      <c r="N193" s="11" t="b">
        <f aca="false">TRUE()</f>
        <v>1</v>
      </c>
      <c r="O193" s="8" t="n">
        <f aca="false">IF(F193="","",IF(ISNUMBER(F193),F193,IFERROR(VALUE(F193),"")))</f>
        <v>200</v>
      </c>
      <c r="P193" s="8" t="n">
        <f aca="false">IF(G193="","",IF(ISNUMBER(G193),G193,IFERROR(VALUE(G193),"")))</f>
        <v>100</v>
      </c>
      <c r="Q193" s="8" t="n">
        <f aca="false">IF(H193="","",IF(ISNUMBER(H193),H193,IFERROR(VALUE(H193),"")))</f>
        <v>300</v>
      </c>
      <c r="R193" s="8" t="n">
        <f aca="false">IF(I193="","",IF(ISNUMBER(I193),I193,IFERROR(VALUE(I193),"")))</f>
        <v>100</v>
      </c>
      <c r="S193" s="8" t="n">
        <f aca="false">IF(COUNT(O193:R193)=0,"",MAX(O193:R193))</f>
        <v>300</v>
      </c>
      <c r="T193" s="8" t="str">
        <f aca="false">IF(S193="","",IFERROR(INDEX(Codetabel!$B$2:$B$11,MATCH(S193,Codetabel!$A$2:$A$11,0)),""))</f>
        <v>4.2</v>
      </c>
      <c r="U193" s="8" t="str">
        <f aca="false">IF(NOT(X193),"n/a (excluded)",IF(K193=S193,"OK","MISMATCH"))</f>
        <v>OK</v>
      </c>
      <c r="V193" s="8" t="str">
        <f aca="false">IF(NOT(X193),"n/a (excluded)",IF(M193&amp;""=T193&amp;"","OK","MISMATCH"))</f>
        <v>OK</v>
      </c>
      <c r="W193" s="8" t="str">
        <f aca="false">IF(E193="","no activity description",IF(O193="","no numeric odour distance",IF(M193="","no category","")))</f>
        <v/>
      </c>
      <c r="X193" s="12" t="b">
        <f aca="false">W193=""</f>
        <v>1</v>
      </c>
      <c r="Y193" s="8" t="n">
        <f aca="false">IF(X193,INDEX(Codetabel!$C$2:$C$11,MATCH(M193&amp;"",Codetabel!$B$2:$B$11,0)),"")</f>
        <v>6</v>
      </c>
      <c r="Z193" s="12" t="b">
        <f aca="false">IF(X193,O193=S193,"")</f>
        <v>0</v>
      </c>
    </row>
    <row r="194" customFormat="false" ht="15" hidden="false" customHeight="false" outlineLevel="0" collapsed="false">
      <c r="A194" s="9" t="n">
        <v>195</v>
      </c>
      <c r="B194" s="9" t="s">
        <v>384</v>
      </c>
      <c r="C194" s="9" t="s">
        <v>328</v>
      </c>
      <c r="D194" s="9"/>
      <c r="E194" s="9" t="s">
        <v>385</v>
      </c>
      <c r="F194" s="9" t="n">
        <v>30</v>
      </c>
      <c r="G194" s="9" t="n">
        <v>30</v>
      </c>
      <c r="H194" s="9" t="n">
        <v>100</v>
      </c>
      <c r="I194" s="9" t="n">
        <v>30</v>
      </c>
      <c r="J194" s="9" t="n">
        <f aca="false">MAX(J195,G195,F195,E195)</f>
        <v>0</v>
      </c>
      <c r="K194" s="9" t="n">
        <v>100</v>
      </c>
      <c r="L194" s="9" t="str">
        <f aca="false">IF(ISNA(P195),"",P195)</f>
        <v/>
      </c>
      <c r="M194" s="9" t="s">
        <v>115</v>
      </c>
      <c r="N194" s="11" t="b">
        <f aca="false">TRUE()</f>
        <v>1</v>
      </c>
      <c r="O194" s="8" t="n">
        <f aca="false">IF(F194="","",IF(ISNUMBER(F194),F194,IFERROR(VALUE(F194),"")))</f>
        <v>30</v>
      </c>
      <c r="P194" s="8" t="n">
        <f aca="false">IF(G194="","",IF(ISNUMBER(G194),G194,IFERROR(VALUE(G194),"")))</f>
        <v>30</v>
      </c>
      <c r="Q194" s="8" t="n">
        <f aca="false">IF(H194="","",IF(ISNUMBER(H194),H194,IFERROR(VALUE(H194),"")))</f>
        <v>100</v>
      </c>
      <c r="R194" s="8" t="n">
        <f aca="false">IF(I194="","",IF(ISNUMBER(I194),I194,IFERROR(VALUE(I194),"")))</f>
        <v>30</v>
      </c>
      <c r="S194" s="8" t="n">
        <f aca="false">IF(COUNT(O194:R194)=0,"",MAX(O194:R194))</f>
        <v>100</v>
      </c>
      <c r="T194" s="8" t="str">
        <f aca="false">IF(S194="","",IFERROR(INDEX(Codetabel!$B$2:$B$11,MATCH(S194,Codetabel!$A$2:$A$11,0)),""))</f>
        <v>3.2</v>
      </c>
      <c r="U194" s="8" t="str">
        <f aca="false">IF(NOT(X194),"n/a (excluded)",IF(K194=S194,"OK","MISMATCH"))</f>
        <v>OK</v>
      </c>
      <c r="V194" s="8" t="str">
        <f aca="false">IF(NOT(X194),"n/a (excluded)",IF(M194&amp;""=T194&amp;"","OK","MISMATCH"))</f>
        <v>OK</v>
      </c>
      <c r="W194" s="8" t="str">
        <f aca="false">IF(E194="","no activity description",IF(O194="","no numeric odour distance",IF(M194="","no category","")))</f>
        <v/>
      </c>
      <c r="X194" s="12" t="b">
        <f aca="false">W194=""</f>
        <v>1</v>
      </c>
      <c r="Y194" s="8" t="n">
        <f aca="false">IF(X194,INDEX(Codetabel!$C$2:$C$11,MATCH(M194&amp;"",Codetabel!$B$2:$B$11,0)),"")</f>
        <v>4</v>
      </c>
      <c r="Z194" s="12" t="b">
        <f aca="false">IF(X194,O194=S194,"")</f>
        <v>0</v>
      </c>
    </row>
    <row r="195" customFormat="false" ht="15" hidden="false" customHeight="false" outlineLevel="0" collapsed="false">
      <c r="A195" s="9" t="n">
        <v>196</v>
      </c>
      <c r="B195" s="9" t="s">
        <v>386</v>
      </c>
      <c r="C195" s="9" t="s">
        <v>387</v>
      </c>
      <c r="D195" s="9" t="s">
        <v>1215</v>
      </c>
      <c r="E195" s="9" t="s">
        <v>1281</v>
      </c>
      <c r="F195" s="9"/>
      <c r="G195" s="9"/>
      <c r="H195" s="9"/>
      <c r="I195" s="9"/>
      <c r="J195" s="9"/>
      <c r="K195" s="9"/>
      <c r="L195" s="9" t="n">
        <f aca="false">IF(ISNA(P196),"",P196)</f>
        <v>30</v>
      </c>
      <c r="M195" s="9"/>
      <c r="N195" s="11" t="b">
        <f aca="false">TRUE()</f>
        <v>1</v>
      </c>
      <c r="O195" s="8" t="str">
        <f aca="false">IF(F195="","",IF(ISNUMBER(F195),F195,IFERROR(VALUE(F195),"")))</f>
        <v/>
      </c>
      <c r="P195" s="8" t="str">
        <f aca="false">IF(G195="","",IF(ISNUMBER(G195),G195,IFERROR(VALUE(G195),"")))</f>
        <v/>
      </c>
      <c r="Q195" s="8" t="str">
        <f aca="false">IF(H195="","",IF(ISNUMBER(H195),H195,IFERROR(VALUE(H195),"")))</f>
        <v/>
      </c>
      <c r="R195" s="8" t="str">
        <f aca="false">IF(I195="","",IF(ISNUMBER(I195),I195,IFERROR(VALUE(I195),"")))</f>
        <v/>
      </c>
      <c r="S195" s="8" t="str">
        <f aca="false">IF(COUNT(O195:R195)=0,"",MAX(O195:R195))</f>
        <v/>
      </c>
      <c r="T195" s="8" t="str">
        <f aca="false">IF(S195="","",IFERROR(INDEX(Codetabel!$B$2:$B$11,MATCH(S195,Codetabel!$A$2:$A$11,0)),""))</f>
        <v/>
      </c>
      <c r="U195" s="8" t="str">
        <f aca="false">IF(NOT(X195),"n/a (excluded)",IF(K195=S195,"OK","MISMATCH"))</f>
        <v>n/a (excluded)</v>
      </c>
      <c r="V195" s="8" t="str">
        <f aca="false">IF(NOT(X195),"n/a (excluded)",IF(M195&amp;""=T195&amp;"","OK","MISMATCH"))</f>
        <v>n/a (excluded)</v>
      </c>
      <c r="W195" s="8" t="str">
        <f aca="false">IF(E195="","no activity description",IF(O195="","no numeric odour distance",IF(M195="","no category","")))</f>
        <v>no numeric odour distance</v>
      </c>
      <c r="X195" s="12" t="b">
        <f aca="false">W195=""</f>
        <v>0</v>
      </c>
      <c r="Y195" s="8" t="str">
        <f aca="false">IF(X195,INDEX(Codetabel!$C$2:$C$11,MATCH(M195&amp;"",Codetabel!$B$2:$B$11,0)),"")</f>
        <v/>
      </c>
      <c r="Z195" s="8" t="str">
        <f aca="false">IF(X195,O195=S195,"")</f>
        <v/>
      </c>
    </row>
    <row r="196" customFormat="false" ht="15" hidden="false" customHeight="false" outlineLevel="0" collapsed="false">
      <c r="A196" s="9" t="n">
        <v>197</v>
      </c>
      <c r="B196" s="9" t="s">
        <v>386</v>
      </c>
      <c r="C196" s="9" t="s">
        <v>387</v>
      </c>
      <c r="D196" s="9" t="s">
        <v>392</v>
      </c>
      <c r="E196" s="9" t="s">
        <v>381</v>
      </c>
      <c r="F196" s="9" t="n">
        <v>30</v>
      </c>
      <c r="G196" s="9" t="n">
        <v>30</v>
      </c>
      <c r="H196" s="9" t="n">
        <v>100</v>
      </c>
      <c r="I196" s="9" t="n">
        <v>30</v>
      </c>
      <c r="J196" s="9" t="n">
        <f aca="false">MAX(J197,G197,F197,E197)</f>
        <v>50</v>
      </c>
      <c r="K196" s="9" t="n">
        <v>100</v>
      </c>
      <c r="L196" s="9" t="n">
        <f aca="false">IF(ISNA(P197),"",P197)</f>
        <v>30</v>
      </c>
      <c r="M196" s="9" t="s">
        <v>115</v>
      </c>
      <c r="N196" s="11" t="b">
        <f aca="false">TRUE()</f>
        <v>1</v>
      </c>
      <c r="O196" s="8" t="n">
        <f aca="false">IF(F196="","",IF(ISNUMBER(F196),F196,IFERROR(VALUE(F196),"")))</f>
        <v>30</v>
      </c>
      <c r="P196" s="8" t="n">
        <f aca="false">IF(G196="","",IF(ISNUMBER(G196),G196,IFERROR(VALUE(G196),"")))</f>
        <v>30</v>
      </c>
      <c r="Q196" s="8" t="n">
        <f aca="false">IF(H196="","",IF(ISNUMBER(H196),H196,IFERROR(VALUE(H196),"")))</f>
        <v>100</v>
      </c>
      <c r="R196" s="8" t="n">
        <f aca="false">IF(I196="","",IF(ISNUMBER(I196),I196,IFERROR(VALUE(I196),"")))</f>
        <v>30</v>
      </c>
      <c r="S196" s="8" t="n">
        <f aca="false">IF(COUNT(O196:R196)=0,"",MAX(O196:R196))</f>
        <v>100</v>
      </c>
      <c r="T196" s="8" t="str">
        <f aca="false">IF(S196="","",IFERROR(INDEX(Codetabel!$B$2:$B$11,MATCH(S196,Codetabel!$A$2:$A$11,0)),""))</f>
        <v>3.2</v>
      </c>
      <c r="U196" s="8" t="str">
        <f aca="false">IF(NOT(X196),"n/a (excluded)",IF(K196=S196,"OK","MISMATCH"))</f>
        <v>OK</v>
      </c>
      <c r="V196" s="8" t="str">
        <f aca="false">IF(NOT(X196),"n/a (excluded)",IF(M196&amp;""=T196&amp;"","OK","MISMATCH"))</f>
        <v>OK</v>
      </c>
      <c r="W196" s="8" t="str">
        <f aca="false">IF(E196="","no activity description",IF(O196="","no numeric odour distance",IF(M196="","no category","")))</f>
        <v/>
      </c>
      <c r="X196" s="12" t="b">
        <f aca="false">W196=""</f>
        <v>1</v>
      </c>
      <c r="Y196" s="8" t="n">
        <f aca="false">IF(X196,INDEX(Codetabel!$C$2:$C$11,MATCH(M196&amp;"",Codetabel!$B$2:$B$11,0)),"")</f>
        <v>4</v>
      </c>
      <c r="Z196" s="12" t="b">
        <f aca="false">IF(X196,O196=S196,"")</f>
        <v>0</v>
      </c>
    </row>
    <row r="197" customFormat="false" ht="15" hidden="false" customHeight="false" outlineLevel="0" collapsed="false">
      <c r="A197" s="9" t="n">
        <v>198</v>
      </c>
      <c r="B197" s="9" t="s">
        <v>386</v>
      </c>
      <c r="C197" s="9" t="s">
        <v>387</v>
      </c>
      <c r="D197" s="9" t="s">
        <v>107</v>
      </c>
      <c r="E197" s="9" t="s">
        <v>388</v>
      </c>
      <c r="F197" s="9" t="n">
        <v>50</v>
      </c>
      <c r="G197" s="9" t="n">
        <v>30</v>
      </c>
      <c r="H197" s="9" t="n">
        <v>200</v>
      </c>
      <c r="I197" s="9" t="n">
        <v>30</v>
      </c>
      <c r="J197" s="9" t="n">
        <f aca="false">MAX(J198,G198,F198,E198)</f>
        <v>0</v>
      </c>
      <c r="K197" s="9" t="n">
        <v>200</v>
      </c>
      <c r="L197" s="9" t="str">
        <f aca="false">IF(ISNA(P198),"",P198)</f>
        <v/>
      </c>
      <c r="M197" s="9" t="s">
        <v>132</v>
      </c>
      <c r="N197" s="11" t="b">
        <f aca="false">TRUE()</f>
        <v>1</v>
      </c>
      <c r="O197" s="8" t="n">
        <f aca="false">IF(F197="","",IF(ISNUMBER(F197),F197,IFERROR(VALUE(F197),"")))</f>
        <v>50</v>
      </c>
      <c r="P197" s="8" t="n">
        <f aca="false">IF(G197="","",IF(ISNUMBER(G197),G197,IFERROR(VALUE(G197),"")))</f>
        <v>30</v>
      </c>
      <c r="Q197" s="8" t="n">
        <f aca="false">IF(H197="","",IF(ISNUMBER(H197),H197,IFERROR(VALUE(H197),"")))</f>
        <v>200</v>
      </c>
      <c r="R197" s="8" t="n">
        <f aca="false">IF(I197="","",IF(ISNUMBER(I197),I197,IFERROR(VALUE(I197),"")))</f>
        <v>30</v>
      </c>
      <c r="S197" s="8" t="n">
        <f aca="false">IF(COUNT(O197:R197)=0,"",MAX(O197:R197))</f>
        <v>200</v>
      </c>
      <c r="T197" s="8" t="str">
        <f aca="false">IF(S197="","",IFERROR(INDEX(Codetabel!$B$2:$B$11,MATCH(S197,Codetabel!$A$2:$A$11,0)),""))</f>
        <v>4.1</v>
      </c>
      <c r="U197" s="8" t="str">
        <f aca="false">IF(NOT(X197),"n/a (excluded)",IF(K197=S197,"OK","MISMATCH"))</f>
        <v>OK</v>
      </c>
      <c r="V197" s="8" t="str">
        <f aca="false">IF(NOT(X197),"n/a (excluded)",IF(M197&amp;""=T197&amp;"","OK","MISMATCH"))</f>
        <v>OK</v>
      </c>
      <c r="W197" s="8" t="str">
        <f aca="false">IF(E197="","no activity description",IF(O197="","no numeric odour distance",IF(M197="","no category","")))</f>
        <v/>
      </c>
      <c r="X197" s="12" t="b">
        <f aca="false">W197=""</f>
        <v>1</v>
      </c>
      <c r="Y197" s="8" t="n">
        <f aca="false">IF(X197,INDEX(Codetabel!$C$2:$C$11,MATCH(M197&amp;"",Codetabel!$B$2:$B$11,0)),"")</f>
        <v>5</v>
      </c>
      <c r="Z197" s="12" t="b">
        <f aca="false">IF(X197,O197=S197,"")</f>
        <v>0</v>
      </c>
    </row>
    <row r="198" customFormat="false" ht="15" hidden="false" customHeight="false" outlineLevel="0" collapsed="false">
      <c r="A198" s="9" t="n">
        <v>199</v>
      </c>
      <c r="B198" s="9" t="s">
        <v>1282</v>
      </c>
      <c r="C198" s="9" t="s">
        <v>1283</v>
      </c>
      <c r="D198" s="9" t="s">
        <v>1212</v>
      </c>
      <c r="E198" s="9"/>
      <c r="F198" s="9"/>
      <c r="G198" s="9"/>
      <c r="H198" s="9"/>
      <c r="I198" s="9"/>
      <c r="J198" s="9"/>
      <c r="K198" s="9"/>
      <c r="L198" s="9" t="str">
        <f aca="false">IF(ISNA(P199),"",P199)</f>
        <v/>
      </c>
      <c r="M198" s="9"/>
      <c r="N198" s="11" t="b">
        <f aca="false">TRUE()</f>
        <v>1</v>
      </c>
      <c r="O198" s="8" t="str">
        <f aca="false">IF(F198="","",IF(ISNUMBER(F198),F198,IFERROR(VALUE(F198),"")))</f>
        <v/>
      </c>
      <c r="P198" s="8" t="str">
        <f aca="false">IF(G198="","",IF(ISNUMBER(G198),G198,IFERROR(VALUE(G198),"")))</f>
        <v/>
      </c>
      <c r="Q198" s="8" t="str">
        <f aca="false">IF(H198="","",IF(ISNUMBER(H198),H198,IFERROR(VALUE(H198),"")))</f>
        <v/>
      </c>
      <c r="R198" s="8" t="str">
        <f aca="false">IF(I198="","",IF(ISNUMBER(I198),I198,IFERROR(VALUE(I198),"")))</f>
        <v/>
      </c>
      <c r="S198" s="8" t="str">
        <f aca="false">IF(COUNT(O198:R198)=0,"",MAX(O198:R198))</f>
        <v/>
      </c>
      <c r="T198" s="8" t="str">
        <f aca="false">IF(S198="","",IFERROR(INDEX(Codetabel!$B$2:$B$11,MATCH(S198,Codetabel!$A$2:$A$11,0)),""))</f>
        <v/>
      </c>
      <c r="U198" s="8" t="str">
        <f aca="false">IF(NOT(X198),"n/a (excluded)",IF(K198=S198,"OK","MISMATCH"))</f>
        <v>n/a (excluded)</v>
      </c>
      <c r="V198" s="8" t="str">
        <f aca="false">IF(NOT(X198),"n/a (excluded)",IF(M198&amp;""=T198&amp;"","OK","MISMATCH"))</f>
        <v>n/a (excluded)</v>
      </c>
      <c r="W198" s="8" t="str">
        <f aca="false">IF(E198="","no activity description",IF(O198="","no numeric odour distance",IF(M198="","no category","")))</f>
        <v>no activity description</v>
      </c>
      <c r="X198" s="12" t="b">
        <f aca="false">W198=""</f>
        <v>0</v>
      </c>
      <c r="Y198" s="8" t="str">
        <f aca="false">IF(X198,INDEX(Codetabel!$C$2:$C$11,MATCH(M198&amp;"",Codetabel!$B$2:$B$11,0)),"")</f>
        <v/>
      </c>
      <c r="Z198" s="8" t="str">
        <f aca="false">IF(X198,O198=S198,"")</f>
        <v/>
      </c>
    </row>
    <row r="199" customFormat="false" ht="15" hidden="false" customHeight="false" outlineLevel="0" collapsed="false">
      <c r="A199" s="9" t="n">
        <v>200</v>
      </c>
      <c r="B199" s="9" t="s">
        <v>1282</v>
      </c>
      <c r="C199" s="9" t="s">
        <v>1283</v>
      </c>
      <c r="D199" s="9" t="s">
        <v>1212</v>
      </c>
      <c r="E199" s="9" t="s">
        <v>1284</v>
      </c>
      <c r="F199" s="9"/>
      <c r="G199" s="9"/>
      <c r="H199" s="9"/>
      <c r="I199" s="9"/>
      <c r="J199" s="9"/>
      <c r="K199" s="9"/>
      <c r="L199" s="9" t="n">
        <f aca="false">IF(ISNA(P200),"",P200)</f>
        <v>0</v>
      </c>
      <c r="M199" s="9"/>
      <c r="N199" s="11" t="b">
        <f aca="false">TRUE()</f>
        <v>1</v>
      </c>
      <c r="O199" s="8" t="str">
        <f aca="false">IF(F199="","",IF(ISNUMBER(F199),F199,IFERROR(VALUE(F199),"")))</f>
        <v/>
      </c>
      <c r="P199" s="8" t="str">
        <f aca="false">IF(G199="","",IF(ISNUMBER(G199),G199,IFERROR(VALUE(G199),"")))</f>
        <v/>
      </c>
      <c r="Q199" s="8" t="str">
        <f aca="false">IF(H199="","",IF(ISNUMBER(H199),H199,IFERROR(VALUE(H199),"")))</f>
        <v/>
      </c>
      <c r="R199" s="8" t="str">
        <f aca="false">IF(I199="","",IF(ISNUMBER(I199),I199,IFERROR(VALUE(I199),"")))</f>
        <v/>
      </c>
      <c r="S199" s="8" t="str">
        <f aca="false">IF(COUNT(O199:R199)=0,"",MAX(O199:R199))</f>
        <v/>
      </c>
      <c r="T199" s="8" t="str">
        <f aca="false">IF(S199="","",IFERROR(INDEX(Codetabel!$B$2:$B$11,MATCH(S199,Codetabel!$A$2:$A$11,0)),""))</f>
        <v/>
      </c>
      <c r="U199" s="8" t="str">
        <f aca="false">IF(NOT(X199),"n/a (excluded)",IF(K199=S199,"OK","MISMATCH"))</f>
        <v>n/a (excluded)</v>
      </c>
      <c r="V199" s="8" t="str">
        <f aca="false">IF(NOT(X199),"n/a (excluded)",IF(M199&amp;""=T199&amp;"","OK","MISMATCH"))</f>
        <v>n/a (excluded)</v>
      </c>
      <c r="W199" s="8" t="str">
        <f aca="false">IF(E199="","no activity description",IF(O199="","no numeric odour distance",IF(M199="","no category","")))</f>
        <v>no numeric odour distance</v>
      </c>
      <c r="X199" s="12" t="b">
        <f aca="false">W199=""</f>
        <v>0</v>
      </c>
      <c r="Y199" s="8" t="str">
        <f aca="false">IF(X199,INDEX(Codetabel!$C$2:$C$11,MATCH(M199&amp;"",Codetabel!$B$2:$B$11,0)),"")</f>
        <v/>
      </c>
      <c r="Z199" s="8" t="str">
        <f aca="false">IF(X199,O199=S199,"")</f>
        <v/>
      </c>
    </row>
    <row r="200" customFormat="false" ht="15" hidden="false" customHeight="false" outlineLevel="0" collapsed="false">
      <c r="A200" s="9" t="n">
        <v>201</v>
      </c>
      <c r="B200" s="9" t="s">
        <v>389</v>
      </c>
      <c r="C200" s="9" t="s">
        <v>390</v>
      </c>
      <c r="D200" s="9"/>
      <c r="E200" s="9" t="s">
        <v>391</v>
      </c>
      <c r="F200" s="9" t="n">
        <v>0</v>
      </c>
      <c r="G200" s="9" t="n">
        <v>0</v>
      </c>
      <c r="H200" s="9" t="n">
        <v>10</v>
      </c>
      <c r="I200" s="9" t="n">
        <v>0</v>
      </c>
      <c r="J200" s="9" t="n">
        <f aca="false">MAX(J201,G201,F201,E201)</f>
        <v>30</v>
      </c>
      <c r="K200" s="9" t="n">
        <v>10</v>
      </c>
      <c r="L200" s="9" t="n">
        <f aca="false">IF(ISNA(P201),"",P201)</f>
        <v>0</v>
      </c>
      <c r="M200" s="9" t="s">
        <v>392</v>
      </c>
      <c r="N200" s="11" t="b">
        <f aca="false">TRUE()</f>
        <v>1</v>
      </c>
      <c r="O200" s="8" t="n">
        <f aca="false">IF(F200="","",IF(ISNUMBER(F200),F200,IFERROR(VALUE(F200),"")))</f>
        <v>0</v>
      </c>
      <c r="P200" s="8" t="n">
        <f aca="false">IF(G200="","",IF(ISNUMBER(G200),G200,IFERROR(VALUE(G200),"")))</f>
        <v>0</v>
      </c>
      <c r="Q200" s="8" t="n">
        <f aca="false">IF(H200="","",IF(ISNUMBER(H200),H200,IFERROR(VALUE(H200),"")))</f>
        <v>10</v>
      </c>
      <c r="R200" s="8" t="n">
        <f aca="false">IF(I200="","",IF(ISNUMBER(I200),I200,IFERROR(VALUE(I200),"")))</f>
        <v>0</v>
      </c>
      <c r="S200" s="8" t="n">
        <f aca="false">IF(COUNT(O200:R200)=0,"",MAX(O200:R200))</f>
        <v>10</v>
      </c>
      <c r="T200" s="8" t="str">
        <f aca="false">IF(S200="","",IFERROR(INDEX(Codetabel!$B$2:$B$11,MATCH(S200,Codetabel!$A$2:$A$11,0)),""))</f>
        <v>1</v>
      </c>
      <c r="U200" s="8" t="str">
        <f aca="false">IF(NOT(X200),"n/a (excluded)",IF(K200=S200,"OK","MISMATCH"))</f>
        <v>OK</v>
      </c>
      <c r="V200" s="8" t="str">
        <f aca="false">IF(NOT(X200),"n/a (excluded)",IF(M200&amp;""=T200&amp;"","OK","MISMATCH"))</f>
        <v>OK</v>
      </c>
      <c r="W200" s="8" t="str">
        <f aca="false">IF(E200="","no activity description",IF(O200="","no numeric odour distance",IF(M200="","no category","")))</f>
        <v/>
      </c>
      <c r="X200" s="12" t="b">
        <f aca="false">W200=""</f>
        <v>1</v>
      </c>
      <c r="Y200" s="8" t="n">
        <f aca="false">IF(X200,INDEX(Codetabel!$C$2:$C$11,MATCH(M200&amp;"",Codetabel!$B$2:$B$11,0)),"")</f>
        <v>1</v>
      </c>
      <c r="Z200" s="12" t="b">
        <f aca="false">IF(X200,O200=S200,"")</f>
        <v>0</v>
      </c>
    </row>
    <row r="201" customFormat="false" ht="15" hidden="false" customHeight="false" outlineLevel="0" collapsed="false">
      <c r="A201" s="9" t="n">
        <v>202</v>
      </c>
      <c r="B201" s="9" t="s">
        <v>393</v>
      </c>
      <c r="C201" s="9" t="s">
        <v>394</v>
      </c>
      <c r="D201" s="9"/>
      <c r="E201" s="9" t="s">
        <v>395</v>
      </c>
      <c r="F201" s="9" t="n">
        <v>30</v>
      </c>
      <c r="G201" s="9" t="n">
        <v>0</v>
      </c>
      <c r="H201" s="9" t="n">
        <v>100</v>
      </c>
      <c r="I201" s="9" t="n">
        <v>10</v>
      </c>
      <c r="J201" s="9" t="n">
        <f aca="false">MAX(J202,G202,F202,E202)</f>
        <v>30</v>
      </c>
      <c r="K201" s="9" t="n">
        <v>100</v>
      </c>
      <c r="L201" s="9" t="n">
        <f aca="false">IF(ISNA(P202),"",P202)</f>
        <v>0</v>
      </c>
      <c r="M201" s="9" t="s">
        <v>115</v>
      </c>
      <c r="N201" s="11" t="b">
        <f aca="false">TRUE()</f>
        <v>1</v>
      </c>
      <c r="O201" s="8" t="n">
        <f aca="false">IF(F201="","",IF(ISNUMBER(F201),F201,IFERROR(VALUE(F201),"")))</f>
        <v>30</v>
      </c>
      <c r="P201" s="8" t="n">
        <f aca="false">IF(G201="","",IF(ISNUMBER(G201),G201,IFERROR(VALUE(G201),"")))</f>
        <v>0</v>
      </c>
      <c r="Q201" s="8" t="n">
        <f aca="false">IF(H201="","",IF(ISNUMBER(H201),H201,IFERROR(VALUE(H201),"")))</f>
        <v>100</v>
      </c>
      <c r="R201" s="8" t="n">
        <f aca="false">IF(I201="","",IF(ISNUMBER(I201),I201,IFERROR(VALUE(I201),"")))</f>
        <v>10</v>
      </c>
      <c r="S201" s="8" t="n">
        <f aca="false">IF(COUNT(O201:R201)=0,"",MAX(O201:R201))</f>
        <v>100</v>
      </c>
      <c r="T201" s="8" t="str">
        <f aca="false">IF(S201="","",IFERROR(INDEX(Codetabel!$B$2:$B$11,MATCH(S201,Codetabel!$A$2:$A$11,0)),""))</f>
        <v>3.2</v>
      </c>
      <c r="U201" s="8" t="str">
        <f aca="false">IF(NOT(X201),"n/a (excluded)",IF(K201=S201,"OK","MISMATCH"))</f>
        <v>OK</v>
      </c>
      <c r="V201" s="8" t="str">
        <f aca="false">IF(NOT(X201),"n/a (excluded)",IF(M201&amp;""=T201&amp;"","OK","MISMATCH"))</f>
        <v>OK</v>
      </c>
      <c r="W201" s="8" t="str">
        <f aca="false">IF(E201="","no activity description",IF(O201="","no numeric odour distance",IF(M201="","no category","")))</f>
        <v/>
      </c>
      <c r="X201" s="12" t="b">
        <f aca="false">W201=""</f>
        <v>1</v>
      </c>
      <c r="Y201" s="8" t="n">
        <f aca="false">IF(X201,INDEX(Codetabel!$C$2:$C$11,MATCH(M201&amp;"",Codetabel!$B$2:$B$11,0)),"")</f>
        <v>4</v>
      </c>
      <c r="Z201" s="12" t="b">
        <f aca="false">IF(X201,O201=S201,"")</f>
        <v>0</v>
      </c>
    </row>
    <row r="202" customFormat="false" ht="15" hidden="false" customHeight="false" outlineLevel="0" collapsed="false">
      <c r="A202" s="9" t="n">
        <v>203</v>
      </c>
      <c r="B202" s="9" t="s">
        <v>396</v>
      </c>
      <c r="C202" s="9" t="s">
        <v>397</v>
      </c>
      <c r="D202" s="9"/>
      <c r="E202" s="9" t="s">
        <v>398</v>
      </c>
      <c r="F202" s="9" t="n">
        <v>30</v>
      </c>
      <c r="G202" s="9" t="n">
        <v>0</v>
      </c>
      <c r="H202" s="9" t="n">
        <v>100</v>
      </c>
      <c r="I202" s="9" t="n">
        <v>10</v>
      </c>
      <c r="J202" s="9" t="n">
        <f aca="false">MAX(J203,G203,F203,E203)</f>
        <v>30</v>
      </c>
      <c r="K202" s="9" t="n">
        <v>100</v>
      </c>
      <c r="L202" s="9" t="n">
        <f aca="false">IF(ISNA(P203),"",P203)</f>
        <v>0</v>
      </c>
      <c r="M202" s="9" t="s">
        <v>115</v>
      </c>
      <c r="N202" s="11" t="b">
        <f aca="false">TRUE()</f>
        <v>1</v>
      </c>
      <c r="O202" s="8" t="n">
        <f aca="false">IF(F202="","",IF(ISNUMBER(F202),F202,IFERROR(VALUE(F202),"")))</f>
        <v>30</v>
      </c>
      <c r="P202" s="8" t="n">
        <f aca="false">IF(G202="","",IF(ISNUMBER(G202),G202,IFERROR(VALUE(G202),"")))</f>
        <v>0</v>
      </c>
      <c r="Q202" s="8" t="n">
        <f aca="false">IF(H202="","",IF(ISNUMBER(H202),H202,IFERROR(VALUE(H202),"")))</f>
        <v>100</v>
      </c>
      <c r="R202" s="8" t="n">
        <f aca="false">IF(I202="","",IF(ISNUMBER(I202),I202,IFERROR(VALUE(I202),"")))</f>
        <v>10</v>
      </c>
      <c r="S202" s="8" t="n">
        <f aca="false">IF(COUNT(O202:R202)=0,"",MAX(O202:R202))</f>
        <v>100</v>
      </c>
      <c r="T202" s="8" t="str">
        <f aca="false">IF(S202="","",IFERROR(INDEX(Codetabel!$B$2:$B$11,MATCH(S202,Codetabel!$A$2:$A$11,0)),""))</f>
        <v>3.2</v>
      </c>
      <c r="U202" s="8" t="str">
        <f aca="false">IF(NOT(X202),"n/a (excluded)",IF(K202=S202,"OK","MISMATCH"))</f>
        <v>OK</v>
      </c>
      <c r="V202" s="8" t="str">
        <f aca="false">IF(NOT(X202),"n/a (excluded)",IF(M202&amp;""=T202&amp;"","OK","MISMATCH"))</f>
        <v>OK</v>
      </c>
      <c r="W202" s="8" t="str">
        <f aca="false">IF(E202="","no activity description",IF(O202="","no numeric odour distance",IF(M202="","no category","")))</f>
        <v/>
      </c>
      <c r="X202" s="12" t="b">
        <f aca="false">W202=""</f>
        <v>1</v>
      </c>
      <c r="Y202" s="8" t="n">
        <f aca="false">IF(X202,INDEX(Codetabel!$C$2:$C$11,MATCH(M202&amp;"",Codetabel!$B$2:$B$11,0)),"")</f>
        <v>4</v>
      </c>
      <c r="Z202" s="12" t="b">
        <f aca="false">IF(X202,O202=S202,"")</f>
        <v>0</v>
      </c>
    </row>
    <row r="203" customFormat="false" ht="15" hidden="false" customHeight="false" outlineLevel="0" collapsed="false">
      <c r="A203" s="9" t="n">
        <v>204</v>
      </c>
      <c r="B203" s="9" t="s">
        <v>399</v>
      </c>
      <c r="C203" s="9" t="s">
        <v>400</v>
      </c>
      <c r="D203" s="9"/>
      <c r="E203" s="9" t="s">
        <v>401</v>
      </c>
      <c r="F203" s="9" t="n">
        <v>10</v>
      </c>
      <c r="G203" s="9" t="n">
        <v>0</v>
      </c>
      <c r="H203" s="9" t="n">
        <v>30</v>
      </c>
      <c r="I203" s="9" t="n">
        <v>0</v>
      </c>
      <c r="J203" s="9" t="n">
        <f aca="false">MAX(J204,G204,F204,E204)</f>
        <v>30</v>
      </c>
      <c r="K203" s="9" t="n">
        <v>30</v>
      </c>
      <c r="L203" s="9" t="n">
        <f aca="false">IF(ISNA(P204),"",P204)</f>
        <v>0</v>
      </c>
      <c r="M203" s="9" t="s">
        <v>107</v>
      </c>
      <c r="N203" s="11" t="b">
        <f aca="false">TRUE()</f>
        <v>1</v>
      </c>
      <c r="O203" s="8" t="n">
        <f aca="false">IF(F203="","",IF(ISNUMBER(F203),F203,IFERROR(VALUE(F203),"")))</f>
        <v>10</v>
      </c>
      <c r="P203" s="8" t="n">
        <f aca="false">IF(G203="","",IF(ISNUMBER(G203),G203,IFERROR(VALUE(G203),"")))</f>
        <v>0</v>
      </c>
      <c r="Q203" s="8" t="n">
        <f aca="false">IF(H203="","",IF(ISNUMBER(H203),H203,IFERROR(VALUE(H203),"")))</f>
        <v>30</v>
      </c>
      <c r="R203" s="8" t="n">
        <f aca="false">IF(I203="","",IF(ISNUMBER(I203),I203,IFERROR(VALUE(I203),"")))</f>
        <v>0</v>
      </c>
      <c r="S203" s="8" t="n">
        <f aca="false">IF(COUNT(O203:R203)=0,"",MAX(O203:R203))</f>
        <v>30</v>
      </c>
      <c r="T203" s="8" t="str">
        <f aca="false">IF(S203="","",IFERROR(INDEX(Codetabel!$B$2:$B$11,MATCH(S203,Codetabel!$A$2:$A$11,0)),""))</f>
        <v>2</v>
      </c>
      <c r="U203" s="8" t="str">
        <f aca="false">IF(NOT(X203),"n/a (excluded)",IF(K203=S203,"OK","MISMATCH"))</f>
        <v>OK</v>
      </c>
      <c r="V203" s="8" t="str">
        <f aca="false">IF(NOT(X203),"n/a (excluded)",IF(M203&amp;""=T203&amp;"","OK","MISMATCH"))</f>
        <v>OK</v>
      </c>
      <c r="W203" s="8" t="str">
        <f aca="false">IF(E203="","no activity description",IF(O203="","no numeric odour distance",IF(M203="","no category","")))</f>
        <v/>
      </c>
      <c r="X203" s="12" t="b">
        <f aca="false">W203=""</f>
        <v>1</v>
      </c>
      <c r="Y203" s="8" t="n">
        <f aca="false">IF(X203,INDEX(Codetabel!$C$2:$C$11,MATCH(M203&amp;"",Codetabel!$B$2:$B$11,0)),"")</f>
        <v>2</v>
      </c>
      <c r="Z203" s="12" t="b">
        <f aca="false">IF(X203,O203=S203,"")</f>
        <v>0</v>
      </c>
    </row>
    <row r="204" customFormat="false" ht="15" hidden="false" customHeight="false" outlineLevel="0" collapsed="false">
      <c r="A204" s="9" t="n">
        <v>205</v>
      </c>
      <c r="B204" s="9" t="s">
        <v>402</v>
      </c>
      <c r="C204" s="9" t="s">
        <v>403</v>
      </c>
      <c r="D204" s="9" t="s">
        <v>1285</v>
      </c>
      <c r="E204" s="9" t="s">
        <v>404</v>
      </c>
      <c r="F204" s="9" t="n">
        <v>0</v>
      </c>
      <c r="G204" s="9" t="n">
        <v>0</v>
      </c>
      <c r="H204" s="9" t="n">
        <v>10</v>
      </c>
      <c r="I204" s="9" t="n">
        <v>0</v>
      </c>
      <c r="J204" s="9" t="n">
        <f aca="false">MAX(J205,G205,F205,E205)</f>
        <v>30</v>
      </c>
      <c r="K204" s="9" t="n">
        <v>10</v>
      </c>
      <c r="L204" s="9" t="n">
        <f aca="false">IF(ISNA(P205),"",P205)</f>
        <v>0</v>
      </c>
      <c r="M204" s="9" t="s">
        <v>392</v>
      </c>
      <c r="N204" s="11" t="b">
        <f aca="false">TRUE()</f>
        <v>1</v>
      </c>
      <c r="O204" s="8" t="n">
        <f aca="false">IF(F204="","",IF(ISNUMBER(F204),F204,IFERROR(VALUE(F204),"")))</f>
        <v>0</v>
      </c>
      <c r="P204" s="8" t="n">
        <f aca="false">IF(G204="","",IF(ISNUMBER(G204),G204,IFERROR(VALUE(G204),"")))</f>
        <v>0</v>
      </c>
      <c r="Q204" s="8" t="n">
        <f aca="false">IF(H204="","",IF(ISNUMBER(H204),H204,IFERROR(VALUE(H204),"")))</f>
        <v>10</v>
      </c>
      <c r="R204" s="8" t="n">
        <f aca="false">IF(I204="","",IF(ISNUMBER(I204),I204,IFERROR(VALUE(I204),"")))</f>
        <v>0</v>
      </c>
      <c r="S204" s="8" t="n">
        <f aca="false">IF(COUNT(O204:R204)=0,"",MAX(O204:R204))</f>
        <v>10</v>
      </c>
      <c r="T204" s="8" t="str">
        <f aca="false">IF(S204="","",IFERROR(INDEX(Codetabel!$B$2:$B$11,MATCH(S204,Codetabel!$A$2:$A$11,0)),""))</f>
        <v>1</v>
      </c>
      <c r="U204" s="8" t="str">
        <f aca="false">IF(NOT(X204),"n/a (excluded)",IF(K204=S204,"OK","MISMATCH"))</f>
        <v>OK</v>
      </c>
      <c r="V204" s="8" t="str">
        <f aca="false">IF(NOT(X204),"n/a (excluded)",IF(M204&amp;""=T204&amp;"","OK","MISMATCH"))</f>
        <v>OK</v>
      </c>
      <c r="W204" s="8" t="str">
        <f aca="false">IF(E204="","no activity description",IF(O204="","no numeric odour distance",IF(M204="","no category","")))</f>
        <v/>
      </c>
      <c r="X204" s="12" t="b">
        <f aca="false">W204=""</f>
        <v>1</v>
      </c>
      <c r="Y204" s="8" t="n">
        <f aca="false">IF(X204,INDEX(Codetabel!$C$2:$C$11,MATCH(M204&amp;"",Codetabel!$B$2:$B$11,0)),"")</f>
        <v>1</v>
      </c>
      <c r="Z204" s="12" t="b">
        <f aca="false">IF(X204,O204=S204,"")</f>
        <v>0</v>
      </c>
    </row>
    <row r="205" customFormat="false" ht="15" hidden="false" customHeight="false" outlineLevel="0" collapsed="false">
      <c r="A205" s="9" t="n">
        <v>206</v>
      </c>
      <c r="B205" s="9" t="s">
        <v>402</v>
      </c>
      <c r="C205" s="9" t="s">
        <v>403</v>
      </c>
      <c r="D205" s="9" t="s">
        <v>1286</v>
      </c>
      <c r="E205" s="9" t="s">
        <v>405</v>
      </c>
      <c r="F205" s="9" t="n">
        <v>30</v>
      </c>
      <c r="G205" s="9" t="n">
        <v>0</v>
      </c>
      <c r="H205" s="9" t="n">
        <v>30</v>
      </c>
      <c r="I205" s="9" t="n">
        <v>0</v>
      </c>
      <c r="J205" s="9" t="n">
        <f aca="false">MAX(J206,G206,F206,E206)</f>
        <v>30</v>
      </c>
      <c r="K205" s="9" t="n">
        <v>30</v>
      </c>
      <c r="L205" s="9" t="n">
        <f aca="false">IF(ISNA(P206),"",P206)</f>
        <v>0</v>
      </c>
      <c r="M205" s="9" t="s">
        <v>107</v>
      </c>
      <c r="N205" s="11" t="b">
        <f aca="false">TRUE()</f>
        <v>1</v>
      </c>
      <c r="O205" s="8" t="n">
        <f aca="false">IF(F205="","",IF(ISNUMBER(F205),F205,IFERROR(VALUE(F205),"")))</f>
        <v>30</v>
      </c>
      <c r="P205" s="8" t="n">
        <f aca="false">IF(G205="","",IF(ISNUMBER(G205),G205,IFERROR(VALUE(G205),"")))</f>
        <v>0</v>
      </c>
      <c r="Q205" s="8" t="n">
        <f aca="false">IF(H205="","",IF(ISNUMBER(H205),H205,IFERROR(VALUE(H205),"")))</f>
        <v>30</v>
      </c>
      <c r="R205" s="8" t="n">
        <f aca="false">IF(I205="","",IF(ISNUMBER(I205),I205,IFERROR(VALUE(I205),"")))</f>
        <v>0</v>
      </c>
      <c r="S205" s="8" t="n">
        <f aca="false">IF(COUNT(O205:R205)=0,"",MAX(O205:R205))</f>
        <v>30</v>
      </c>
      <c r="T205" s="8" t="str">
        <f aca="false">IF(S205="","",IFERROR(INDEX(Codetabel!$B$2:$B$11,MATCH(S205,Codetabel!$A$2:$A$11,0)),""))</f>
        <v>2</v>
      </c>
      <c r="U205" s="8" t="str">
        <f aca="false">IF(NOT(X205),"n/a (excluded)",IF(K205=S205,"OK","MISMATCH"))</f>
        <v>OK</v>
      </c>
      <c r="V205" s="8" t="str">
        <f aca="false">IF(NOT(X205),"n/a (excluded)",IF(M205&amp;""=T205&amp;"","OK","MISMATCH"))</f>
        <v>OK</v>
      </c>
      <c r="W205" s="8" t="str">
        <f aca="false">IF(E205="","no activity description",IF(O205="","no numeric odour distance",IF(M205="","no category","")))</f>
        <v/>
      </c>
      <c r="X205" s="12" t="b">
        <f aca="false">W205=""</f>
        <v>1</v>
      </c>
      <c r="Y205" s="8" t="n">
        <f aca="false">IF(X205,INDEX(Codetabel!$C$2:$C$11,MATCH(M205&amp;"",Codetabel!$B$2:$B$11,0)),"")</f>
        <v>2</v>
      </c>
      <c r="Z205" s="12" t="b">
        <f aca="false">IF(X205,O205=S205,"")</f>
        <v>1</v>
      </c>
    </row>
    <row r="206" customFormat="false" ht="15" hidden="false" customHeight="false" outlineLevel="0" collapsed="false">
      <c r="A206" s="9" t="n">
        <v>207</v>
      </c>
      <c r="B206" s="9" t="s">
        <v>406</v>
      </c>
      <c r="C206" s="9" t="s">
        <v>407</v>
      </c>
      <c r="D206" s="9"/>
      <c r="E206" s="9" t="s">
        <v>408</v>
      </c>
      <c r="F206" s="9" t="n">
        <v>30</v>
      </c>
      <c r="G206" s="9" t="n">
        <v>0</v>
      </c>
      <c r="H206" s="9" t="n">
        <v>10</v>
      </c>
      <c r="I206" s="9" t="n">
        <v>10</v>
      </c>
      <c r="J206" s="9" t="n">
        <f aca="false">MAX(J207,G207,F207,E207)</f>
        <v>30</v>
      </c>
      <c r="K206" s="9" t="n">
        <v>30</v>
      </c>
      <c r="L206" s="9" t="n">
        <f aca="false">IF(ISNA(P207),"",P207)</f>
        <v>0</v>
      </c>
      <c r="M206" s="9" t="s">
        <v>107</v>
      </c>
      <c r="N206" s="11" t="b">
        <f aca="false">TRUE()</f>
        <v>1</v>
      </c>
      <c r="O206" s="8" t="n">
        <f aca="false">IF(F206="","",IF(ISNUMBER(F206),F206,IFERROR(VALUE(F206),"")))</f>
        <v>30</v>
      </c>
      <c r="P206" s="8" t="n">
        <f aca="false">IF(G206="","",IF(ISNUMBER(G206),G206,IFERROR(VALUE(G206),"")))</f>
        <v>0</v>
      </c>
      <c r="Q206" s="8" t="n">
        <f aca="false">IF(H206="","",IF(ISNUMBER(H206),H206,IFERROR(VALUE(H206),"")))</f>
        <v>10</v>
      </c>
      <c r="R206" s="8" t="n">
        <f aca="false">IF(I206="","",IF(ISNUMBER(I206),I206,IFERROR(VALUE(I206),"")))</f>
        <v>10</v>
      </c>
      <c r="S206" s="8" t="n">
        <f aca="false">IF(COUNT(O206:R206)=0,"",MAX(O206:R206))</f>
        <v>30</v>
      </c>
      <c r="T206" s="8" t="str">
        <f aca="false">IF(S206="","",IFERROR(INDEX(Codetabel!$B$2:$B$11,MATCH(S206,Codetabel!$A$2:$A$11,0)),""))</f>
        <v>2</v>
      </c>
      <c r="U206" s="8" t="str">
        <f aca="false">IF(NOT(X206),"n/a (excluded)",IF(K206=S206,"OK","MISMATCH"))</f>
        <v>OK</v>
      </c>
      <c r="V206" s="8" t="str">
        <f aca="false">IF(NOT(X206),"n/a (excluded)",IF(M206&amp;""=T206&amp;"","OK","MISMATCH"))</f>
        <v>OK</v>
      </c>
      <c r="W206" s="8" t="str">
        <f aca="false">IF(E206="","no activity description",IF(O206="","no numeric odour distance",IF(M206="","no category","")))</f>
        <v/>
      </c>
      <c r="X206" s="12" t="b">
        <f aca="false">W206=""</f>
        <v>1</v>
      </c>
      <c r="Y206" s="8" t="n">
        <f aca="false">IF(X206,INDEX(Codetabel!$C$2:$C$11,MATCH(M206&amp;"",Codetabel!$B$2:$B$11,0)),"")</f>
        <v>2</v>
      </c>
      <c r="Z206" s="12" t="b">
        <f aca="false">IF(X206,O206=S206,"")</f>
        <v>1</v>
      </c>
    </row>
    <row r="207" customFormat="false" ht="15" hidden="false" customHeight="false" outlineLevel="0" collapsed="false">
      <c r="A207" s="9" t="n">
        <v>208</v>
      </c>
      <c r="B207" s="9" t="s">
        <v>409</v>
      </c>
      <c r="C207" s="9" t="s">
        <v>403</v>
      </c>
      <c r="D207" s="9"/>
      <c r="E207" s="9" t="s">
        <v>410</v>
      </c>
      <c r="F207" s="9" t="n">
        <v>30</v>
      </c>
      <c r="G207" s="9" t="n">
        <v>0</v>
      </c>
      <c r="H207" s="9" t="n">
        <v>30</v>
      </c>
      <c r="I207" s="9" t="n">
        <v>10</v>
      </c>
      <c r="J207" s="9" t="n">
        <f aca="false">MAX(J208,G208,F208,E208)</f>
        <v>0</v>
      </c>
      <c r="K207" s="9" t="n">
        <v>30</v>
      </c>
      <c r="L207" s="9" t="n">
        <f aca="false">IF(ISNA(P208),"",P208)</f>
        <v>0</v>
      </c>
      <c r="M207" s="9" t="s">
        <v>107</v>
      </c>
      <c r="N207" s="11" t="b">
        <f aca="false">TRUE()</f>
        <v>1</v>
      </c>
      <c r="O207" s="8" t="n">
        <f aca="false">IF(F207="","",IF(ISNUMBER(F207),F207,IFERROR(VALUE(F207),"")))</f>
        <v>30</v>
      </c>
      <c r="P207" s="8" t="n">
        <f aca="false">IF(G207="","",IF(ISNUMBER(G207),G207,IFERROR(VALUE(G207),"")))</f>
        <v>0</v>
      </c>
      <c r="Q207" s="8" t="n">
        <f aca="false">IF(H207="","",IF(ISNUMBER(H207),H207,IFERROR(VALUE(H207),"")))</f>
        <v>30</v>
      </c>
      <c r="R207" s="8" t="n">
        <f aca="false">IF(I207="","",IF(ISNUMBER(I207),I207,IFERROR(VALUE(I207),"")))</f>
        <v>10</v>
      </c>
      <c r="S207" s="8" t="n">
        <f aca="false">IF(COUNT(O207:R207)=0,"",MAX(O207:R207))</f>
        <v>30</v>
      </c>
      <c r="T207" s="8" t="str">
        <f aca="false">IF(S207="","",IFERROR(INDEX(Codetabel!$B$2:$B$11,MATCH(S207,Codetabel!$A$2:$A$11,0)),""))</f>
        <v>2</v>
      </c>
      <c r="U207" s="8" t="str">
        <f aca="false">IF(NOT(X207),"n/a (excluded)",IF(K207=S207,"OK","MISMATCH"))</f>
        <v>OK</v>
      </c>
      <c r="V207" s="8" t="str">
        <f aca="false">IF(NOT(X207),"n/a (excluded)",IF(M207&amp;""=T207&amp;"","OK","MISMATCH"))</f>
        <v>OK</v>
      </c>
      <c r="W207" s="8" t="str">
        <f aca="false">IF(E207="","no activity description",IF(O207="","no numeric odour distance",IF(M207="","no category","")))</f>
        <v/>
      </c>
      <c r="X207" s="12" t="b">
        <f aca="false">W207=""</f>
        <v>1</v>
      </c>
      <c r="Y207" s="8" t="n">
        <f aca="false">IF(X207,INDEX(Codetabel!$C$2:$C$11,MATCH(M207&amp;"",Codetabel!$B$2:$B$11,0)),"")</f>
        <v>2</v>
      </c>
      <c r="Z207" s="12" t="b">
        <f aca="false">IF(X207,O207=S207,"")</f>
        <v>1</v>
      </c>
    </row>
    <row r="208" customFormat="false" ht="15" hidden="false" customHeight="false" outlineLevel="0" collapsed="false">
      <c r="A208" s="9" t="n">
        <v>209</v>
      </c>
      <c r="B208" s="9" t="s">
        <v>411</v>
      </c>
      <c r="C208" s="9" t="s">
        <v>347</v>
      </c>
      <c r="D208" s="9"/>
      <c r="E208" s="9" t="s">
        <v>412</v>
      </c>
      <c r="F208" s="9" t="n">
        <v>0</v>
      </c>
      <c r="G208" s="9" t="n">
        <v>0</v>
      </c>
      <c r="H208" s="9" t="n">
        <v>10</v>
      </c>
      <c r="I208" s="9" t="n">
        <v>0</v>
      </c>
      <c r="J208" s="9" t="n">
        <f aca="false">MAX(J209,G209,F209,E209)</f>
        <v>0</v>
      </c>
      <c r="K208" s="9" t="n">
        <v>10</v>
      </c>
      <c r="L208" s="9" t="str">
        <f aca="false">IF(ISNA(P209),"",P209)</f>
        <v/>
      </c>
      <c r="M208" s="9" t="s">
        <v>392</v>
      </c>
      <c r="N208" s="11" t="b">
        <f aca="false">TRUE()</f>
        <v>1</v>
      </c>
      <c r="O208" s="8" t="n">
        <f aca="false">IF(F208="","",IF(ISNUMBER(F208),F208,IFERROR(VALUE(F208),"")))</f>
        <v>0</v>
      </c>
      <c r="P208" s="8" t="n">
        <f aca="false">IF(G208="","",IF(ISNUMBER(G208),G208,IFERROR(VALUE(G208),"")))</f>
        <v>0</v>
      </c>
      <c r="Q208" s="8" t="n">
        <f aca="false">IF(H208="","",IF(ISNUMBER(H208),H208,IFERROR(VALUE(H208),"")))</f>
        <v>10</v>
      </c>
      <c r="R208" s="8" t="n">
        <f aca="false">IF(I208="","",IF(ISNUMBER(I208),I208,IFERROR(VALUE(I208),"")))</f>
        <v>0</v>
      </c>
      <c r="S208" s="8" t="n">
        <f aca="false">IF(COUNT(O208:R208)=0,"",MAX(O208:R208))</f>
        <v>10</v>
      </c>
      <c r="T208" s="8" t="str">
        <f aca="false">IF(S208="","",IFERROR(INDEX(Codetabel!$B$2:$B$11,MATCH(S208,Codetabel!$A$2:$A$11,0)),""))</f>
        <v>1</v>
      </c>
      <c r="U208" s="8" t="str">
        <f aca="false">IF(NOT(X208),"n/a (excluded)",IF(K208=S208,"OK","MISMATCH"))</f>
        <v>OK</v>
      </c>
      <c r="V208" s="8" t="str">
        <f aca="false">IF(NOT(X208),"n/a (excluded)",IF(M208&amp;""=T208&amp;"","OK","MISMATCH"))</f>
        <v>OK</v>
      </c>
      <c r="W208" s="8" t="str">
        <f aca="false">IF(E208="","no activity description",IF(O208="","no numeric odour distance",IF(M208="","no category","")))</f>
        <v/>
      </c>
      <c r="X208" s="12" t="b">
        <f aca="false">W208=""</f>
        <v>1</v>
      </c>
      <c r="Y208" s="8" t="n">
        <f aca="false">IF(X208,INDEX(Codetabel!$C$2:$C$11,MATCH(M208&amp;"",Codetabel!$B$2:$B$11,0)),"")</f>
        <v>1</v>
      </c>
      <c r="Z208" s="12" t="b">
        <f aca="false">IF(X208,O208=S208,"")</f>
        <v>0</v>
      </c>
    </row>
    <row r="209" customFormat="false" ht="15" hidden="false" customHeight="false" outlineLevel="0" collapsed="false">
      <c r="A209" s="9" t="n">
        <v>210</v>
      </c>
      <c r="B209" s="9" t="s">
        <v>1287</v>
      </c>
      <c r="C209" s="9" t="s">
        <v>1273</v>
      </c>
      <c r="D209" s="9" t="s">
        <v>1212</v>
      </c>
      <c r="E209" s="9"/>
      <c r="F209" s="9"/>
      <c r="G209" s="9"/>
      <c r="H209" s="9"/>
      <c r="I209" s="9"/>
      <c r="J209" s="9"/>
      <c r="K209" s="9"/>
      <c r="L209" s="9" t="str">
        <f aca="false">IF(ISNA(P210),"",P210)</f>
        <v/>
      </c>
      <c r="M209" s="9"/>
      <c r="N209" s="11" t="b">
        <f aca="false">TRUE()</f>
        <v>1</v>
      </c>
      <c r="O209" s="8" t="str">
        <f aca="false">IF(F209="","",IF(ISNUMBER(F209),F209,IFERROR(VALUE(F209),"")))</f>
        <v/>
      </c>
      <c r="P209" s="8" t="str">
        <f aca="false">IF(G209="","",IF(ISNUMBER(G209),G209,IFERROR(VALUE(G209),"")))</f>
        <v/>
      </c>
      <c r="Q209" s="8" t="str">
        <f aca="false">IF(H209="","",IF(ISNUMBER(H209),H209,IFERROR(VALUE(H209),"")))</f>
        <v/>
      </c>
      <c r="R209" s="8" t="str">
        <f aca="false">IF(I209="","",IF(ISNUMBER(I209),I209,IFERROR(VALUE(I209),"")))</f>
        <v/>
      </c>
      <c r="S209" s="8" t="str">
        <f aca="false">IF(COUNT(O209:R209)=0,"",MAX(O209:R209))</f>
        <v/>
      </c>
      <c r="T209" s="8" t="str">
        <f aca="false">IF(S209="","",IFERROR(INDEX(Codetabel!$B$2:$B$11,MATCH(S209,Codetabel!$A$2:$A$11,0)),""))</f>
        <v/>
      </c>
      <c r="U209" s="8" t="str">
        <f aca="false">IF(NOT(X209),"n/a (excluded)",IF(K209=S209,"OK","MISMATCH"))</f>
        <v>n/a (excluded)</v>
      </c>
      <c r="V209" s="8" t="str">
        <f aca="false">IF(NOT(X209),"n/a (excluded)",IF(M209&amp;""=T209&amp;"","OK","MISMATCH"))</f>
        <v>n/a (excluded)</v>
      </c>
      <c r="W209" s="8" t="str">
        <f aca="false">IF(E209="","no activity description",IF(O209="","no numeric odour distance",IF(M209="","no category","")))</f>
        <v>no activity description</v>
      </c>
      <c r="X209" s="12" t="b">
        <f aca="false">W209=""</f>
        <v>0</v>
      </c>
      <c r="Y209" s="8" t="str">
        <f aca="false">IF(X209,INDEX(Codetabel!$C$2:$C$11,MATCH(M209&amp;"",Codetabel!$B$2:$B$11,0)),"")</f>
        <v/>
      </c>
      <c r="Z209" s="8" t="str">
        <f aca="false">IF(X209,O209=S209,"")</f>
        <v/>
      </c>
    </row>
    <row r="210" customFormat="false" ht="15" hidden="false" customHeight="false" outlineLevel="0" collapsed="false">
      <c r="A210" s="9" t="n">
        <v>211</v>
      </c>
      <c r="B210" s="9" t="s">
        <v>1287</v>
      </c>
      <c r="C210" s="9" t="s">
        <v>1273</v>
      </c>
      <c r="D210" s="9" t="s">
        <v>1212</v>
      </c>
      <c r="E210" s="9" t="s">
        <v>1288</v>
      </c>
      <c r="F210" s="9"/>
      <c r="G210" s="9"/>
      <c r="H210" s="9"/>
      <c r="I210" s="9"/>
      <c r="J210" s="9"/>
      <c r="K210" s="9"/>
      <c r="L210" s="9" t="n">
        <f aca="false">IF(ISNA(P211),"",P211)</f>
        <v>700</v>
      </c>
      <c r="M210" s="9"/>
      <c r="N210" s="11" t="b">
        <f aca="false">TRUE()</f>
        <v>1</v>
      </c>
      <c r="O210" s="8" t="str">
        <f aca="false">IF(F210="","",IF(ISNUMBER(F210),F210,IFERROR(VALUE(F210),"")))</f>
        <v/>
      </c>
      <c r="P210" s="8" t="str">
        <f aca="false">IF(G210="","",IF(ISNUMBER(G210),G210,IFERROR(VALUE(G210),"")))</f>
        <v/>
      </c>
      <c r="Q210" s="8" t="str">
        <f aca="false">IF(H210="","",IF(ISNUMBER(H210),H210,IFERROR(VALUE(H210),"")))</f>
        <v/>
      </c>
      <c r="R210" s="8" t="str">
        <f aca="false">IF(I210="","",IF(ISNUMBER(I210),I210,IFERROR(VALUE(I210),"")))</f>
        <v/>
      </c>
      <c r="S210" s="8" t="str">
        <f aca="false">IF(COUNT(O210:R210)=0,"",MAX(O210:R210))</f>
        <v/>
      </c>
      <c r="T210" s="8" t="str">
        <f aca="false">IF(S210="","",IFERROR(INDEX(Codetabel!$B$2:$B$11,MATCH(S210,Codetabel!$A$2:$A$11,0)),""))</f>
        <v/>
      </c>
      <c r="U210" s="8" t="str">
        <f aca="false">IF(NOT(X210),"n/a (excluded)",IF(K210=S210,"OK","MISMATCH"))</f>
        <v>n/a (excluded)</v>
      </c>
      <c r="V210" s="8" t="str">
        <f aca="false">IF(NOT(X210),"n/a (excluded)",IF(M210&amp;""=T210&amp;"","OK","MISMATCH"))</f>
        <v>n/a (excluded)</v>
      </c>
      <c r="W210" s="8" t="str">
        <f aca="false">IF(E210="","no activity description",IF(O210="","no numeric odour distance",IF(M210="","no category","")))</f>
        <v>no numeric odour distance</v>
      </c>
      <c r="X210" s="12" t="b">
        <f aca="false">W210=""</f>
        <v>0</v>
      </c>
      <c r="Y210" s="8" t="str">
        <f aca="false">IF(X210,INDEX(Codetabel!$C$2:$C$11,MATCH(M210&amp;"",Codetabel!$B$2:$B$11,0)),"")</f>
        <v/>
      </c>
      <c r="Z210" s="8" t="str">
        <f aca="false">IF(X210,O210=S210,"")</f>
        <v/>
      </c>
    </row>
    <row r="211" customFormat="false" ht="15" hidden="false" customHeight="false" outlineLevel="0" collapsed="false">
      <c r="A211" s="9" t="n">
        <v>212</v>
      </c>
      <c r="B211" s="9" t="s">
        <v>413</v>
      </c>
      <c r="C211" s="9" t="s">
        <v>352</v>
      </c>
      <c r="D211" s="9"/>
      <c r="E211" s="9" t="s">
        <v>414</v>
      </c>
      <c r="F211" s="9" t="n">
        <v>1000</v>
      </c>
      <c r="G211" s="9" t="n">
        <v>700</v>
      </c>
      <c r="H211" s="9" t="n">
        <v>1000</v>
      </c>
      <c r="I211" s="9" t="n">
        <v>100</v>
      </c>
      <c r="J211" s="9" t="n">
        <f aca="false">MAX(J212,G212,F212,E212)</f>
        <v>1500</v>
      </c>
      <c r="K211" s="9" t="n">
        <v>1000</v>
      </c>
      <c r="L211" s="9" t="n">
        <f aca="false">IF(ISNA(P212),"",P212)</f>
        <v>100</v>
      </c>
      <c r="M211" s="9" t="s">
        <v>275</v>
      </c>
      <c r="N211" s="11" t="b">
        <f aca="false">TRUE()</f>
        <v>1</v>
      </c>
      <c r="O211" s="8" t="n">
        <f aca="false">IF(F211="","",IF(ISNUMBER(F211),F211,IFERROR(VALUE(F211),"")))</f>
        <v>1000</v>
      </c>
      <c r="P211" s="8" t="n">
        <f aca="false">IF(G211="","",IF(ISNUMBER(G211),G211,IFERROR(VALUE(G211),"")))</f>
        <v>700</v>
      </c>
      <c r="Q211" s="8" t="n">
        <f aca="false">IF(H211="","",IF(ISNUMBER(H211),H211,IFERROR(VALUE(H211),"")))</f>
        <v>1000</v>
      </c>
      <c r="R211" s="8" t="n">
        <f aca="false">IF(I211="","",IF(ISNUMBER(I211),I211,IFERROR(VALUE(I211),"")))</f>
        <v>100</v>
      </c>
      <c r="S211" s="8" t="n">
        <f aca="false">IF(COUNT(O211:R211)=0,"",MAX(O211:R211))</f>
        <v>1000</v>
      </c>
      <c r="T211" s="8" t="str">
        <f aca="false">IF(S211="","",IFERROR(INDEX(Codetabel!$B$2:$B$11,MATCH(S211,Codetabel!$A$2:$A$11,0)),""))</f>
        <v>5.3</v>
      </c>
      <c r="U211" s="8" t="str">
        <f aca="false">IF(NOT(X211),"n/a (excluded)",IF(K211=S211,"OK","MISMATCH"))</f>
        <v>OK</v>
      </c>
      <c r="V211" s="8" t="str">
        <f aca="false">IF(NOT(X211),"n/a (excluded)",IF(M211&amp;""=T211&amp;"","OK","MISMATCH"))</f>
        <v>OK</v>
      </c>
      <c r="W211" s="8" t="str">
        <f aca="false">IF(E211="","no activity description",IF(O211="","no numeric odour distance",IF(M211="","no category","")))</f>
        <v/>
      </c>
      <c r="X211" s="12" t="b">
        <f aca="false">W211=""</f>
        <v>1</v>
      </c>
      <c r="Y211" s="8" t="n">
        <f aca="false">IF(X211,INDEX(Codetabel!$C$2:$C$11,MATCH(M211&amp;"",Codetabel!$B$2:$B$11,0)),"")</f>
        <v>9</v>
      </c>
      <c r="Z211" s="12" t="b">
        <f aca="false">IF(X211,O211=S211,"")</f>
        <v>1</v>
      </c>
    </row>
    <row r="212" customFormat="false" ht="15" hidden="false" customHeight="false" outlineLevel="0" collapsed="false">
      <c r="A212" s="9" t="n">
        <v>213</v>
      </c>
      <c r="B212" s="9" t="s">
        <v>415</v>
      </c>
      <c r="C212" s="9" t="s">
        <v>416</v>
      </c>
      <c r="D212" s="9"/>
      <c r="E212" s="9" t="s">
        <v>417</v>
      </c>
      <c r="F212" s="9" t="n">
        <v>1500</v>
      </c>
      <c r="G212" s="9" t="n">
        <v>100</v>
      </c>
      <c r="H212" s="9" t="n">
        <v>1500</v>
      </c>
      <c r="I212" s="9" t="n">
        <v>1500</v>
      </c>
      <c r="J212" s="9" t="n">
        <f aca="false">MAX(J213,G213,F213,E213)</f>
        <v>300</v>
      </c>
      <c r="K212" s="9" t="n">
        <v>1500</v>
      </c>
      <c r="L212" s="9" t="n">
        <f aca="false">IF(ISNA(P213),"",P213)</f>
        <v>0</v>
      </c>
      <c r="M212" s="9" t="s">
        <v>418</v>
      </c>
      <c r="N212" s="11" t="b">
        <f aca="false">TRUE()</f>
        <v>1</v>
      </c>
      <c r="O212" s="8" t="n">
        <f aca="false">IF(F212="","",IF(ISNUMBER(F212),F212,IFERROR(VALUE(F212),"")))</f>
        <v>1500</v>
      </c>
      <c r="P212" s="8" t="n">
        <f aca="false">IF(G212="","",IF(ISNUMBER(G212),G212,IFERROR(VALUE(G212),"")))</f>
        <v>100</v>
      </c>
      <c r="Q212" s="8" t="n">
        <f aca="false">IF(H212="","",IF(ISNUMBER(H212),H212,IFERROR(VALUE(H212),"")))</f>
        <v>1500</v>
      </c>
      <c r="R212" s="8" t="n">
        <f aca="false">IF(I212="","",IF(ISNUMBER(I212),I212,IFERROR(VALUE(I212),"")))</f>
        <v>1500</v>
      </c>
      <c r="S212" s="8" t="n">
        <f aca="false">IF(COUNT(O212:R212)=0,"",MAX(O212:R212))</f>
        <v>1500</v>
      </c>
      <c r="T212" s="8" t="str">
        <f aca="false">IF(S212="","",IFERROR(INDEX(Codetabel!$B$2:$B$11,MATCH(S212,Codetabel!$A$2:$A$11,0)),""))</f>
        <v>6</v>
      </c>
      <c r="U212" s="8" t="str">
        <f aca="false">IF(NOT(X212),"n/a (excluded)",IF(K212=S212,"OK","MISMATCH"))</f>
        <v>OK</v>
      </c>
      <c r="V212" s="8" t="str">
        <f aca="false">IF(NOT(X212),"n/a (excluded)",IF(M212&amp;""=T212&amp;"","OK","MISMATCH"))</f>
        <v>OK</v>
      </c>
      <c r="W212" s="8" t="str">
        <f aca="false">IF(E212="","no activity description",IF(O212="","no numeric odour distance",IF(M212="","no category","")))</f>
        <v/>
      </c>
      <c r="X212" s="12" t="b">
        <f aca="false">W212=""</f>
        <v>1</v>
      </c>
      <c r="Y212" s="8" t="n">
        <f aca="false">IF(X212,INDEX(Codetabel!$C$2:$C$11,MATCH(M212&amp;"",Codetabel!$B$2:$B$11,0)),"")</f>
        <v>10</v>
      </c>
      <c r="Z212" s="12" t="b">
        <f aca="false">IF(X212,O212=S212,"")</f>
        <v>1</v>
      </c>
    </row>
    <row r="213" customFormat="false" ht="15" hidden="false" customHeight="false" outlineLevel="0" collapsed="false">
      <c r="A213" s="9" t="n">
        <v>214</v>
      </c>
      <c r="B213" s="9" t="s">
        <v>419</v>
      </c>
      <c r="C213" s="9" t="s">
        <v>420</v>
      </c>
      <c r="D213" s="9" t="s">
        <v>1285</v>
      </c>
      <c r="E213" s="9" t="s">
        <v>421</v>
      </c>
      <c r="F213" s="9" t="n">
        <v>50</v>
      </c>
      <c r="G213" s="9" t="n">
        <v>0</v>
      </c>
      <c r="H213" s="9" t="n">
        <v>100</v>
      </c>
      <c r="I213" s="9" t="n">
        <v>30</v>
      </c>
      <c r="J213" s="9" t="n">
        <f aca="false">MAX(J214,G214,F214,E214)</f>
        <v>300</v>
      </c>
      <c r="K213" s="9" t="n">
        <v>100</v>
      </c>
      <c r="L213" s="9" t="n">
        <f aca="false">IF(ISNA(P214),"",P214)</f>
        <v>0</v>
      </c>
      <c r="M213" s="9" t="s">
        <v>115</v>
      </c>
      <c r="N213" s="11" t="b">
        <f aca="false">TRUE()</f>
        <v>1</v>
      </c>
      <c r="O213" s="8" t="n">
        <f aca="false">IF(F213="","",IF(ISNUMBER(F213),F213,IFERROR(VALUE(F213),"")))</f>
        <v>50</v>
      </c>
      <c r="P213" s="8" t="n">
        <f aca="false">IF(G213="","",IF(ISNUMBER(G213),G213,IFERROR(VALUE(G213),"")))</f>
        <v>0</v>
      </c>
      <c r="Q213" s="8" t="n">
        <f aca="false">IF(H213="","",IF(ISNUMBER(H213),H213,IFERROR(VALUE(H213),"")))</f>
        <v>100</v>
      </c>
      <c r="R213" s="8" t="n">
        <f aca="false">IF(I213="","",IF(ISNUMBER(I213),I213,IFERROR(VALUE(I213),"")))</f>
        <v>30</v>
      </c>
      <c r="S213" s="8" t="n">
        <f aca="false">IF(COUNT(O213:R213)=0,"",MAX(O213:R213))</f>
        <v>100</v>
      </c>
      <c r="T213" s="8" t="str">
        <f aca="false">IF(S213="","",IFERROR(INDEX(Codetabel!$B$2:$B$11,MATCH(S213,Codetabel!$A$2:$A$11,0)),""))</f>
        <v>3.2</v>
      </c>
      <c r="U213" s="8" t="str">
        <f aca="false">IF(NOT(X213),"n/a (excluded)",IF(K213=S213,"OK","MISMATCH"))</f>
        <v>OK</v>
      </c>
      <c r="V213" s="8" t="str">
        <f aca="false">IF(NOT(X213),"n/a (excluded)",IF(M213&amp;""=T213&amp;"","OK","MISMATCH"))</f>
        <v>OK</v>
      </c>
      <c r="W213" s="8" t="str">
        <f aca="false">IF(E213="","no activity description",IF(O213="","no numeric odour distance",IF(M213="","no category","")))</f>
        <v/>
      </c>
      <c r="X213" s="12" t="b">
        <f aca="false">W213=""</f>
        <v>1</v>
      </c>
      <c r="Y213" s="8" t="n">
        <f aca="false">IF(X213,INDEX(Codetabel!$C$2:$C$11,MATCH(M213&amp;"",Codetabel!$B$2:$B$11,0)),"")</f>
        <v>4</v>
      </c>
      <c r="Z213" s="12" t="b">
        <f aca="false">IF(X213,O213=S213,"")</f>
        <v>0</v>
      </c>
    </row>
    <row r="214" customFormat="false" ht="15" hidden="false" customHeight="false" outlineLevel="0" collapsed="false">
      <c r="A214" s="9" t="n">
        <v>215</v>
      </c>
      <c r="B214" s="9" t="s">
        <v>419</v>
      </c>
      <c r="C214" s="9" t="s">
        <v>420</v>
      </c>
      <c r="D214" s="9" t="s">
        <v>1286</v>
      </c>
      <c r="E214" s="9" t="s">
        <v>422</v>
      </c>
      <c r="F214" s="9" t="n">
        <v>300</v>
      </c>
      <c r="G214" s="9" t="n">
        <v>0</v>
      </c>
      <c r="H214" s="9" t="n">
        <v>100</v>
      </c>
      <c r="I214" s="9" t="n">
        <v>50</v>
      </c>
      <c r="J214" s="9" t="n">
        <f aca="false">MAX(J215,G215,F215,E215)</f>
        <v>300</v>
      </c>
      <c r="K214" s="9" t="n">
        <v>300</v>
      </c>
      <c r="L214" s="9" t="n">
        <f aca="false">IF(ISNA(P215),"",P215)</f>
        <v>0</v>
      </c>
      <c r="M214" s="9" t="s">
        <v>199</v>
      </c>
      <c r="N214" s="11" t="b">
        <f aca="false">TRUE()</f>
        <v>1</v>
      </c>
      <c r="O214" s="8" t="n">
        <f aca="false">IF(F214="","",IF(ISNUMBER(F214),F214,IFERROR(VALUE(F214),"")))</f>
        <v>300</v>
      </c>
      <c r="P214" s="8" t="n">
        <f aca="false">IF(G214="","",IF(ISNUMBER(G214),G214,IFERROR(VALUE(G214),"")))</f>
        <v>0</v>
      </c>
      <c r="Q214" s="8" t="n">
        <f aca="false">IF(H214="","",IF(ISNUMBER(H214),H214,IFERROR(VALUE(H214),"")))</f>
        <v>100</v>
      </c>
      <c r="R214" s="8" t="n">
        <f aca="false">IF(I214="","",IF(ISNUMBER(I214),I214,IFERROR(VALUE(I214),"")))</f>
        <v>50</v>
      </c>
      <c r="S214" s="8" t="n">
        <f aca="false">IF(COUNT(O214:R214)=0,"",MAX(O214:R214))</f>
        <v>300</v>
      </c>
      <c r="T214" s="8" t="str">
        <f aca="false">IF(S214="","",IFERROR(INDEX(Codetabel!$B$2:$B$11,MATCH(S214,Codetabel!$A$2:$A$11,0)),""))</f>
        <v>4.2</v>
      </c>
      <c r="U214" s="8" t="str">
        <f aca="false">IF(NOT(X214),"n/a (excluded)",IF(K214=S214,"OK","MISMATCH"))</f>
        <v>OK</v>
      </c>
      <c r="V214" s="8" t="str">
        <f aca="false">IF(NOT(X214),"n/a (excluded)",IF(M214&amp;""=T214&amp;"","OK","MISMATCH"))</f>
        <v>OK</v>
      </c>
      <c r="W214" s="8" t="str">
        <f aca="false">IF(E214="","no activity description",IF(O214="","no numeric odour distance",IF(M214="","no category","")))</f>
        <v/>
      </c>
      <c r="X214" s="12" t="b">
        <f aca="false">W214=""</f>
        <v>1</v>
      </c>
      <c r="Y214" s="8" t="n">
        <f aca="false">IF(X214,INDEX(Codetabel!$C$2:$C$11,MATCH(M214&amp;"",Codetabel!$B$2:$B$11,0)),"")</f>
        <v>6</v>
      </c>
      <c r="Z214" s="12" t="b">
        <f aca="false">IF(X214,O214=S214,"")</f>
        <v>1</v>
      </c>
    </row>
    <row r="215" customFormat="false" ht="15" hidden="false" customHeight="false" outlineLevel="0" collapsed="false">
      <c r="A215" s="9" t="n">
        <v>216</v>
      </c>
      <c r="B215" s="9" t="s">
        <v>419</v>
      </c>
      <c r="C215" s="9" t="s">
        <v>420</v>
      </c>
      <c r="D215" s="9" t="s">
        <v>1289</v>
      </c>
      <c r="E215" s="9" t="s">
        <v>423</v>
      </c>
      <c r="F215" s="9" t="n">
        <v>300</v>
      </c>
      <c r="G215" s="9" t="n">
        <v>0</v>
      </c>
      <c r="H215" s="9" t="n">
        <v>200</v>
      </c>
      <c r="I215" s="9" t="n">
        <v>50</v>
      </c>
      <c r="J215" s="9" t="n">
        <f aca="false">MAX(J216,G216,F216,E216)</f>
        <v>10</v>
      </c>
      <c r="K215" s="9" t="n">
        <v>300</v>
      </c>
      <c r="L215" s="9" t="n">
        <f aca="false">IF(ISNA(P216),"",P216)</f>
        <v>10</v>
      </c>
      <c r="M215" s="9" t="s">
        <v>199</v>
      </c>
      <c r="N215" s="11" t="b">
        <f aca="false">TRUE()</f>
        <v>1</v>
      </c>
      <c r="O215" s="8" t="n">
        <f aca="false">IF(F215="","",IF(ISNUMBER(F215),F215,IFERROR(VALUE(F215),"")))</f>
        <v>300</v>
      </c>
      <c r="P215" s="8" t="n">
        <f aca="false">IF(G215="","",IF(ISNUMBER(G215),G215,IFERROR(VALUE(G215),"")))</f>
        <v>0</v>
      </c>
      <c r="Q215" s="8" t="n">
        <f aca="false">IF(H215="","",IF(ISNUMBER(H215),H215,IFERROR(VALUE(H215),"")))</f>
        <v>200</v>
      </c>
      <c r="R215" s="8" t="n">
        <f aca="false">IF(I215="","",IF(ISNUMBER(I215),I215,IFERROR(VALUE(I215),"")))</f>
        <v>50</v>
      </c>
      <c r="S215" s="8" t="n">
        <f aca="false">IF(COUNT(O215:R215)=0,"",MAX(O215:R215))</f>
        <v>300</v>
      </c>
      <c r="T215" s="8" t="str">
        <f aca="false">IF(S215="","",IFERROR(INDEX(Codetabel!$B$2:$B$11,MATCH(S215,Codetabel!$A$2:$A$11,0)),""))</f>
        <v>4.2</v>
      </c>
      <c r="U215" s="8" t="str">
        <f aca="false">IF(NOT(X215),"n/a (excluded)",IF(K215=S215,"OK","MISMATCH"))</f>
        <v>OK</v>
      </c>
      <c r="V215" s="8" t="str">
        <f aca="false">IF(NOT(X215),"n/a (excluded)",IF(M215&amp;""=T215&amp;"","OK","MISMATCH"))</f>
        <v>OK</v>
      </c>
      <c r="W215" s="8" t="str">
        <f aca="false">IF(E215="","no activity description",IF(O215="","no numeric odour distance",IF(M215="","no category","")))</f>
        <v/>
      </c>
      <c r="X215" s="12" t="b">
        <f aca="false">W215=""</f>
        <v>1</v>
      </c>
      <c r="Y215" s="8" t="n">
        <f aca="false">IF(X215,INDEX(Codetabel!$C$2:$C$11,MATCH(M215&amp;"",Codetabel!$B$2:$B$11,0)),"")</f>
        <v>6</v>
      </c>
      <c r="Z215" s="12" t="b">
        <f aca="false">IF(X215,O215=S215,"")</f>
        <v>1</v>
      </c>
    </row>
    <row r="216" customFormat="false" ht="15" hidden="false" customHeight="false" outlineLevel="0" collapsed="false">
      <c r="A216" s="9" t="n">
        <v>217</v>
      </c>
      <c r="B216" s="9" t="s">
        <v>424</v>
      </c>
      <c r="C216" s="9" t="s">
        <v>425</v>
      </c>
      <c r="D216" s="9"/>
      <c r="E216" s="9" t="s">
        <v>426</v>
      </c>
      <c r="F216" s="9" t="n">
        <v>10</v>
      </c>
      <c r="G216" s="9" t="n">
        <v>10</v>
      </c>
      <c r="H216" s="9" t="n">
        <v>100</v>
      </c>
      <c r="I216" s="9" t="n">
        <v>1500</v>
      </c>
      <c r="J216" s="9" t="n">
        <f aca="false">MAX(J217,G217,F217,E217)</f>
        <v>0</v>
      </c>
      <c r="K216" s="9" t="n">
        <v>1500</v>
      </c>
      <c r="L216" s="9" t="str">
        <f aca="false">IF(ISNA(P217),"",P217)</f>
        <v/>
      </c>
      <c r="M216" s="9" t="s">
        <v>418</v>
      </c>
      <c r="N216" s="11" t="b">
        <f aca="false">TRUE()</f>
        <v>1</v>
      </c>
      <c r="O216" s="8" t="n">
        <f aca="false">IF(F216="","",IF(ISNUMBER(F216),F216,IFERROR(VALUE(F216),"")))</f>
        <v>10</v>
      </c>
      <c r="P216" s="8" t="n">
        <f aca="false">IF(G216="","",IF(ISNUMBER(G216),G216,IFERROR(VALUE(G216),"")))</f>
        <v>10</v>
      </c>
      <c r="Q216" s="8" t="n">
        <f aca="false">IF(H216="","",IF(ISNUMBER(H216),H216,IFERROR(VALUE(H216),"")))</f>
        <v>100</v>
      </c>
      <c r="R216" s="8" t="n">
        <f aca="false">IF(I216="","",IF(ISNUMBER(I216),I216,IFERROR(VALUE(I216),"")))</f>
        <v>1500</v>
      </c>
      <c r="S216" s="8" t="n">
        <f aca="false">IF(COUNT(O216:R216)=0,"",MAX(O216:R216))</f>
        <v>1500</v>
      </c>
      <c r="T216" s="8" t="str">
        <f aca="false">IF(S216="","",IFERROR(INDEX(Codetabel!$B$2:$B$11,MATCH(S216,Codetabel!$A$2:$A$11,0)),""))</f>
        <v>6</v>
      </c>
      <c r="U216" s="8" t="str">
        <f aca="false">IF(NOT(X216),"n/a (excluded)",IF(K216=S216,"OK","MISMATCH"))</f>
        <v>OK</v>
      </c>
      <c r="V216" s="8" t="str">
        <f aca="false">IF(NOT(X216),"n/a (excluded)",IF(M216&amp;""=T216&amp;"","OK","MISMATCH"))</f>
        <v>OK</v>
      </c>
      <c r="W216" s="8" t="str">
        <f aca="false">IF(E216="","no activity description",IF(O216="","no numeric odour distance",IF(M216="","no category","")))</f>
        <v/>
      </c>
      <c r="X216" s="12" t="b">
        <f aca="false">W216=""</f>
        <v>1</v>
      </c>
      <c r="Y216" s="8" t="n">
        <f aca="false">IF(X216,INDEX(Codetabel!$C$2:$C$11,MATCH(M216&amp;"",Codetabel!$B$2:$B$11,0)),"")</f>
        <v>10</v>
      </c>
      <c r="Z216" s="12" t="b">
        <f aca="false">IF(X216,O216=S216,"")</f>
        <v>0</v>
      </c>
    </row>
    <row r="217" customFormat="false" ht="15" hidden="false" customHeight="false" outlineLevel="0" collapsed="false">
      <c r="A217" s="9" t="n">
        <v>218</v>
      </c>
      <c r="B217" s="9" t="s">
        <v>1290</v>
      </c>
      <c r="C217" s="9" t="s">
        <v>1275</v>
      </c>
      <c r="D217" s="9" t="s">
        <v>1212</v>
      </c>
      <c r="E217" s="9"/>
      <c r="F217" s="9"/>
      <c r="G217" s="9"/>
      <c r="H217" s="9"/>
      <c r="I217" s="9"/>
      <c r="J217" s="9"/>
      <c r="K217" s="9"/>
      <c r="L217" s="9" t="str">
        <f aca="false">IF(ISNA(P218),"",P218)</f>
        <v/>
      </c>
      <c r="M217" s="9"/>
      <c r="N217" s="11" t="b">
        <f aca="false">TRUE()</f>
        <v>1</v>
      </c>
      <c r="O217" s="8" t="str">
        <f aca="false">IF(F217="","",IF(ISNUMBER(F217),F217,IFERROR(VALUE(F217),"")))</f>
        <v/>
      </c>
      <c r="P217" s="8" t="str">
        <f aca="false">IF(G217="","",IF(ISNUMBER(G217),G217,IFERROR(VALUE(G217),"")))</f>
        <v/>
      </c>
      <c r="Q217" s="8" t="str">
        <f aca="false">IF(H217="","",IF(ISNUMBER(H217),H217,IFERROR(VALUE(H217),"")))</f>
        <v/>
      </c>
      <c r="R217" s="8" t="str">
        <f aca="false">IF(I217="","",IF(ISNUMBER(I217),I217,IFERROR(VALUE(I217),"")))</f>
        <v/>
      </c>
      <c r="S217" s="8" t="str">
        <f aca="false">IF(COUNT(O217:R217)=0,"",MAX(O217:R217))</f>
        <v/>
      </c>
      <c r="T217" s="8" t="str">
        <f aca="false">IF(S217="","",IFERROR(INDEX(Codetabel!$B$2:$B$11,MATCH(S217,Codetabel!$A$2:$A$11,0)),""))</f>
        <v/>
      </c>
      <c r="U217" s="8" t="str">
        <f aca="false">IF(NOT(X217),"n/a (excluded)",IF(K217=S217,"OK","MISMATCH"))</f>
        <v>n/a (excluded)</v>
      </c>
      <c r="V217" s="8" t="str">
        <f aca="false">IF(NOT(X217),"n/a (excluded)",IF(M217&amp;""=T217&amp;"","OK","MISMATCH"))</f>
        <v>n/a (excluded)</v>
      </c>
      <c r="W217" s="8" t="str">
        <f aca="false">IF(E217="","no activity description",IF(O217="","no numeric odour distance",IF(M217="","no category","")))</f>
        <v>no activity description</v>
      </c>
      <c r="X217" s="12" t="b">
        <f aca="false">W217=""</f>
        <v>0</v>
      </c>
      <c r="Y217" s="8" t="str">
        <f aca="false">IF(X217,INDEX(Codetabel!$C$2:$C$11,MATCH(M217&amp;"",Codetabel!$B$2:$B$11,0)),"")</f>
        <v/>
      </c>
      <c r="Z217" s="8" t="str">
        <f aca="false">IF(X217,O217=S217,"")</f>
        <v/>
      </c>
    </row>
    <row r="218" customFormat="false" ht="15" hidden="false" customHeight="false" outlineLevel="0" collapsed="false">
      <c r="A218" s="9" t="n">
        <v>219</v>
      </c>
      <c r="B218" s="9" t="s">
        <v>1290</v>
      </c>
      <c r="C218" s="9" t="s">
        <v>1275</v>
      </c>
      <c r="D218" s="9" t="s">
        <v>1212</v>
      </c>
      <c r="E218" s="9" t="s">
        <v>1291</v>
      </c>
      <c r="F218" s="9"/>
      <c r="G218" s="9"/>
      <c r="H218" s="9"/>
      <c r="I218" s="9"/>
      <c r="J218" s="9"/>
      <c r="K218" s="9"/>
      <c r="L218" s="9" t="str">
        <f aca="false">IF(ISNA(P219),"",P219)</f>
        <v/>
      </c>
      <c r="M218" s="9"/>
      <c r="N218" s="11" t="b">
        <f aca="false">TRUE()</f>
        <v>1</v>
      </c>
      <c r="O218" s="8" t="str">
        <f aca="false">IF(F218="","",IF(ISNUMBER(F218),F218,IFERROR(VALUE(F218),"")))</f>
        <v/>
      </c>
      <c r="P218" s="8" t="str">
        <f aca="false">IF(G218="","",IF(ISNUMBER(G218),G218,IFERROR(VALUE(G218),"")))</f>
        <v/>
      </c>
      <c r="Q218" s="8" t="str">
        <f aca="false">IF(H218="","",IF(ISNUMBER(H218),H218,IFERROR(VALUE(H218),"")))</f>
        <v/>
      </c>
      <c r="R218" s="8" t="str">
        <f aca="false">IF(I218="","",IF(ISNUMBER(I218),I218,IFERROR(VALUE(I218),"")))</f>
        <v/>
      </c>
      <c r="S218" s="8" t="str">
        <f aca="false">IF(COUNT(O218:R218)=0,"",MAX(O218:R218))</f>
        <v/>
      </c>
      <c r="T218" s="8" t="str">
        <f aca="false">IF(S218="","",IFERROR(INDEX(Codetabel!$B$2:$B$11,MATCH(S218,Codetabel!$A$2:$A$11,0)),""))</f>
        <v/>
      </c>
      <c r="U218" s="8" t="str">
        <f aca="false">IF(NOT(X218),"n/a (excluded)",IF(K218=S218,"OK","MISMATCH"))</f>
        <v>n/a (excluded)</v>
      </c>
      <c r="V218" s="8" t="str">
        <f aca="false">IF(NOT(X218),"n/a (excluded)",IF(M218&amp;""=T218&amp;"","OK","MISMATCH"))</f>
        <v>n/a (excluded)</v>
      </c>
      <c r="W218" s="8" t="str">
        <f aca="false">IF(E218="","no activity description",IF(O218="","no numeric odour distance",IF(M218="","no category","")))</f>
        <v>no numeric odour distance</v>
      </c>
      <c r="X218" s="12" t="b">
        <f aca="false">W218=""</f>
        <v>0</v>
      </c>
      <c r="Y218" s="8" t="str">
        <f aca="false">IF(X218,INDEX(Codetabel!$C$2:$C$11,MATCH(M218&amp;"",Codetabel!$B$2:$B$11,0)),"")</f>
        <v/>
      </c>
      <c r="Z218" s="8" t="str">
        <f aca="false">IF(X218,O218=S218,"")</f>
        <v/>
      </c>
    </row>
    <row r="219" customFormat="false" ht="15" hidden="false" customHeight="false" outlineLevel="0" collapsed="false">
      <c r="A219" s="9" t="n">
        <v>220</v>
      </c>
      <c r="B219" s="9" t="s">
        <v>427</v>
      </c>
      <c r="C219" s="9" t="s">
        <v>428</v>
      </c>
      <c r="D219" s="9" t="s">
        <v>1215</v>
      </c>
      <c r="E219" s="9" t="s">
        <v>1292</v>
      </c>
      <c r="F219" s="9"/>
      <c r="G219" s="9"/>
      <c r="H219" s="9"/>
      <c r="I219" s="9"/>
      <c r="J219" s="9"/>
      <c r="K219" s="9"/>
      <c r="L219" s="9" t="n">
        <f aca="false">IF(ISNA(P220),"",P220)</f>
        <v>0</v>
      </c>
      <c r="M219" s="9"/>
      <c r="N219" s="11" t="b">
        <f aca="false">TRUE()</f>
        <v>1</v>
      </c>
      <c r="O219" s="8" t="str">
        <f aca="false">IF(F219="","",IF(ISNUMBER(F219),F219,IFERROR(VALUE(F219),"")))</f>
        <v/>
      </c>
      <c r="P219" s="8" t="str">
        <f aca="false">IF(G219="","",IF(ISNUMBER(G219),G219,IFERROR(VALUE(G219),"")))</f>
        <v/>
      </c>
      <c r="Q219" s="8" t="str">
        <f aca="false">IF(H219="","",IF(ISNUMBER(H219),H219,IFERROR(VALUE(H219),"")))</f>
        <v/>
      </c>
      <c r="R219" s="8" t="str">
        <f aca="false">IF(I219="","",IF(ISNUMBER(I219),I219,IFERROR(VALUE(I219),"")))</f>
        <v/>
      </c>
      <c r="S219" s="8" t="str">
        <f aca="false">IF(COUNT(O219:R219)=0,"",MAX(O219:R219))</f>
        <v/>
      </c>
      <c r="T219" s="8" t="str">
        <f aca="false">IF(S219="","",IFERROR(INDEX(Codetabel!$B$2:$B$11,MATCH(S219,Codetabel!$A$2:$A$11,0)),""))</f>
        <v/>
      </c>
      <c r="U219" s="8" t="str">
        <f aca="false">IF(NOT(X219),"n/a (excluded)",IF(K219=S219,"OK","MISMATCH"))</f>
        <v>n/a (excluded)</v>
      </c>
      <c r="V219" s="8" t="str">
        <f aca="false">IF(NOT(X219),"n/a (excluded)",IF(M219&amp;""=T219&amp;"","OK","MISMATCH"))</f>
        <v>n/a (excluded)</v>
      </c>
      <c r="W219" s="8" t="str">
        <f aca="false">IF(E219="","no activity description",IF(O219="","no numeric odour distance",IF(M219="","no category","")))</f>
        <v>no numeric odour distance</v>
      </c>
      <c r="X219" s="12" t="b">
        <f aca="false">W219=""</f>
        <v>0</v>
      </c>
      <c r="Y219" s="8" t="str">
        <f aca="false">IF(X219,INDEX(Codetabel!$C$2:$C$11,MATCH(M219&amp;"",Codetabel!$B$2:$B$11,0)),"")</f>
        <v/>
      </c>
      <c r="Z219" s="8" t="str">
        <f aca="false">IF(X219,O219=S219,"")</f>
        <v/>
      </c>
    </row>
    <row r="220" customFormat="false" ht="15" hidden="false" customHeight="false" outlineLevel="0" collapsed="false">
      <c r="A220" s="9" t="n">
        <v>221</v>
      </c>
      <c r="B220" s="9" t="s">
        <v>427</v>
      </c>
      <c r="C220" s="9" t="s">
        <v>428</v>
      </c>
      <c r="D220" s="9" t="s">
        <v>392</v>
      </c>
      <c r="E220" s="9" t="s">
        <v>429</v>
      </c>
      <c r="F220" s="9" t="n">
        <v>10</v>
      </c>
      <c r="G220" s="9" t="n">
        <v>0</v>
      </c>
      <c r="H220" s="9" t="n">
        <v>700</v>
      </c>
      <c r="I220" s="9" t="n">
        <v>100</v>
      </c>
      <c r="J220" s="9" t="n">
        <f aca="false">MAX(J221,G221,F221,E221)</f>
        <v>200</v>
      </c>
      <c r="K220" s="9" t="n">
        <v>700</v>
      </c>
      <c r="L220" s="9" t="n">
        <f aca="false">IF(ISNA(P221),"",P221)</f>
        <v>0</v>
      </c>
      <c r="M220" s="9" t="s">
        <v>182</v>
      </c>
      <c r="N220" s="11" t="b">
        <f aca="false">TRUE()</f>
        <v>1</v>
      </c>
      <c r="O220" s="8" t="n">
        <f aca="false">IF(F220="","",IF(ISNUMBER(F220),F220,IFERROR(VALUE(F220),"")))</f>
        <v>10</v>
      </c>
      <c r="P220" s="8" t="n">
        <f aca="false">IF(G220="","",IF(ISNUMBER(G220),G220,IFERROR(VALUE(G220),"")))</f>
        <v>0</v>
      </c>
      <c r="Q220" s="8" t="n">
        <f aca="false">IF(H220="","",IF(ISNUMBER(H220),H220,IFERROR(VALUE(H220),"")))</f>
        <v>700</v>
      </c>
      <c r="R220" s="8" t="n">
        <f aca="false">IF(I220="","",IF(ISNUMBER(I220),I220,IFERROR(VALUE(I220),"")))</f>
        <v>100</v>
      </c>
      <c r="S220" s="8" t="n">
        <f aca="false">IF(COUNT(O220:R220)=0,"",MAX(O220:R220))</f>
        <v>700</v>
      </c>
      <c r="T220" s="8" t="str">
        <f aca="false">IF(S220="","",IFERROR(INDEX(Codetabel!$B$2:$B$11,MATCH(S220,Codetabel!$A$2:$A$11,0)),""))</f>
        <v>5.2</v>
      </c>
      <c r="U220" s="8" t="str">
        <f aca="false">IF(NOT(X220),"n/a (excluded)",IF(K220=S220,"OK","MISMATCH"))</f>
        <v>OK</v>
      </c>
      <c r="V220" s="8" t="str">
        <f aca="false">IF(NOT(X220),"n/a (excluded)",IF(M220&amp;""=T220&amp;"","OK","MISMATCH"))</f>
        <v>OK</v>
      </c>
      <c r="W220" s="8" t="str">
        <f aca="false">IF(E220="","no activity description",IF(O220="","no numeric odour distance",IF(M220="","no category","")))</f>
        <v/>
      </c>
      <c r="X220" s="12" t="b">
        <f aca="false">W220=""</f>
        <v>1</v>
      </c>
      <c r="Y220" s="8" t="n">
        <f aca="false">IF(X220,INDEX(Codetabel!$C$2:$C$11,MATCH(M220&amp;"",Codetabel!$B$2:$B$11,0)),"")</f>
        <v>8</v>
      </c>
      <c r="Z220" s="12" t="b">
        <f aca="false">IF(X220,O220=S220,"")</f>
        <v>0</v>
      </c>
    </row>
    <row r="221" customFormat="false" ht="15" hidden="false" customHeight="false" outlineLevel="0" collapsed="false">
      <c r="A221" s="9" t="n">
        <v>222</v>
      </c>
      <c r="B221" s="9" t="s">
        <v>427</v>
      </c>
      <c r="C221" s="9" t="s">
        <v>428</v>
      </c>
      <c r="D221" s="9" t="s">
        <v>107</v>
      </c>
      <c r="E221" s="9" t="s">
        <v>430</v>
      </c>
      <c r="F221" s="9" t="n">
        <v>100</v>
      </c>
      <c r="G221" s="9" t="n">
        <v>0</v>
      </c>
      <c r="H221" s="9" t="n">
        <v>500</v>
      </c>
      <c r="I221" s="9" t="n">
        <v>100</v>
      </c>
      <c r="J221" s="9" t="n">
        <f aca="false">MAX(J222,G222,F222,E222)</f>
        <v>200</v>
      </c>
      <c r="K221" s="9" t="n">
        <v>500</v>
      </c>
      <c r="L221" s="9" t="n">
        <f aca="false">IF(ISNA(P222),"",P222)</f>
        <v>0</v>
      </c>
      <c r="M221" s="9" t="s">
        <v>180</v>
      </c>
      <c r="N221" s="11" t="b">
        <f aca="false">TRUE()</f>
        <v>1</v>
      </c>
      <c r="O221" s="8" t="n">
        <f aca="false">IF(F221="","",IF(ISNUMBER(F221),F221,IFERROR(VALUE(F221),"")))</f>
        <v>100</v>
      </c>
      <c r="P221" s="8" t="n">
        <f aca="false">IF(G221="","",IF(ISNUMBER(G221),G221,IFERROR(VALUE(G221),"")))</f>
        <v>0</v>
      </c>
      <c r="Q221" s="8" t="n">
        <f aca="false">IF(H221="","",IF(ISNUMBER(H221),H221,IFERROR(VALUE(H221),"")))</f>
        <v>500</v>
      </c>
      <c r="R221" s="8" t="n">
        <f aca="false">IF(I221="","",IF(ISNUMBER(I221),I221,IFERROR(VALUE(I221),"")))</f>
        <v>100</v>
      </c>
      <c r="S221" s="8" t="n">
        <f aca="false">IF(COUNT(O221:R221)=0,"",MAX(O221:R221))</f>
        <v>500</v>
      </c>
      <c r="T221" s="8" t="str">
        <f aca="false">IF(S221="","",IFERROR(INDEX(Codetabel!$B$2:$B$11,MATCH(S221,Codetabel!$A$2:$A$11,0)),""))</f>
        <v>5.1</v>
      </c>
      <c r="U221" s="8" t="str">
        <f aca="false">IF(NOT(X221),"n/a (excluded)",IF(K221=S221,"OK","MISMATCH"))</f>
        <v>OK</v>
      </c>
      <c r="V221" s="8" t="str">
        <f aca="false">IF(NOT(X221),"n/a (excluded)",IF(M221&amp;""=T221&amp;"","OK","MISMATCH"))</f>
        <v>OK</v>
      </c>
      <c r="W221" s="8" t="str">
        <f aca="false">IF(E221="","no activity description",IF(O221="","no numeric odour distance",IF(M221="","no category","")))</f>
        <v/>
      </c>
      <c r="X221" s="12" t="b">
        <f aca="false">W221=""</f>
        <v>1</v>
      </c>
      <c r="Y221" s="8" t="n">
        <f aca="false">IF(X221,INDEX(Codetabel!$C$2:$C$11,MATCH(M221&amp;"",Codetabel!$B$2:$B$11,0)),"")</f>
        <v>7</v>
      </c>
      <c r="Z221" s="12" t="b">
        <f aca="false">IF(X221,O221=S221,"")</f>
        <v>0</v>
      </c>
    </row>
    <row r="222" customFormat="false" ht="15" hidden="false" customHeight="false" outlineLevel="0" collapsed="false">
      <c r="A222" s="9" t="n">
        <v>223</v>
      </c>
      <c r="B222" s="9" t="s">
        <v>427</v>
      </c>
      <c r="C222" s="9" t="s">
        <v>428</v>
      </c>
      <c r="D222" s="9" t="s">
        <v>1217</v>
      </c>
      <c r="E222" s="9" t="s">
        <v>431</v>
      </c>
      <c r="F222" s="9" t="n">
        <v>100</v>
      </c>
      <c r="G222" s="9" t="n">
        <v>0</v>
      </c>
      <c r="H222" s="9" t="n">
        <v>500</v>
      </c>
      <c r="I222" s="9" t="n">
        <v>300</v>
      </c>
      <c r="J222" s="9" t="n">
        <f aca="false">MAX(J223,G223,F223,E223)</f>
        <v>200</v>
      </c>
      <c r="K222" s="9" t="n">
        <v>500</v>
      </c>
      <c r="L222" s="9" t="n">
        <f aca="false">IF(ISNA(P223),"",P223)</f>
        <v>0</v>
      </c>
      <c r="M222" s="9" t="s">
        <v>180</v>
      </c>
      <c r="N222" s="11" t="b">
        <f aca="false">TRUE()</f>
        <v>1</v>
      </c>
      <c r="O222" s="8" t="n">
        <f aca="false">IF(F222="","",IF(ISNUMBER(F222),F222,IFERROR(VALUE(F222),"")))</f>
        <v>100</v>
      </c>
      <c r="P222" s="8" t="n">
        <f aca="false">IF(G222="","",IF(ISNUMBER(G222),G222,IFERROR(VALUE(G222),"")))</f>
        <v>0</v>
      </c>
      <c r="Q222" s="8" t="n">
        <f aca="false">IF(H222="","",IF(ISNUMBER(H222),H222,IFERROR(VALUE(H222),"")))</f>
        <v>500</v>
      </c>
      <c r="R222" s="8" t="n">
        <f aca="false">IF(I222="","",IF(ISNUMBER(I222),I222,IFERROR(VALUE(I222),"")))</f>
        <v>300</v>
      </c>
      <c r="S222" s="8" t="n">
        <f aca="false">IF(COUNT(O222:R222)=0,"",MAX(O222:R222))</f>
        <v>500</v>
      </c>
      <c r="T222" s="8" t="str">
        <f aca="false">IF(S222="","",IFERROR(INDEX(Codetabel!$B$2:$B$11,MATCH(S222,Codetabel!$A$2:$A$11,0)),""))</f>
        <v>5.1</v>
      </c>
      <c r="U222" s="8" t="str">
        <f aca="false">IF(NOT(X222),"n/a (excluded)",IF(K222=S222,"OK","MISMATCH"))</f>
        <v>OK</v>
      </c>
      <c r="V222" s="8" t="str">
        <f aca="false">IF(NOT(X222),"n/a (excluded)",IF(M222&amp;""=T222&amp;"","OK","MISMATCH"))</f>
        <v>OK</v>
      </c>
      <c r="W222" s="8" t="str">
        <f aca="false">IF(E222="","no activity description",IF(O222="","no numeric odour distance",IF(M222="","no category","")))</f>
        <v/>
      </c>
      <c r="X222" s="12" t="b">
        <f aca="false">W222=""</f>
        <v>1</v>
      </c>
      <c r="Y222" s="8" t="n">
        <f aca="false">IF(X222,INDEX(Codetabel!$C$2:$C$11,MATCH(M222&amp;"",Codetabel!$B$2:$B$11,0)),"")</f>
        <v>7</v>
      </c>
      <c r="Z222" s="12" t="b">
        <f aca="false">IF(X222,O222=S222,"")</f>
        <v>0</v>
      </c>
    </row>
    <row r="223" customFormat="false" ht="15" hidden="false" customHeight="false" outlineLevel="0" collapsed="false">
      <c r="A223" s="9" t="n">
        <v>224</v>
      </c>
      <c r="B223" s="9" t="s">
        <v>432</v>
      </c>
      <c r="C223" s="9" t="s">
        <v>433</v>
      </c>
      <c r="D223" s="9"/>
      <c r="E223" s="9" t="s">
        <v>434</v>
      </c>
      <c r="F223" s="9" t="n">
        <v>200</v>
      </c>
      <c r="G223" s="9" t="n">
        <v>0</v>
      </c>
      <c r="H223" s="9" t="n">
        <v>200</v>
      </c>
      <c r="I223" s="9" t="n">
        <v>200</v>
      </c>
      <c r="J223" s="9" t="n">
        <f aca="false">MAX(J224,G224,F224,E224)</f>
        <v>0</v>
      </c>
      <c r="K223" s="9" t="n">
        <v>200</v>
      </c>
      <c r="L223" s="9" t="str">
        <f aca="false">IF(ISNA(P224),"",P224)</f>
        <v/>
      </c>
      <c r="M223" s="9" t="s">
        <v>132</v>
      </c>
      <c r="N223" s="11" t="b">
        <f aca="false">TRUE()</f>
        <v>1</v>
      </c>
      <c r="O223" s="8" t="n">
        <f aca="false">IF(F223="","",IF(ISNUMBER(F223),F223,IFERROR(VALUE(F223),"")))</f>
        <v>200</v>
      </c>
      <c r="P223" s="8" t="n">
        <f aca="false">IF(G223="","",IF(ISNUMBER(G223),G223,IFERROR(VALUE(G223),"")))</f>
        <v>0</v>
      </c>
      <c r="Q223" s="8" t="n">
        <f aca="false">IF(H223="","",IF(ISNUMBER(H223),H223,IFERROR(VALUE(H223),"")))</f>
        <v>200</v>
      </c>
      <c r="R223" s="8" t="n">
        <f aca="false">IF(I223="","",IF(ISNUMBER(I223),I223,IFERROR(VALUE(I223),"")))</f>
        <v>200</v>
      </c>
      <c r="S223" s="8" t="n">
        <f aca="false">IF(COUNT(O223:R223)=0,"",MAX(O223:R223))</f>
        <v>200</v>
      </c>
      <c r="T223" s="8" t="str">
        <f aca="false">IF(S223="","",IFERROR(INDEX(Codetabel!$B$2:$B$11,MATCH(S223,Codetabel!$A$2:$A$11,0)),""))</f>
        <v>4.1</v>
      </c>
      <c r="U223" s="8" t="str">
        <f aca="false">IF(NOT(X223),"n/a (excluded)",IF(K223=S223,"OK","MISMATCH"))</f>
        <v>OK</v>
      </c>
      <c r="V223" s="8" t="str">
        <f aca="false">IF(NOT(X223),"n/a (excluded)",IF(M223&amp;""=T223&amp;"","OK","MISMATCH"))</f>
        <v>OK</v>
      </c>
      <c r="W223" s="8" t="str">
        <f aca="false">IF(E223="","no activity description",IF(O223="","no numeric odour distance",IF(M223="","no category","")))</f>
        <v/>
      </c>
      <c r="X223" s="12" t="b">
        <f aca="false">W223=""</f>
        <v>1</v>
      </c>
      <c r="Y223" s="8" t="n">
        <f aca="false">IF(X223,INDEX(Codetabel!$C$2:$C$11,MATCH(M223&amp;"",Codetabel!$B$2:$B$11,0)),"")</f>
        <v>5</v>
      </c>
      <c r="Z223" s="12" t="b">
        <f aca="false">IF(X223,O223=S223,"")</f>
        <v>1</v>
      </c>
    </row>
    <row r="224" customFormat="false" ht="15" hidden="false" customHeight="false" outlineLevel="0" collapsed="false">
      <c r="A224" s="9" t="n">
        <v>225</v>
      </c>
      <c r="B224" s="9" t="s">
        <v>435</v>
      </c>
      <c r="C224" s="9" t="s">
        <v>433</v>
      </c>
      <c r="D224" s="9" t="s">
        <v>1215</v>
      </c>
      <c r="E224" s="9" t="s">
        <v>1293</v>
      </c>
      <c r="F224" s="9"/>
      <c r="G224" s="9"/>
      <c r="H224" s="9"/>
      <c r="I224" s="9"/>
      <c r="J224" s="9"/>
      <c r="K224" s="9"/>
      <c r="L224" s="9" t="n">
        <f aca="false">IF(ISNA(P225),"",P225)</f>
        <v>30</v>
      </c>
      <c r="M224" s="9"/>
      <c r="N224" s="11" t="b">
        <f aca="false">TRUE()</f>
        <v>1</v>
      </c>
      <c r="O224" s="8" t="str">
        <f aca="false">IF(F224="","",IF(ISNUMBER(F224),F224,IFERROR(VALUE(F224),"")))</f>
        <v/>
      </c>
      <c r="P224" s="8" t="str">
        <f aca="false">IF(G224="","",IF(ISNUMBER(G224),G224,IFERROR(VALUE(G224),"")))</f>
        <v/>
      </c>
      <c r="Q224" s="8" t="str">
        <f aca="false">IF(H224="","",IF(ISNUMBER(H224),H224,IFERROR(VALUE(H224),"")))</f>
        <v/>
      </c>
      <c r="R224" s="8" t="str">
        <f aca="false">IF(I224="","",IF(ISNUMBER(I224),I224,IFERROR(VALUE(I224),"")))</f>
        <v/>
      </c>
      <c r="S224" s="8" t="str">
        <f aca="false">IF(COUNT(O224:R224)=0,"",MAX(O224:R224))</f>
        <v/>
      </c>
      <c r="T224" s="8" t="str">
        <f aca="false">IF(S224="","",IFERROR(INDEX(Codetabel!$B$2:$B$11,MATCH(S224,Codetabel!$A$2:$A$11,0)),""))</f>
        <v/>
      </c>
      <c r="U224" s="8" t="str">
        <f aca="false">IF(NOT(X224),"n/a (excluded)",IF(K224=S224,"OK","MISMATCH"))</f>
        <v>n/a (excluded)</v>
      </c>
      <c r="V224" s="8" t="str">
        <f aca="false">IF(NOT(X224),"n/a (excluded)",IF(M224&amp;""=T224&amp;"","OK","MISMATCH"))</f>
        <v>n/a (excluded)</v>
      </c>
      <c r="W224" s="8" t="str">
        <f aca="false">IF(E224="","no activity description",IF(O224="","no numeric odour distance",IF(M224="","no category","")))</f>
        <v>no numeric odour distance</v>
      </c>
      <c r="X224" s="12" t="b">
        <f aca="false">W224=""</f>
        <v>0</v>
      </c>
      <c r="Y224" s="8" t="str">
        <f aca="false">IF(X224,INDEX(Codetabel!$C$2:$C$11,MATCH(M224&amp;"",Codetabel!$B$2:$B$11,0)),"")</f>
        <v/>
      </c>
      <c r="Z224" s="8" t="str">
        <f aca="false">IF(X224,O224=S224,"")</f>
        <v/>
      </c>
    </row>
    <row r="225" customFormat="false" ht="15" hidden="false" customHeight="false" outlineLevel="0" collapsed="false">
      <c r="A225" s="9" t="n">
        <v>226</v>
      </c>
      <c r="B225" s="9" t="s">
        <v>435</v>
      </c>
      <c r="C225" s="9" t="s">
        <v>433</v>
      </c>
      <c r="D225" s="9" t="s">
        <v>392</v>
      </c>
      <c r="E225" s="9" t="s">
        <v>436</v>
      </c>
      <c r="F225" s="9" t="n">
        <v>100</v>
      </c>
      <c r="G225" s="9" t="n">
        <v>30</v>
      </c>
      <c r="H225" s="9" t="n">
        <v>300</v>
      </c>
      <c r="I225" s="9" t="n">
        <v>300</v>
      </c>
      <c r="J225" s="9" t="n">
        <f aca="false">MAX(J226,G226,F226,E226)</f>
        <v>300</v>
      </c>
      <c r="K225" s="9" t="n">
        <v>300</v>
      </c>
      <c r="L225" s="9" t="n">
        <f aca="false">IF(ISNA(P226),"",P226)</f>
        <v>50</v>
      </c>
      <c r="M225" s="9" t="s">
        <v>199</v>
      </c>
      <c r="N225" s="11" t="b">
        <f aca="false">TRUE()</f>
        <v>1</v>
      </c>
      <c r="O225" s="8" t="n">
        <f aca="false">IF(F225="","",IF(ISNUMBER(F225),F225,IFERROR(VALUE(F225),"")))</f>
        <v>100</v>
      </c>
      <c r="P225" s="8" t="n">
        <f aca="false">IF(G225="","",IF(ISNUMBER(G225),G225,IFERROR(VALUE(G225),"")))</f>
        <v>30</v>
      </c>
      <c r="Q225" s="8" t="n">
        <f aca="false">IF(H225="","",IF(ISNUMBER(H225),H225,IFERROR(VALUE(H225),"")))</f>
        <v>300</v>
      </c>
      <c r="R225" s="8" t="n">
        <f aca="false">IF(I225="","",IF(ISNUMBER(I225),I225,IFERROR(VALUE(I225),"")))</f>
        <v>300</v>
      </c>
      <c r="S225" s="8" t="n">
        <f aca="false">IF(COUNT(O225:R225)=0,"",MAX(O225:R225))</f>
        <v>300</v>
      </c>
      <c r="T225" s="8" t="str">
        <f aca="false">IF(S225="","",IFERROR(INDEX(Codetabel!$B$2:$B$11,MATCH(S225,Codetabel!$A$2:$A$11,0)),""))</f>
        <v>4.2</v>
      </c>
      <c r="U225" s="8" t="str">
        <f aca="false">IF(NOT(X225),"n/a (excluded)",IF(K225=S225,"OK","MISMATCH"))</f>
        <v>OK</v>
      </c>
      <c r="V225" s="8" t="str">
        <f aca="false">IF(NOT(X225),"n/a (excluded)",IF(M225&amp;""=T225&amp;"","OK","MISMATCH"))</f>
        <v>OK</v>
      </c>
      <c r="W225" s="8" t="str">
        <f aca="false">IF(E225="","no activity description",IF(O225="","no numeric odour distance",IF(M225="","no category","")))</f>
        <v/>
      </c>
      <c r="X225" s="12" t="b">
        <f aca="false">W225=""</f>
        <v>1</v>
      </c>
      <c r="Y225" s="8" t="n">
        <f aca="false">IF(X225,INDEX(Codetabel!$C$2:$C$11,MATCH(M225&amp;"",Codetabel!$B$2:$B$11,0)),"")</f>
        <v>6</v>
      </c>
      <c r="Z225" s="12" t="b">
        <f aca="false">IF(X225,O225=S225,"")</f>
        <v>0</v>
      </c>
    </row>
    <row r="226" customFormat="false" ht="15" hidden="false" customHeight="false" outlineLevel="0" collapsed="false">
      <c r="A226" s="9" t="n">
        <v>227</v>
      </c>
      <c r="B226" s="9" t="s">
        <v>435</v>
      </c>
      <c r="C226" s="9" t="s">
        <v>433</v>
      </c>
      <c r="D226" s="9" t="s">
        <v>107</v>
      </c>
      <c r="E226" s="9" t="s">
        <v>437</v>
      </c>
      <c r="F226" s="9" t="n">
        <v>300</v>
      </c>
      <c r="G226" s="9" t="n">
        <v>50</v>
      </c>
      <c r="H226" s="9" t="n">
        <v>500</v>
      </c>
      <c r="I226" s="9" t="n">
        <v>700</v>
      </c>
      <c r="J226" s="9" t="n">
        <f aca="false">MAX(J227,G227,F227,E227)</f>
        <v>0</v>
      </c>
      <c r="K226" s="9" t="n">
        <v>700</v>
      </c>
      <c r="L226" s="9" t="str">
        <f aca="false">IF(ISNA(P227),"",P227)</f>
        <v/>
      </c>
      <c r="M226" s="9" t="s">
        <v>182</v>
      </c>
      <c r="N226" s="11" t="b">
        <f aca="false">TRUE()</f>
        <v>1</v>
      </c>
      <c r="O226" s="8" t="n">
        <f aca="false">IF(F226="","",IF(ISNUMBER(F226),F226,IFERROR(VALUE(F226),"")))</f>
        <v>300</v>
      </c>
      <c r="P226" s="8" t="n">
        <f aca="false">IF(G226="","",IF(ISNUMBER(G226),G226,IFERROR(VALUE(G226),"")))</f>
        <v>50</v>
      </c>
      <c r="Q226" s="8" t="n">
        <f aca="false">IF(H226="","",IF(ISNUMBER(H226),H226,IFERROR(VALUE(H226),"")))</f>
        <v>500</v>
      </c>
      <c r="R226" s="8" t="n">
        <f aca="false">IF(I226="","",IF(ISNUMBER(I226),I226,IFERROR(VALUE(I226),"")))</f>
        <v>700</v>
      </c>
      <c r="S226" s="8" t="n">
        <f aca="false">IF(COUNT(O226:R226)=0,"",MAX(O226:R226))</f>
        <v>700</v>
      </c>
      <c r="T226" s="8" t="str">
        <f aca="false">IF(S226="","",IFERROR(INDEX(Codetabel!$B$2:$B$11,MATCH(S226,Codetabel!$A$2:$A$11,0)),""))</f>
        <v>5.2</v>
      </c>
      <c r="U226" s="8" t="str">
        <f aca="false">IF(NOT(X226),"n/a (excluded)",IF(K226=S226,"OK","MISMATCH"))</f>
        <v>OK</v>
      </c>
      <c r="V226" s="8" t="str">
        <f aca="false">IF(NOT(X226),"n/a (excluded)",IF(M226&amp;""=T226&amp;"","OK","MISMATCH"))</f>
        <v>OK</v>
      </c>
      <c r="W226" s="8" t="str">
        <f aca="false">IF(E226="","no activity description",IF(O226="","no numeric odour distance",IF(M226="","no category","")))</f>
        <v/>
      </c>
      <c r="X226" s="12" t="b">
        <f aca="false">W226=""</f>
        <v>1</v>
      </c>
      <c r="Y226" s="8" t="n">
        <f aca="false">IF(X226,INDEX(Codetabel!$C$2:$C$11,MATCH(M226&amp;"",Codetabel!$B$2:$B$11,0)),"")</f>
        <v>8</v>
      </c>
      <c r="Z226" s="12" t="b">
        <f aca="false">IF(X226,O226=S226,"")</f>
        <v>0</v>
      </c>
    </row>
    <row r="227" customFormat="false" ht="15" hidden="false" customHeight="false" outlineLevel="0" collapsed="false">
      <c r="A227" s="9" t="n">
        <v>228</v>
      </c>
      <c r="B227" s="9" t="s">
        <v>438</v>
      </c>
      <c r="C227" s="9" t="s">
        <v>439</v>
      </c>
      <c r="D227" s="9" t="s">
        <v>1294</v>
      </c>
      <c r="E227" s="9" t="s">
        <v>1295</v>
      </c>
      <c r="F227" s="9"/>
      <c r="G227" s="9"/>
      <c r="H227" s="9"/>
      <c r="I227" s="9"/>
      <c r="J227" s="9"/>
      <c r="K227" s="9"/>
      <c r="L227" s="9" t="n">
        <f aca="false">IF(ISNA(P228),"",P228)</f>
        <v>10</v>
      </c>
      <c r="M227" s="9"/>
      <c r="N227" s="11" t="b">
        <f aca="false">TRUE()</f>
        <v>1</v>
      </c>
      <c r="O227" s="8" t="str">
        <f aca="false">IF(F227="","",IF(ISNUMBER(F227),F227,IFERROR(VALUE(F227),"")))</f>
        <v/>
      </c>
      <c r="P227" s="8" t="str">
        <f aca="false">IF(G227="","",IF(ISNUMBER(G227),G227,IFERROR(VALUE(G227),"")))</f>
        <v/>
      </c>
      <c r="Q227" s="8" t="str">
        <f aca="false">IF(H227="","",IF(ISNUMBER(H227),H227,IFERROR(VALUE(H227),"")))</f>
        <v/>
      </c>
      <c r="R227" s="8" t="str">
        <f aca="false">IF(I227="","",IF(ISNUMBER(I227),I227,IFERROR(VALUE(I227),"")))</f>
        <v/>
      </c>
      <c r="S227" s="8" t="str">
        <f aca="false">IF(COUNT(O227:R227)=0,"",MAX(O227:R227))</f>
        <v/>
      </c>
      <c r="T227" s="8" t="str">
        <f aca="false">IF(S227="","",IFERROR(INDEX(Codetabel!$B$2:$B$11,MATCH(S227,Codetabel!$A$2:$A$11,0)),""))</f>
        <v/>
      </c>
      <c r="U227" s="8" t="str">
        <f aca="false">IF(NOT(X227),"n/a (excluded)",IF(K227=S227,"OK","MISMATCH"))</f>
        <v>n/a (excluded)</v>
      </c>
      <c r="V227" s="8" t="str">
        <f aca="false">IF(NOT(X227),"n/a (excluded)",IF(M227&amp;""=T227&amp;"","OK","MISMATCH"))</f>
        <v>n/a (excluded)</v>
      </c>
      <c r="W227" s="8" t="str">
        <f aca="false">IF(E227="","no activity description",IF(O227="","no numeric odour distance",IF(M227="","no category","")))</f>
        <v>no numeric odour distance</v>
      </c>
      <c r="X227" s="12" t="b">
        <f aca="false">W227=""</f>
        <v>0</v>
      </c>
      <c r="Y227" s="8" t="str">
        <f aca="false">IF(X227,INDEX(Codetabel!$C$2:$C$11,MATCH(M227&amp;"",Codetabel!$B$2:$B$11,0)),"")</f>
        <v/>
      </c>
      <c r="Z227" s="8" t="str">
        <f aca="false">IF(X227,O227=S227,"")</f>
        <v/>
      </c>
    </row>
    <row r="228" customFormat="false" ht="15" hidden="false" customHeight="false" outlineLevel="0" collapsed="false">
      <c r="A228" s="9" t="n">
        <v>229</v>
      </c>
      <c r="B228" s="9" t="s">
        <v>438</v>
      </c>
      <c r="C228" s="9" t="s">
        <v>439</v>
      </c>
      <c r="D228" s="9" t="s">
        <v>1296</v>
      </c>
      <c r="E228" s="9" t="s">
        <v>436</v>
      </c>
      <c r="F228" s="9" t="n">
        <v>300</v>
      </c>
      <c r="G228" s="9" t="n">
        <v>10</v>
      </c>
      <c r="H228" s="9" t="n">
        <v>200</v>
      </c>
      <c r="I228" s="9" t="n">
        <v>300</v>
      </c>
      <c r="J228" s="9" t="n">
        <f aca="false">MAX(J229,G229,F229,E229)</f>
        <v>1000</v>
      </c>
      <c r="K228" s="9" t="n">
        <v>300</v>
      </c>
      <c r="L228" s="9" t="n">
        <f aca="false">IF(ISNA(P229),"",P229)</f>
        <v>30</v>
      </c>
      <c r="M228" s="9" t="s">
        <v>199</v>
      </c>
      <c r="N228" s="11" t="b">
        <f aca="false">TRUE()</f>
        <v>1</v>
      </c>
      <c r="O228" s="8" t="n">
        <f aca="false">IF(F228="","",IF(ISNUMBER(F228),F228,IFERROR(VALUE(F228),"")))</f>
        <v>300</v>
      </c>
      <c r="P228" s="8" t="n">
        <f aca="false">IF(G228="","",IF(ISNUMBER(G228),G228,IFERROR(VALUE(G228),"")))</f>
        <v>10</v>
      </c>
      <c r="Q228" s="8" t="n">
        <f aca="false">IF(H228="","",IF(ISNUMBER(H228),H228,IFERROR(VALUE(H228),"")))</f>
        <v>200</v>
      </c>
      <c r="R228" s="8" t="n">
        <f aca="false">IF(I228="","",IF(ISNUMBER(I228),I228,IFERROR(VALUE(I228),"")))</f>
        <v>300</v>
      </c>
      <c r="S228" s="8" t="n">
        <f aca="false">IF(COUNT(O228:R228)=0,"",MAX(O228:R228))</f>
        <v>300</v>
      </c>
      <c r="T228" s="8" t="str">
        <f aca="false">IF(S228="","",IFERROR(INDEX(Codetabel!$B$2:$B$11,MATCH(S228,Codetabel!$A$2:$A$11,0)),""))</f>
        <v>4.2</v>
      </c>
      <c r="U228" s="8" t="str">
        <f aca="false">IF(NOT(X228),"n/a (excluded)",IF(K228=S228,"OK","MISMATCH"))</f>
        <v>OK</v>
      </c>
      <c r="V228" s="8" t="str">
        <f aca="false">IF(NOT(X228),"n/a (excluded)",IF(M228&amp;""=T228&amp;"","OK","MISMATCH"))</f>
        <v>OK</v>
      </c>
      <c r="W228" s="8" t="str">
        <f aca="false">IF(E228="","no activity description",IF(O228="","no numeric odour distance",IF(M228="","no category","")))</f>
        <v/>
      </c>
      <c r="X228" s="12" t="b">
        <f aca="false">W228=""</f>
        <v>1</v>
      </c>
      <c r="Y228" s="8" t="n">
        <f aca="false">IF(X228,INDEX(Codetabel!$C$2:$C$11,MATCH(M228&amp;"",Codetabel!$B$2:$B$11,0)),"")</f>
        <v>6</v>
      </c>
      <c r="Z228" s="12" t="b">
        <f aca="false">IF(X228,O228=S228,"")</f>
        <v>1</v>
      </c>
    </row>
    <row r="229" customFormat="false" ht="15" hidden="false" customHeight="false" outlineLevel="0" collapsed="false">
      <c r="A229" s="9" t="n">
        <v>230</v>
      </c>
      <c r="B229" s="9" t="s">
        <v>438</v>
      </c>
      <c r="C229" s="9" t="s">
        <v>439</v>
      </c>
      <c r="D229" s="9" t="s">
        <v>1297</v>
      </c>
      <c r="E229" s="9" t="s">
        <v>437</v>
      </c>
      <c r="F229" s="9" t="n">
        <v>1000</v>
      </c>
      <c r="G229" s="9" t="n">
        <v>30</v>
      </c>
      <c r="H229" s="9" t="n">
        <v>500</v>
      </c>
      <c r="I229" s="9" t="n">
        <v>700</v>
      </c>
      <c r="J229" s="9" t="n">
        <f aca="false">MAX(J230,G230,F230,E230)</f>
        <v>0</v>
      </c>
      <c r="K229" s="9" t="n">
        <v>1000</v>
      </c>
      <c r="L229" s="9" t="str">
        <f aca="false">IF(ISNA(P230),"",P230)</f>
        <v/>
      </c>
      <c r="M229" s="9" t="s">
        <v>275</v>
      </c>
      <c r="N229" s="11" t="b">
        <f aca="false">TRUE()</f>
        <v>1</v>
      </c>
      <c r="O229" s="8" t="n">
        <f aca="false">IF(F229="","",IF(ISNUMBER(F229),F229,IFERROR(VALUE(F229),"")))</f>
        <v>1000</v>
      </c>
      <c r="P229" s="8" t="n">
        <f aca="false">IF(G229="","",IF(ISNUMBER(G229),G229,IFERROR(VALUE(G229),"")))</f>
        <v>30</v>
      </c>
      <c r="Q229" s="8" t="n">
        <f aca="false">IF(H229="","",IF(ISNUMBER(H229),H229,IFERROR(VALUE(H229),"")))</f>
        <v>500</v>
      </c>
      <c r="R229" s="8" t="n">
        <f aca="false">IF(I229="","",IF(ISNUMBER(I229),I229,IFERROR(VALUE(I229),"")))</f>
        <v>700</v>
      </c>
      <c r="S229" s="8" t="n">
        <f aca="false">IF(COUNT(O229:R229)=0,"",MAX(O229:R229))</f>
        <v>1000</v>
      </c>
      <c r="T229" s="8" t="str">
        <f aca="false">IF(S229="","",IFERROR(INDEX(Codetabel!$B$2:$B$11,MATCH(S229,Codetabel!$A$2:$A$11,0)),""))</f>
        <v>5.3</v>
      </c>
      <c r="U229" s="8" t="str">
        <f aca="false">IF(NOT(X229),"n/a (excluded)",IF(K229=S229,"OK","MISMATCH"))</f>
        <v>OK</v>
      </c>
      <c r="V229" s="8" t="str">
        <f aca="false">IF(NOT(X229),"n/a (excluded)",IF(M229&amp;""=T229&amp;"","OK","MISMATCH"))</f>
        <v>OK</v>
      </c>
      <c r="W229" s="8" t="str">
        <f aca="false">IF(E229="","no activity description",IF(O229="","no numeric odour distance",IF(M229="","no category","")))</f>
        <v/>
      </c>
      <c r="X229" s="12" t="b">
        <f aca="false">W229=""</f>
        <v>1</v>
      </c>
      <c r="Y229" s="8" t="n">
        <f aca="false">IF(X229,INDEX(Codetabel!$C$2:$C$11,MATCH(M229&amp;"",Codetabel!$B$2:$B$11,0)),"")</f>
        <v>9</v>
      </c>
      <c r="Z229" s="12" t="b">
        <f aca="false">IF(X229,O229=S229,"")</f>
        <v>1</v>
      </c>
    </row>
    <row r="230" customFormat="false" ht="15" hidden="false" customHeight="false" outlineLevel="0" collapsed="false">
      <c r="A230" s="9" t="n">
        <v>231</v>
      </c>
      <c r="B230" s="9" t="s">
        <v>438</v>
      </c>
      <c r="C230" s="9" t="s">
        <v>439</v>
      </c>
      <c r="D230" s="9" t="s">
        <v>1298</v>
      </c>
      <c r="E230" s="9" t="s">
        <v>1299</v>
      </c>
      <c r="F230" s="9"/>
      <c r="G230" s="9"/>
      <c r="H230" s="9"/>
      <c r="I230" s="9"/>
      <c r="J230" s="9"/>
      <c r="K230" s="9"/>
      <c r="L230" s="9" t="n">
        <f aca="false">IF(ISNA(P231),"",P231)</f>
        <v>0</v>
      </c>
      <c r="M230" s="9"/>
      <c r="N230" s="11" t="b">
        <f aca="false">TRUE()</f>
        <v>1</v>
      </c>
      <c r="O230" s="8" t="str">
        <f aca="false">IF(F230="","",IF(ISNUMBER(F230),F230,IFERROR(VALUE(F230),"")))</f>
        <v/>
      </c>
      <c r="P230" s="8" t="str">
        <f aca="false">IF(G230="","",IF(ISNUMBER(G230),G230,IFERROR(VALUE(G230),"")))</f>
        <v/>
      </c>
      <c r="Q230" s="8" t="str">
        <f aca="false">IF(H230="","",IF(ISNUMBER(H230),H230,IFERROR(VALUE(H230),"")))</f>
        <v/>
      </c>
      <c r="R230" s="8" t="str">
        <f aca="false">IF(I230="","",IF(ISNUMBER(I230),I230,IFERROR(VALUE(I230),"")))</f>
        <v/>
      </c>
      <c r="S230" s="8" t="str">
        <f aca="false">IF(COUNT(O230:R230)=0,"",MAX(O230:R230))</f>
        <v/>
      </c>
      <c r="T230" s="8" t="str">
        <f aca="false">IF(S230="","",IFERROR(INDEX(Codetabel!$B$2:$B$11,MATCH(S230,Codetabel!$A$2:$A$11,0)),""))</f>
        <v/>
      </c>
      <c r="U230" s="8" t="str">
        <f aca="false">IF(NOT(X230),"n/a (excluded)",IF(K230=S230,"OK","MISMATCH"))</f>
        <v>n/a (excluded)</v>
      </c>
      <c r="V230" s="8" t="str">
        <f aca="false">IF(NOT(X230),"n/a (excluded)",IF(M230&amp;""=T230&amp;"","OK","MISMATCH"))</f>
        <v>n/a (excluded)</v>
      </c>
      <c r="W230" s="8" t="str">
        <f aca="false">IF(E230="","no activity description",IF(O230="","no numeric odour distance",IF(M230="","no category","")))</f>
        <v>no numeric odour distance</v>
      </c>
      <c r="X230" s="12" t="b">
        <f aca="false">W230=""</f>
        <v>0</v>
      </c>
      <c r="Y230" s="8" t="str">
        <f aca="false">IF(X230,INDEX(Codetabel!$C$2:$C$11,MATCH(M230&amp;"",Codetabel!$B$2:$B$11,0)),"")</f>
        <v/>
      </c>
      <c r="Z230" s="8" t="str">
        <f aca="false">IF(X230,O230=S230,"")</f>
        <v/>
      </c>
    </row>
    <row r="231" customFormat="false" ht="15" hidden="false" customHeight="false" outlineLevel="0" collapsed="false">
      <c r="A231" s="9" t="n">
        <v>232</v>
      </c>
      <c r="B231" s="9" t="s">
        <v>438</v>
      </c>
      <c r="C231" s="9" t="s">
        <v>439</v>
      </c>
      <c r="D231" s="9" t="s">
        <v>65</v>
      </c>
      <c r="E231" s="9" t="s">
        <v>440</v>
      </c>
      <c r="F231" s="9" t="n">
        <v>100</v>
      </c>
      <c r="G231" s="9" t="n">
        <v>0</v>
      </c>
      <c r="H231" s="9" t="n">
        <v>200</v>
      </c>
      <c r="I231" s="9" t="n">
        <v>100</v>
      </c>
      <c r="J231" s="9" t="n">
        <f aca="false">MAX(J232,G232,F232,E232)</f>
        <v>200</v>
      </c>
      <c r="K231" s="9" t="n">
        <v>200</v>
      </c>
      <c r="L231" s="9" t="n">
        <f aca="false">IF(ISNA(P232),"",P232)</f>
        <v>0</v>
      </c>
      <c r="M231" s="9" t="s">
        <v>132</v>
      </c>
      <c r="N231" s="11" t="b">
        <f aca="false">TRUE()</f>
        <v>1</v>
      </c>
      <c r="O231" s="8" t="n">
        <f aca="false">IF(F231="","",IF(ISNUMBER(F231),F231,IFERROR(VALUE(F231),"")))</f>
        <v>100</v>
      </c>
      <c r="P231" s="8" t="n">
        <f aca="false">IF(G231="","",IF(ISNUMBER(G231),G231,IFERROR(VALUE(G231),"")))</f>
        <v>0</v>
      </c>
      <c r="Q231" s="8" t="n">
        <f aca="false">IF(H231="","",IF(ISNUMBER(H231),H231,IFERROR(VALUE(H231),"")))</f>
        <v>200</v>
      </c>
      <c r="R231" s="8" t="n">
        <f aca="false">IF(I231="","",IF(ISNUMBER(I231),I231,IFERROR(VALUE(I231),"")))</f>
        <v>100</v>
      </c>
      <c r="S231" s="8" t="n">
        <f aca="false">IF(COUNT(O231:R231)=0,"",MAX(O231:R231))</f>
        <v>200</v>
      </c>
      <c r="T231" s="8" t="str">
        <f aca="false">IF(S231="","",IFERROR(INDEX(Codetabel!$B$2:$B$11,MATCH(S231,Codetabel!$A$2:$A$11,0)),""))</f>
        <v>4.1</v>
      </c>
      <c r="U231" s="8" t="str">
        <f aca="false">IF(NOT(X231),"n/a (excluded)",IF(K231=S231,"OK","MISMATCH"))</f>
        <v>OK</v>
      </c>
      <c r="V231" s="8" t="str">
        <f aca="false">IF(NOT(X231),"n/a (excluded)",IF(M231&amp;""=T231&amp;"","OK","MISMATCH"))</f>
        <v>OK</v>
      </c>
      <c r="W231" s="8" t="str">
        <f aca="false">IF(E231="","no activity description",IF(O231="","no numeric odour distance",IF(M231="","no category","")))</f>
        <v/>
      </c>
      <c r="X231" s="12" t="b">
        <f aca="false">W231=""</f>
        <v>1</v>
      </c>
      <c r="Y231" s="8" t="n">
        <f aca="false">IF(X231,INDEX(Codetabel!$C$2:$C$11,MATCH(M231&amp;"",Codetabel!$B$2:$B$11,0)),"")</f>
        <v>5</v>
      </c>
      <c r="Z231" s="12" t="b">
        <f aca="false">IF(X231,O231=S231,"")</f>
        <v>0</v>
      </c>
    </row>
    <row r="232" customFormat="false" ht="15" hidden="false" customHeight="false" outlineLevel="0" collapsed="false">
      <c r="A232" s="9" t="n">
        <v>233</v>
      </c>
      <c r="B232" s="9" t="s">
        <v>438</v>
      </c>
      <c r="C232" s="9" t="s">
        <v>439</v>
      </c>
      <c r="D232" s="9" t="s">
        <v>67</v>
      </c>
      <c r="E232" s="9" t="s">
        <v>441</v>
      </c>
      <c r="F232" s="9" t="n">
        <v>200</v>
      </c>
      <c r="G232" s="9" t="n">
        <v>0</v>
      </c>
      <c r="H232" s="9" t="n">
        <v>300</v>
      </c>
      <c r="I232" s="9" t="n">
        <v>200</v>
      </c>
      <c r="J232" s="9" t="n">
        <f aca="false">MAX(J233,G233,F233,E233)</f>
        <v>0</v>
      </c>
      <c r="K232" s="9" t="n">
        <v>300</v>
      </c>
      <c r="L232" s="9" t="str">
        <f aca="false">IF(ISNA(P233),"",P233)</f>
        <v/>
      </c>
      <c r="M232" s="9" t="s">
        <v>199</v>
      </c>
      <c r="N232" s="11" t="b">
        <f aca="false">TRUE()</f>
        <v>1</v>
      </c>
      <c r="O232" s="8" t="n">
        <f aca="false">IF(F232="","",IF(ISNUMBER(F232),F232,IFERROR(VALUE(F232),"")))</f>
        <v>200</v>
      </c>
      <c r="P232" s="8" t="n">
        <f aca="false">IF(G232="","",IF(ISNUMBER(G232),G232,IFERROR(VALUE(G232),"")))</f>
        <v>0</v>
      </c>
      <c r="Q232" s="8" t="n">
        <f aca="false">IF(H232="","",IF(ISNUMBER(H232),H232,IFERROR(VALUE(H232),"")))</f>
        <v>300</v>
      </c>
      <c r="R232" s="8" t="n">
        <f aca="false">IF(I232="","",IF(ISNUMBER(I232),I232,IFERROR(VALUE(I232),"")))</f>
        <v>200</v>
      </c>
      <c r="S232" s="8" t="n">
        <f aca="false">IF(COUNT(O232:R232)=0,"",MAX(O232:R232))</f>
        <v>300</v>
      </c>
      <c r="T232" s="8" t="str">
        <f aca="false">IF(S232="","",IFERROR(INDEX(Codetabel!$B$2:$B$11,MATCH(S232,Codetabel!$A$2:$A$11,0)),""))</f>
        <v>4.2</v>
      </c>
      <c r="U232" s="8" t="str">
        <f aca="false">IF(NOT(X232),"n/a (excluded)",IF(K232=S232,"OK","MISMATCH"))</f>
        <v>OK</v>
      </c>
      <c r="V232" s="8" t="str">
        <f aca="false">IF(NOT(X232),"n/a (excluded)",IF(M232&amp;""=T232&amp;"","OK","MISMATCH"))</f>
        <v>OK</v>
      </c>
      <c r="W232" s="8" t="str">
        <f aca="false">IF(E232="","no activity description",IF(O232="","no numeric odour distance",IF(M232="","no category","")))</f>
        <v/>
      </c>
      <c r="X232" s="12" t="b">
        <f aca="false">W232=""</f>
        <v>1</v>
      </c>
      <c r="Y232" s="8" t="n">
        <f aca="false">IF(X232,INDEX(Codetabel!$C$2:$C$11,MATCH(M232&amp;"",Codetabel!$B$2:$B$11,0)),"")</f>
        <v>6</v>
      </c>
      <c r="Z232" s="12" t="b">
        <f aca="false">IF(X232,O232=S232,"")</f>
        <v>0</v>
      </c>
    </row>
    <row r="233" customFormat="false" ht="15" hidden="false" customHeight="false" outlineLevel="0" collapsed="false">
      <c r="A233" s="9" t="n">
        <v>234</v>
      </c>
      <c r="B233" s="9" t="s">
        <v>442</v>
      </c>
      <c r="C233" s="9" t="s">
        <v>443</v>
      </c>
      <c r="D233" s="9" t="s">
        <v>1215</v>
      </c>
      <c r="E233" s="9" t="s">
        <v>1300</v>
      </c>
      <c r="F233" s="9"/>
      <c r="G233" s="9"/>
      <c r="H233" s="9"/>
      <c r="I233" s="9"/>
      <c r="J233" s="9"/>
      <c r="K233" s="9"/>
      <c r="L233" s="9" t="n">
        <f aca="false">IF(ISNA(P234),"",P234)</f>
        <v>0</v>
      </c>
      <c r="M233" s="9"/>
      <c r="N233" s="11" t="b">
        <f aca="false">TRUE()</f>
        <v>1</v>
      </c>
      <c r="O233" s="8" t="str">
        <f aca="false">IF(F233="","",IF(ISNUMBER(F233),F233,IFERROR(VALUE(F233),"")))</f>
        <v/>
      </c>
      <c r="P233" s="8" t="str">
        <f aca="false">IF(G233="","",IF(ISNUMBER(G233),G233,IFERROR(VALUE(G233),"")))</f>
        <v/>
      </c>
      <c r="Q233" s="8" t="str">
        <f aca="false">IF(H233="","",IF(ISNUMBER(H233),H233,IFERROR(VALUE(H233),"")))</f>
        <v/>
      </c>
      <c r="R233" s="8" t="str">
        <f aca="false">IF(I233="","",IF(ISNUMBER(I233),I233,IFERROR(VALUE(I233),"")))</f>
        <v/>
      </c>
      <c r="S233" s="8" t="str">
        <f aca="false">IF(COUNT(O233:R233)=0,"",MAX(O233:R233))</f>
        <v/>
      </c>
      <c r="T233" s="8" t="str">
        <f aca="false">IF(S233="","",IFERROR(INDEX(Codetabel!$B$2:$B$11,MATCH(S233,Codetabel!$A$2:$A$11,0)),""))</f>
        <v/>
      </c>
      <c r="U233" s="8" t="str">
        <f aca="false">IF(NOT(X233),"n/a (excluded)",IF(K233=S233,"OK","MISMATCH"))</f>
        <v>n/a (excluded)</v>
      </c>
      <c r="V233" s="8" t="str">
        <f aca="false">IF(NOT(X233),"n/a (excluded)",IF(M233&amp;""=T233&amp;"","OK","MISMATCH"))</f>
        <v>n/a (excluded)</v>
      </c>
      <c r="W233" s="8" t="str">
        <f aca="false">IF(E233="","no activity description",IF(O233="","no numeric odour distance",IF(M233="","no category","")))</f>
        <v>no numeric odour distance</v>
      </c>
      <c r="X233" s="12" t="b">
        <f aca="false">W233=""</f>
        <v>0</v>
      </c>
      <c r="Y233" s="8" t="str">
        <f aca="false">IF(X233,INDEX(Codetabel!$C$2:$C$11,MATCH(M233&amp;"",Codetabel!$B$2:$B$11,0)),"")</f>
        <v/>
      </c>
      <c r="Z233" s="8" t="str">
        <f aca="false">IF(X233,O233=S233,"")</f>
        <v/>
      </c>
    </row>
    <row r="234" customFormat="false" ht="15" hidden="false" customHeight="false" outlineLevel="0" collapsed="false">
      <c r="A234" s="9" t="n">
        <v>235</v>
      </c>
      <c r="B234" s="9" t="s">
        <v>442</v>
      </c>
      <c r="C234" s="9" t="s">
        <v>443</v>
      </c>
      <c r="D234" s="9" t="s">
        <v>392</v>
      </c>
      <c r="E234" s="9" t="s">
        <v>444</v>
      </c>
      <c r="F234" s="9" t="n">
        <v>300</v>
      </c>
      <c r="G234" s="9" t="n">
        <v>0</v>
      </c>
      <c r="H234" s="9" t="n">
        <v>200</v>
      </c>
      <c r="I234" s="9" t="n">
        <v>100</v>
      </c>
      <c r="J234" s="9" t="n">
        <f aca="false">MAX(J235,G235,F235,E235)</f>
        <v>700</v>
      </c>
      <c r="K234" s="9" t="n">
        <v>300</v>
      </c>
      <c r="L234" s="9" t="n">
        <f aca="false">IF(ISNA(P235),"",P235)</f>
        <v>0</v>
      </c>
      <c r="M234" s="9" t="s">
        <v>199</v>
      </c>
      <c r="N234" s="11" t="b">
        <f aca="false">TRUE()</f>
        <v>1</v>
      </c>
      <c r="O234" s="8" t="n">
        <f aca="false">IF(F234="","",IF(ISNUMBER(F234),F234,IFERROR(VALUE(F234),"")))</f>
        <v>300</v>
      </c>
      <c r="P234" s="8" t="n">
        <f aca="false">IF(G234="","",IF(ISNUMBER(G234),G234,IFERROR(VALUE(G234),"")))</f>
        <v>0</v>
      </c>
      <c r="Q234" s="8" t="n">
        <f aca="false">IF(H234="","",IF(ISNUMBER(H234),H234,IFERROR(VALUE(H234),"")))</f>
        <v>200</v>
      </c>
      <c r="R234" s="8" t="n">
        <f aca="false">IF(I234="","",IF(ISNUMBER(I234),I234,IFERROR(VALUE(I234),"")))</f>
        <v>100</v>
      </c>
      <c r="S234" s="8" t="n">
        <f aca="false">IF(COUNT(O234:R234)=0,"",MAX(O234:R234))</f>
        <v>300</v>
      </c>
      <c r="T234" s="8" t="str">
        <f aca="false">IF(S234="","",IFERROR(INDEX(Codetabel!$B$2:$B$11,MATCH(S234,Codetabel!$A$2:$A$11,0)),""))</f>
        <v>4.2</v>
      </c>
      <c r="U234" s="8" t="str">
        <f aca="false">IF(NOT(X234),"n/a (excluded)",IF(K234=S234,"OK","MISMATCH"))</f>
        <v>OK</v>
      </c>
      <c r="V234" s="8" t="str">
        <f aca="false">IF(NOT(X234),"n/a (excluded)",IF(M234&amp;""=T234&amp;"","OK","MISMATCH"))</f>
        <v>OK</v>
      </c>
      <c r="W234" s="8" t="str">
        <f aca="false">IF(E234="","no activity description",IF(O234="","no numeric odour distance",IF(M234="","no category","")))</f>
        <v/>
      </c>
      <c r="X234" s="12" t="b">
        <f aca="false">W234=""</f>
        <v>1</v>
      </c>
      <c r="Y234" s="8" t="n">
        <f aca="false">IF(X234,INDEX(Codetabel!$C$2:$C$11,MATCH(M234&amp;"",Codetabel!$B$2:$B$11,0)),"")</f>
        <v>6</v>
      </c>
      <c r="Z234" s="12" t="b">
        <f aca="false">IF(X234,O234=S234,"")</f>
        <v>1</v>
      </c>
    </row>
    <row r="235" customFormat="false" ht="15" hidden="false" customHeight="false" outlineLevel="0" collapsed="false">
      <c r="A235" s="9" t="n">
        <v>236</v>
      </c>
      <c r="B235" s="9" t="s">
        <v>442</v>
      </c>
      <c r="C235" s="9" t="s">
        <v>443</v>
      </c>
      <c r="D235" s="9" t="s">
        <v>107</v>
      </c>
      <c r="E235" s="9" t="s">
        <v>445</v>
      </c>
      <c r="F235" s="9" t="n">
        <v>500</v>
      </c>
      <c r="G235" s="9" t="n">
        <v>0</v>
      </c>
      <c r="H235" s="9" t="n">
        <v>300</v>
      </c>
      <c r="I235" s="9" t="n">
        <v>200</v>
      </c>
      <c r="J235" s="9" t="n">
        <f aca="false">MAX(J236,G236,F236,E236)</f>
        <v>700</v>
      </c>
      <c r="K235" s="9" t="n">
        <v>500</v>
      </c>
      <c r="L235" s="9" t="n">
        <f aca="false">IF(ISNA(P236),"",P236)</f>
        <v>300</v>
      </c>
      <c r="M235" s="9" t="s">
        <v>180</v>
      </c>
      <c r="N235" s="11" t="b">
        <f aca="false">TRUE()</f>
        <v>1</v>
      </c>
      <c r="O235" s="8" t="n">
        <f aca="false">IF(F235="","",IF(ISNUMBER(F235),F235,IFERROR(VALUE(F235),"")))</f>
        <v>500</v>
      </c>
      <c r="P235" s="8" t="n">
        <f aca="false">IF(G235="","",IF(ISNUMBER(G235),G235,IFERROR(VALUE(G235),"")))</f>
        <v>0</v>
      </c>
      <c r="Q235" s="8" t="n">
        <f aca="false">IF(H235="","",IF(ISNUMBER(H235),H235,IFERROR(VALUE(H235),"")))</f>
        <v>300</v>
      </c>
      <c r="R235" s="8" t="n">
        <f aca="false">IF(I235="","",IF(ISNUMBER(I235),I235,IFERROR(VALUE(I235),"")))</f>
        <v>200</v>
      </c>
      <c r="S235" s="8" t="n">
        <f aca="false">IF(COUNT(O235:R235)=0,"",MAX(O235:R235))</f>
        <v>500</v>
      </c>
      <c r="T235" s="8" t="str">
        <f aca="false">IF(S235="","",IFERROR(INDEX(Codetabel!$B$2:$B$11,MATCH(S235,Codetabel!$A$2:$A$11,0)),""))</f>
        <v>5.1</v>
      </c>
      <c r="U235" s="8" t="str">
        <f aca="false">IF(NOT(X235),"n/a (excluded)",IF(K235=S235,"OK","MISMATCH"))</f>
        <v>OK</v>
      </c>
      <c r="V235" s="8" t="str">
        <f aca="false">IF(NOT(X235),"n/a (excluded)",IF(M235&amp;""=T235&amp;"","OK","MISMATCH"))</f>
        <v>OK</v>
      </c>
      <c r="W235" s="8" t="str">
        <f aca="false">IF(E235="","no activity description",IF(O235="","no numeric odour distance",IF(M235="","no category","")))</f>
        <v/>
      </c>
      <c r="X235" s="12" t="b">
        <f aca="false">W235=""</f>
        <v>1</v>
      </c>
      <c r="Y235" s="8" t="n">
        <f aca="false">IF(X235,INDEX(Codetabel!$C$2:$C$11,MATCH(M235&amp;"",Codetabel!$B$2:$B$11,0)),"")</f>
        <v>7</v>
      </c>
      <c r="Z235" s="12" t="b">
        <f aca="false">IF(X235,O235=S235,"")</f>
        <v>1</v>
      </c>
    </row>
    <row r="236" customFormat="false" ht="15" hidden="false" customHeight="false" outlineLevel="0" collapsed="false">
      <c r="A236" s="9" t="n">
        <v>237</v>
      </c>
      <c r="B236" s="9" t="s">
        <v>446</v>
      </c>
      <c r="C236" s="9" t="s">
        <v>447</v>
      </c>
      <c r="D236" s="9"/>
      <c r="E236" s="9" t="s">
        <v>448</v>
      </c>
      <c r="F236" s="9" t="n">
        <v>500</v>
      </c>
      <c r="G236" s="9" t="n">
        <v>300</v>
      </c>
      <c r="H236" s="9" t="n">
        <v>500</v>
      </c>
      <c r="I236" s="9" t="n">
        <v>500</v>
      </c>
      <c r="J236" s="9" t="n">
        <f aca="false">MAX(J237,G237,F237,E237)</f>
        <v>700</v>
      </c>
      <c r="K236" s="9" t="n">
        <v>500</v>
      </c>
      <c r="L236" s="9" t="n">
        <f aca="false">IF(ISNA(P237),"",P237)</f>
        <v>30</v>
      </c>
      <c r="M236" s="9" t="s">
        <v>180</v>
      </c>
      <c r="N236" s="11" t="b">
        <f aca="false">TRUE()</f>
        <v>1</v>
      </c>
      <c r="O236" s="8" t="n">
        <f aca="false">IF(F236="","",IF(ISNUMBER(F236),F236,IFERROR(VALUE(F236),"")))</f>
        <v>500</v>
      </c>
      <c r="P236" s="8" t="n">
        <f aca="false">IF(G236="","",IF(ISNUMBER(G236),G236,IFERROR(VALUE(G236),"")))</f>
        <v>300</v>
      </c>
      <c r="Q236" s="8" t="n">
        <f aca="false">IF(H236="","",IF(ISNUMBER(H236),H236,IFERROR(VALUE(H236),"")))</f>
        <v>500</v>
      </c>
      <c r="R236" s="8" t="n">
        <f aca="false">IF(I236="","",IF(ISNUMBER(I236),I236,IFERROR(VALUE(I236),"")))</f>
        <v>500</v>
      </c>
      <c r="S236" s="8" t="n">
        <f aca="false">IF(COUNT(O236:R236)=0,"",MAX(O236:R236))</f>
        <v>500</v>
      </c>
      <c r="T236" s="8" t="str">
        <f aca="false">IF(S236="","",IFERROR(INDEX(Codetabel!$B$2:$B$11,MATCH(S236,Codetabel!$A$2:$A$11,0)),""))</f>
        <v>5.1</v>
      </c>
      <c r="U236" s="8" t="str">
        <f aca="false">IF(NOT(X236),"n/a (excluded)",IF(K236=S236,"OK","MISMATCH"))</f>
        <v>OK</v>
      </c>
      <c r="V236" s="8" t="str">
        <f aca="false">IF(NOT(X236),"n/a (excluded)",IF(M236&amp;""=T236&amp;"","OK","MISMATCH"))</f>
        <v>OK</v>
      </c>
      <c r="W236" s="8" t="str">
        <f aca="false">IF(E236="","no activity description",IF(O236="","no numeric odour distance",IF(M236="","no category","")))</f>
        <v/>
      </c>
      <c r="X236" s="12" t="b">
        <f aca="false">W236=""</f>
        <v>1</v>
      </c>
      <c r="Y236" s="8" t="n">
        <f aca="false">IF(X236,INDEX(Codetabel!$C$2:$C$11,MATCH(M236&amp;"",Codetabel!$B$2:$B$11,0)),"")</f>
        <v>7</v>
      </c>
      <c r="Z236" s="12" t="b">
        <f aca="false">IF(X236,O236=S236,"")</f>
        <v>1</v>
      </c>
    </row>
    <row r="237" customFormat="false" ht="15" hidden="false" customHeight="false" outlineLevel="0" collapsed="false">
      <c r="A237" s="9" t="n">
        <v>238</v>
      </c>
      <c r="B237" s="9" t="s">
        <v>449</v>
      </c>
      <c r="C237" s="9" t="s">
        <v>450</v>
      </c>
      <c r="D237" s="9"/>
      <c r="E237" s="9" t="s">
        <v>451</v>
      </c>
      <c r="F237" s="9" t="n">
        <v>700</v>
      </c>
      <c r="G237" s="9" t="n">
        <v>30</v>
      </c>
      <c r="H237" s="9" t="n">
        <v>300</v>
      </c>
      <c r="I237" s="9" t="n">
        <v>500</v>
      </c>
      <c r="J237" s="9" t="n">
        <f aca="false">MAX(J238,G238,F238,E238)</f>
        <v>0</v>
      </c>
      <c r="K237" s="9" t="n">
        <v>700</v>
      </c>
      <c r="L237" s="9" t="str">
        <f aca="false">IF(ISNA(P238),"",P238)</f>
        <v/>
      </c>
      <c r="M237" s="9" t="s">
        <v>182</v>
      </c>
      <c r="N237" s="11" t="b">
        <f aca="false">TRUE()</f>
        <v>1</v>
      </c>
      <c r="O237" s="8" t="n">
        <f aca="false">IF(F237="","",IF(ISNUMBER(F237),F237,IFERROR(VALUE(F237),"")))</f>
        <v>700</v>
      </c>
      <c r="P237" s="8" t="n">
        <f aca="false">IF(G237="","",IF(ISNUMBER(G237),G237,IFERROR(VALUE(G237),"")))</f>
        <v>30</v>
      </c>
      <c r="Q237" s="8" t="n">
        <f aca="false">IF(H237="","",IF(ISNUMBER(H237),H237,IFERROR(VALUE(H237),"")))</f>
        <v>300</v>
      </c>
      <c r="R237" s="8" t="n">
        <f aca="false">IF(I237="","",IF(ISNUMBER(I237),I237,IFERROR(VALUE(I237),"")))</f>
        <v>500</v>
      </c>
      <c r="S237" s="8" t="n">
        <f aca="false">IF(COUNT(O237:R237)=0,"",MAX(O237:R237))</f>
        <v>700</v>
      </c>
      <c r="T237" s="8" t="str">
        <f aca="false">IF(S237="","",IFERROR(INDEX(Codetabel!$B$2:$B$11,MATCH(S237,Codetabel!$A$2:$A$11,0)),""))</f>
        <v>5.2</v>
      </c>
      <c r="U237" s="8" t="str">
        <f aca="false">IF(NOT(X237),"n/a (excluded)",IF(K237=S237,"OK","MISMATCH"))</f>
        <v>OK</v>
      </c>
      <c r="V237" s="8" t="str">
        <f aca="false">IF(NOT(X237),"n/a (excluded)",IF(M237&amp;""=T237&amp;"","OK","MISMATCH"))</f>
        <v>OK</v>
      </c>
      <c r="W237" s="8" t="str">
        <f aca="false">IF(E237="","no activity description",IF(O237="","no numeric odour distance",IF(M237="","no category","")))</f>
        <v/>
      </c>
      <c r="X237" s="12" t="b">
        <f aca="false">W237=""</f>
        <v>1</v>
      </c>
      <c r="Y237" s="8" t="n">
        <f aca="false">IF(X237,INDEX(Codetabel!$C$2:$C$11,MATCH(M237&amp;"",Codetabel!$B$2:$B$11,0)),"")</f>
        <v>8</v>
      </c>
      <c r="Z237" s="12" t="b">
        <f aca="false">IF(X237,O237=S237,"")</f>
        <v>1</v>
      </c>
    </row>
    <row r="238" customFormat="false" ht="15" hidden="false" customHeight="false" outlineLevel="0" collapsed="false">
      <c r="A238" s="9" t="n">
        <v>239</v>
      </c>
      <c r="B238" s="9" t="s">
        <v>452</v>
      </c>
      <c r="C238" s="9" t="s">
        <v>366</v>
      </c>
      <c r="D238" s="9" t="s">
        <v>1215</v>
      </c>
      <c r="E238" s="9" t="s">
        <v>1301</v>
      </c>
      <c r="F238" s="9"/>
      <c r="G238" s="9"/>
      <c r="H238" s="9"/>
      <c r="I238" s="9"/>
      <c r="J238" s="9"/>
      <c r="K238" s="9"/>
      <c r="L238" s="9" t="n">
        <f aca="false">IF(ISNA(P239),"",P239)</f>
        <v>50</v>
      </c>
      <c r="M238" s="9"/>
      <c r="N238" s="11" t="b">
        <f aca="false">TRUE()</f>
        <v>1</v>
      </c>
      <c r="O238" s="8" t="str">
        <f aca="false">IF(F238="","",IF(ISNUMBER(F238),F238,IFERROR(VALUE(F238),"")))</f>
        <v/>
      </c>
      <c r="P238" s="8" t="str">
        <f aca="false">IF(G238="","",IF(ISNUMBER(G238),G238,IFERROR(VALUE(G238),"")))</f>
        <v/>
      </c>
      <c r="Q238" s="8" t="str">
        <f aca="false">IF(H238="","",IF(ISNUMBER(H238),H238,IFERROR(VALUE(H238),"")))</f>
        <v/>
      </c>
      <c r="R238" s="8" t="str">
        <f aca="false">IF(I238="","",IF(ISNUMBER(I238),I238,IFERROR(VALUE(I238),"")))</f>
        <v/>
      </c>
      <c r="S238" s="8" t="str">
        <f aca="false">IF(COUNT(O238:R238)=0,"",MAX(O238:R238))</f>
        <v/>
      </c>
      <c r="T238" s="8" t="str">
        <f aca="false">IF(S238="","",IFERROR(INDEX(Codetabel!$B$2:$B$11,MATCH(S238,Codetabel!$A$2:$A$11,0)),""))</f>
        <v/>
      </c>
      <c r="U238" s="8" t="str">
        <f aca="false">IF(NOT(X238),"n/a (excluded)",IF(K238=S238,"OK","MISMATCH"))</f>
        <v>n/a (excluded)</v>
      </c>
      <c r="V238" s="8" t="str">
        <f aca="false">IF(NOT(X238),"n/a (excluded)",IF(M238&amp;""=T238&amp;"","OK","MISMATCH"))</f>
        <v>n/a (excluded)</v>
      </c>
      <c r="W238" s="8" t="str">
        <f aca="false">IF(E238="","no activity description",IF(O238="","no numeric odour distance",IF(M238="","no category","")))</f>
        <v>no numeric odour distance</v>
      </c>
      <c r="X238" s="12" t="b">
        <f aca="false">W238=""</f>
        <v>0</v>
      </c>
      <c r="Y238" s="8" t="str">
        <f aca="false">IF(X238,INDEX(Codetabel!$C$2:$C$11,MATCH(M238&amp;"",Codetabel!$B$2:$B$11,0)),"")</f>
        <v/>
      </c>
      <c r="Z238" s="8" t="str">
        <f aca="false">IF(X238,O238=S238,"")</f>
        <v/>
      </c>
    </row>
    <row r="239" customFormat="false" ht="15" hidden="false" customHeight="false" outlineLevel="0" collapsed="false">
      <c r="A239" s="9" t="n">
        <v>240</v>
      </c>
      <c r="B239" s="9" t="s">
        <v>452</v>
      </c>
      <c r="C239" s="9" t="s">
        <v>366</v>
      </c>
      <c r="D239" s="9" t="s">
        <v>392</v>
      </c>
      <c r="E239" s="9" t="s">
        <v>453</v>
      </c>
      <c r="F239" s="9" t="n">
        <v>300</v>
      </c>
      <c r="G239" s="9" t="n">
        <v>50</v>
      </c>
      <c r="H239" s="9" t="n">
        <v>100</v>
      </c>
      <c r="I239" s="9" t="n">
        <v>1000</v>
      </c>
      <c r="J239" s="9" t="n">
        <f aca="false">MAX(J240,G240,F240,E240)</f>
        <v>300</v>
      </c>
      <c r="K239" s="9" t="n">
        <v>1000</v>
      </c>
      <c r="L239" s="9" t="n">
        <f aca="false">IF(ISNA(P240),"",P240)</f>
        <v>10</v>
      </c>
      <c r="M239" s="9" t="s">
        <v>275</v>
      </c>
      <c r="N239" s="11" t="b">
        <f aca="false">TRUE()</f>
        <v>1</v>
      </c>
      <c r="O239" s="8" t="n">
        <f aca="false">IF(F239="","",IF(ISNUMBER(F239),F239,IFERROR(VALUE(F239),"")))</f>
        <v>300</v>
      </c>
      <c r="P239" s="8" t="n">
        <f aca="false">IF(G239="","",IF(ISNUMBER(G239),G239,IFERROR(VALUE(G239),"")))</f>
        <v>50</v>
      </c>
      <c r="Q239" s="8" t="n">
        <f aca="false">IF(H239="","",IF(ISNUMBER(H239),H239,IFERROR(VALUE(H239),"")))</f>
        <v>100</v>
      </c>
      <c r="R239" s="8" t="n">
        <f aca="false">IF(I239="","",IF(ISNUMBER(I239),I239,IFERROR(VALUE(I239),"")))</f>
        <v>1000</v>
      </c>
      <c r="S239" s="8" t="n">
        <f aca="false">IF(COUNT(O239:R239)=0,"",MAX(O239:R239))</f>
        <v>1000</v>
      </c>
      <c r="T239" s="8" t="str">
        <f aca="false">IF(S239="","",IFERROR(INDEX(Codetabel!$B$2:$B$11,MATCH(S239,Codetabel!$A$2:$A$11,0)),""))</f>
        <v>5.3</v>
      </c>
      <c r="U239" s="8" t="str">
        <f aca="false">IF(NOT(X239),"n/a (excluded)",IF(K239=S239,"OK","MISMATCH"))</f>
        <v>OK</v>
      </c>
      <c r="V239" s="8" t="str">
        <f aca="false">IF(NOT(X239),"n/a (excluded)",IF(M239&amp;""=T239&amp;"","OK","MISMATCH"))</f>
        <v>OK</v>
      </c>
      <c r="W239" s="8" t="str">
        <f aca="false">IF(E239="","no activity description",IF(O239="","no numeric odour distance",IF(M239="","no category","")))</f>
        <v/>
      </c>
      <c r="X239" s="12" t="b">
        <f aca="false">W239=""</f>
        <v>1</v>
      </c>
      <c r="Y239" s="8" t="n">
        <f aca="false">IF(X239,INDEX(Codetabel!$C$2:$C$11,MATCH(M239&amp;"",Codetabel!$B$2:$B$11,0)),"")</f>
        <v>9</v>
      </c>
      <c r="Z239" s="12" t="b">
        <f aca="false">IF(X239,O239=S239,"")</f>
        <v>0</v>
      </c>
    </row>
    <row r="240" customFormat="false" ht="15" hidden="false" customHeight="false" outlineLevel="0" collapsed="false">
      <c r="A240" s="9" t="n">
        <v>241</v>
      </c>
      <c r="B240" s="9" t="s">
        <v>452</v>
      </c>
      <c r="C240" s="9" t="s">
        <v>366</v>
      </c>
      <c r="D240" s="9" t="s">
        <v>107</v>
      </c>
      <c r="E240" s="9" t="s">
        <v>454</v>
      </c>
      <c r="F240" s="9" t="n">
        <v>100</v>
      </c>
      <c r="G240" s="9" t="n">
        <v>10</v>
      </c>
      <c r="H240" s="9" t="n">
        <v>30</v>
      </c>
      <c r="I240" s="9" t="n">
        <v>500</v>
      </c>
      <c r="J240" s="9" t="n">
        <f aca="false">MAX(J241,G241,F241,E241)</f>
        <v>300</v>
      </c>
      <c r="K240" s="9" t="n">
        <v>500</v>
      </c>
      <c r="L240" s="9" t="n">
        <f aca="false">IF(ISNA(P241),"",P241)</f>
        <v>30</v>
      </c>
      <c r="M240" s="9" t="s">
        <v>180</v>
      </c>
      <c r="N240" s="11" t="b">
        <f aca="false">TRUE()</f>
        <v>1</v>
      </c>
      <c r="O240" s="8" t="n">
        <f aca="false">IF(F240="","",IF(ISNUMBER(F240),F240,IFERROR(VALUE(F240),"")))</f>
        <v>100</v>
      </c>
      <c r="P240" s="8" t="n">
        <f aca="false">IF(G240="","",IF(ISNUMBER(G240),G240,IFERROR(VALUE(G240),"")))</f>
        <v>10</v>
      </c>
      <c r="Q240" s="8" t="n">
        <f aca="false">IF(H240="","",IF(ISNUMBER(H240),H240,IFERROR(VALUE(H240),"")))</f>
        <v>30</v>
      </c>
      <c r="R240" s="8" t="n">
        <f aca="false">IF(I240="","",IF(ISNUMBER(I240),I240,IFERROR(VALUE(I240),"")))</f>
        <v>500</v>
      </c>
      <c r="S240" s="8" t="n">
        <f aca="false">IF(COUNT(O240:R240)=0,"",MAX(O240:R240))</f>
        <v>500</v>
      </c>
      <c r="T240" s="8" t="str">
        <f aca="false">IF(S240="","",IFERROR(INDEX(Codetabel!$B$2:$B$11,MATCH(S240,Codetabel!$A$2:$A$11,0)),""))</f>
        <v>5.1</v>
      </c>
      <c r="U240" s="8" t="str">
        <f aca="false">IF(NOT(X240),"n/a (excluded)",IF(K240=S240,"OK","MISMATCH"))</f>
        <v>OK</v>
      </c>
      <c r="V240" s="8" t="str">
        <f aca="false">IF(NOT(X240),"n/a (excluded)",IF(M240&amp;""=T240&amp;"","OK","MISMATCH"))</f>
        <v>OK</v>
      </c>
      <c r="W240" s="8" t="str">
        <f aca="false">IF(E240="","no activity description",IF(O240="","no numeric odour distance",IF(M240="","no category","")))</f>
        <v/>
      </c>
      <c r="X240" s="12" t="b">
        <f aca="false">W240=""</f>
        <v>1</v>
      </c>
      <c r="Y240" s="8" t="n">
        <f aca="false">IF(X240,INDEX(Codetabel!$C$2:$C$11,MATCH(M240&amp;"",Codetabel!$B$2:$B$11,0)),"")</f>
        <v>7</v>
      </c>
      <c r="Z240" s="12" t="b">
        <f aca="false">IF(X240,O240=S240,"")</f>
        <v>0</v>
      </c>
    </row>
    <row r="241" customFormat="false" ht="15" hidden="false" customHeight="false" outlineLevel="0" collapsed="false">
      <c r="A241" s="9" t="n">
        <v>242</v>
      </c>
      <c r="B241" s="9" t="s">
        <v>455</v>
      </c>
      <c r="C241" s="9" t="s">
        <v>456</v>
      </c>
      <c r="D241" s="9"/>
      <c r="E241" s="9" t="s">
        <v>457</v>
      </c>
      <c r="F241" s="9" t="n">
        <v>300</v>
      </c>
      <c r="G241" s="9" t="n">
        <v>30</v>
      </c>
      <c r="H241" s="9" t="n">
        <v>200</v>
      </c>
      <c r="I241" s="9" t="n">
        <v>300</v>
      </c>
      <c r="J241" s="9" t="n">
        <f aca="false">MAX(J242,G242,F242,E242)</f>
        <v>0</v>
      </c>
      <c r="K241" s="9" t="n">
        <v>300</v>
      </c>
      <c r="L241" s="9" t="str">
        <f aca="false">IF(ISNA(P242),"",P242)</f>
        <v/>
      </c>
      <c r="M241" s="9" t="s">
        <v>199</v>
      </c>
      <c r="N241" s="11" t="b">
        <f aca="false">TRUE()</f>
        <v>1</v>
      </c>
      <c r="O241" s="8" t="n">
        <f aca="false">IF(F241="","",IF(ISNUMBER(F241),F241,IFERROR(VALUE(F241),"")))</f>
        <v>300</v>
      </c>
      <c r="P241" s="8" t="n">
        <f aca="false">IF(G241="","",IF(ISNUMBER(G241),G241,IFERROR(VALUE(G241),"")))</f>
        <v>30</v>
      </c>
      <c r="Q241" s="8" t="n">
        <f aca="false">IF(H241="","",IF(ISNUMBER(H241),H241,IFERROR(VALUE(H241),"")))</f>
        <v>200</v>
      </c>
      <c r="R241" s="8" t="n">
        <f aca="false">IF(I241="","",IF(ISNUMBER(I241),I241,IFERROR(VALUE(I241),"")))</f>
        <v>300</v>
      </c>
      <c r="S241" s="8" t="n">
        <f aca="false">IF(COUNT(O241:R241)=0,"",MAX(O241:R241))</f>
        <v>300</v>
      </c>
      <c r="T241" s="8" t="str">
        <f aca="false">IF(S241="","",IFERROR(INDEX(Codetabel!$B$2:$B$11,MATCH(S241,Codetabel!$A$2:$A$11,0)),""))</f>
        <v>4.2</v>
      </c>
      <c r="U241" s="8" t="str">
        <f aca="false">IF(NOT(X241),"n/a (excluded)",IF(K241=S241,"OK","MISMATCH"))</f>
        <v>OK</v>
      </c>
      <c r="V241" s="8" t="str">
        <f aca="false">IF(NOT(X241),"n/a (excluded)",IF(M241&amp;""=T241&amp;"","OK","MISMATCH"))</f>
        <v>OK</v>
      </c>
      <c r="W241" s="8" t="str">
        <f aca="false">IF(E241="","no activity description",IF(O241="","no numeric odour distance",IF(M241="","no category","")))</f>
        <v/>
      </c>
      <c r="X241" s="12" t="b">
        <f aca="false">W241=""</f>
        <v>1</v>
      </c>
      <c r="Y241" s="8" t="n">
        <f aca="false">IF(X241,INDEX(Codetabel!$C$2:$C$11,MATCH(M241&amp;"",Codetabel!$B$2:$B$11,0)),"")</f>
        <v>6</v>
      </c>
      <c r="Z241" s="12" t="b">
        <f aca="false">IF(X241,O241=S241,"")</f>
        <v>1</v>
      </c>
    </row>
    <row r="242" customFormat="false" ht="15" hidden="false" customHeight="false" outlineLevel="0" collapsed="false">
      <c r="A242" s="9" t="n">
        <v>243</v>
      </c>
      <c r="B242" s="9" t="s">
        <v>458</v>
      </c>
      <c r="C242" s="9" t="s">
        <v>459</v>
      </c>
      <c r="D242" s="9" t="s">
        <v>1215</v>
      </c>
      <c r="E242" s="9" t="s">
        <v>1302</v>
      </c>
      <c r="F242" s="9"/>
      <c r="G242" s="9"/>
      <c r="H242" s="9"/>
      <c r="I242" s="9"/>
      <c r="J242" s="9"/>
      <c r="K242" s="9"/>
      <c r="L242" s="9" t="n">
        <f aca="false">IF(ISNA(P243),"",P243)</f>
        <v>10</v>
      </c>
      <c r="M242" s="9"/>
      <c r="N242" s="11" t="b">
        <f aca="false">TRUE()</f>
        <v>1</v>
      </c>
      <c r="O242" s="8" t="str">
        <f aca="false">IF(F242="","",IF(ISNUMBER(F242),F242,IFERROR(VALUE(F242),"")))</f>
        <v/>
      </c>
      <c r="P242" s="8" t="str">
        <f aca="false">IF(G242="","",IF(ISNUMBER(G242),G242,IFERROR(VALUE(G242),"")))</f>
        <v/>
      </c>
      <c r="Q242" s="8" t="str">
        <f aca="false">IF(H242="","",IF(ISNUMBER(H242),H242,IFERROR(VALUE(H242),"")))</f>
        <v/>
      </c>
      <c r="R242" s="8" t="str">
        <f aca="false">IF(I242="","",IF(ISNUMBER(I242),I242,IFERROR(VALUE(I242),"")))</f>
        <v/>
      </c>
      <c r="S242" s="8" t="str">
        <f aca="false">IF(COUNT(O242:R242)=0,"",MAX(O242:R242))</f>
        <v/>
      </c>
      <c r="T242" s="8" t="str">
        <f aca="false">IF(S242="","",IFERROR(INDEX(Codetabel!$B$2:$B$11,MATCH(S242,Codetabel!$A$2:$A$11,0)),""))</f>
        <v/>
      </c>
      <c r="U242" s="8" t="str">
        <f aca="false">IF(NOT(X242),"n/a (excluded)",IF(K242=S242,"OK","MISMATCH"))</f>
        <v>n/a (excluded)</v>
      </c>
      <c r="V242" s="8" t="str">
        <f aca="false">IF(NOT(X242),"n/a (excluded)",IF(M242&amp;""=T242&amp;"","OK","MISMATCH"))</f>
        <v>n/a (excluded)</v>
      </c>
      <c r="W242" s="8" t="str">
        <f aca="false">IF(E242="","no activity description",IF(O242="","no numeric odour distance",IF(M242="","no category","")))</f>
        <v>no numeric odour distance</v>
      </c>
      <c r="X242" s="12" t="b">
        <f aca="false">W242=""</f>
        <v>0</v>
      </c>
      <c r="Y242" s="8" t="str">
        <f aca="false">IF(X242,INDEX(Codetabel!$C$2:$C$11,MATCH(M242&amp;"",Codetabel!$B$2:$B$11,0)),"")</f>
        <v/>
      </c>
      <c r="Z242" s="8" t="str">
        <f aca="false">IF(X242,O242=S242,"")</f>
        <v/>
      </c>
    </row>
    <row r="243" customFormat="false" ht="15" hidden="false" customHeight="false" outlineLevel="0" collapsed="false">
      <c r="A243" s="9" t="n">
        <v>244</v>
      </c>
      <c r="B243" s="9" t="s">
        <v>458</v>
      </c>
      <c r="C243" s="9" t="s">
        <v>459</v>
      </c>
      <c r="D243" s="9" t="s">
        <v>392</v>
      </c>
      <c r="E243" s="9" t="s">
        <v>460</v>
      </c>
      <c r="F243" s="9" t="n">
        <v>200</v>
      </c>
      <c r="G243" s="9" t="n">
        <v>10</v>
      </c>
      <c r="H243" s="9" t="n">
        <v>200</v>
      </c>
      <c r="I243" s="9" t="n">
        <v>300</v>
      </c>
      <c r="J243" s="9" t="n">
        <f aca="false">MAX(J244,G244,F244,E244)</f>
        <v>300</v>
      </c>
      <c r="K243" s="9" t="n">
        <v>300</v>
      </c>
      <c r="L243" s="9" t="n">
        <f aca="false">IF(ISNA(P244),"",P244)</f>
        <v>10</v>
      </c>
      <c r="M243" s="9" t="s">
        <v>199</v>
      </c>
      <c r="N243" s="11" t="b">
        <f aca="false">TRUE()</f>
        <v>1</v>
      </c>
      <c r="O243" s="8" t="n">
        <f aca="false">IF(F243="","",IF(ISNUMBER(F243),F243,IFERROR(VALUE(F243),"")))</f>
        <v>200</v>
      </c>
      <c r="P243" s="8" t="n">
        <f aca="false">IF(G243="","",IF(ISNUMBER(G243),G243,IFERROR(VALUE(G243),"")))</f>
        <v>10</v>
      </c>
      <c r="Q243" s="8" t="n">
        <f aca="false">IF(H243="","",IF(ISNUMBER(H243),H243,IFERROR(VALUE(H243),"")))</f>
        <v>200</v>
      </c>
      <c r="R243" s="8" t="n">
        <f aca="false">IF(I243="","",IF(ISNUMBER(I243),I243,IFERROR(VALUE(I243),"")))</f>
        <v>300</v>
      </c>
      <c r="S243" s="8" t="n">
        <f aca="false">IF(COUNT(O243:R243)=0,"",MAX(O243:R243))</f>
        <v>300</v>
      </c>
      <c r="T243" s="8" t="str">
        <f aca="false">IF(S243="","",IFERROR(INDEX(Codetabel!$B$2:$B$11,MATCH(S243,Codetabel!$A$2:$A$11,0)),""))</f>
        <v>4.2</v>
      </c>
      <c r="U243" s="8" t="str">
        <f aca="false">IF(NOT(X243),"n/a (excluded)",IF(K243=S243,"OK","MISMATCH"))</f>
        <v>OK</v>
      </c>
      <c r="V243" s="8" t="str">
        <f aca="false">IF(NOT(X243),"n/a (excluded)",IF(M243&amp;""=T243&amp;"","OK","MISMATCH"))</f>
        <v>OK</v>
      </c>
      <c r="W243" s="8" t="str">
        <f aca="false">IF(E243="","no activity description",IF(O243="","no numeric odour distance",IF(M243="","no category","")))</f>
        <v/>
      </c>
      <c r="X243" s="12" t="b">
        <f aca="false">W243=""</f>
        <v>1</v>
      </c>
      <c r="Y243" s="8" t="n">
        <f aca="false">IF(X243,INDEX(Codetabel!$C$2:$C$11,MATCH(M243&amp;"",Codetabel!$B$2:$B$11,0)),"")</f>
        <v>6</v>
      </c>
      <c r="Z243" s="12" t="b">
        <f aca="false">IF(X243,O243=S243,"")</f>
        <v>0</v>
      </c>
    </row>
    <row r="244" customFormat="false" ht="15" hidden="false" customHeight="false" outlineLevel="0" collapsed="false">
      <c r="A244" s="9" t="n">
        <v>245</v>
      </c>
      <c r="B244" s="9" t="s">
        <v>458</v>
      </c>
      <c r="C244" s="9" t="s">
        <v>459</v>
      </c>
      <c r="D244" s="9" t="s">
        <v>107</v>
      </c>
      <c r="E244" s="9" t="s">
        <v>461</v>
      </c>
      <c r="F244" s="9" t="n">
        <v>300</v>
      </c>
      <c r="G244" s="9" t="n">
        <v>10</v>
      </c>
      <c r="H244" s="9" t="n">
        <v>300</v>
      </c>
      <c r="I244" s="9" t="n">
        <v>500</v>
      </c>
      <c r="J244" s="9" t="n">
        <f aca="false">MAX(J245,G245,F245,E245)</f>
        <v>0</v>
      </c>
      <c r="K244" s="9" t="n">
        <v>500</v>
      </c>
      <c r="L244" s="9" t="str">
        <f aca="false">IF(ISNA(P245),"",P245)</f>
        <v/>
      </c>
      <c r="M244" s="9" t="s">
        <v>180</v>
      </c>
      <c r="N244" s="11" t="b">
        <f aca="false">TRUE()</f>
        <v>1</v>
      </c>
      <c r="O244" s="8" t="n">
        <f aca="false">IF(F244="","",IF(ISNUMBER(F244),F244,IFERROR(VALUE(F244),"")))</f>
        <v>300</v>
      </c>
      <c r="P244" s="8" t="n">
        <f aca="false">IF(G244="","",IF(ISNUMBER(G244),G244,IFERROR(VALUE(G244),"")))</f>
        <v>10</v>
      </c>
      <c r="Q244" s="8" t="n">
        <f aca="false">IF(H244="","",IF(ISNUMBER(H244),H244,IFERROR(VALUE(H244),"")))</f>
        <v>300</v>
      </c>
      <c r="R244" s="8" t="n">
        <f aca="false">IF(I244="","",IF(ISNUMBER(I244),I244,IFERROR(VALUE(I244),"")))</f>
        <v>500</v>
      </c>
      <c r="S244" s="8" t="n">
        <f aca="false">IF(COUNT(O244:R244)=0,"",MAX(O244:R244))</f>
        <v>500</v>
      </c>
      <c r="T244" s="8" t="str">
        <f aca="false">IF(S244="","",IFERROR(INDEX(Codetabel!$B$2:$B$11,MATCH(S244,Codetabel!$A$2:$A$11,0)),""))</f>
        <v>5.1</v>
      </c>
      <c r="U244" s="8" t="str">
        <f aca="false">IF(NOT(X244),"n/a (excluded)",IF(K244=S244,"OK","MISMATCH"))</f>
        <v>OK</v>
      </c>
      <c r="V244" s="8" t="str">
        <f aca="false">IF(NOT(X244),"n/a (excluded)",IF(M244&amp;""=T244&amp;"","OK","MISMATCH"))</f>
        <v>OK</v>
      </c>
      <c r="W244" s="8" t="str">
        <f aca="false">IF(E244="","no activity description",IF(O244="","no numeric odour distance",IF(M244="","no category","")))</f>
        <v/>
      </c>
      <c r="X244" s="12" t="b">
        <f aca="false">W244=""</f>
        <v>1</v>
      </c>
      <c r="Y244" s="8" t="n">
        <f aca="false">IF(X244,INDEX(Codetabel!$C$2:$C$11,MATCH(M244&amp;"",Codetabel!$B$2:$B$11,0)),"")</f>
        <v>7</v>
      </c>
      <c r="Z244" s="12" t="b">
        <f aca="false">IF(X244,O244=S244,"")</f>
        <v>0</v>
      </c>
    </row>
    <row r="245" customFormat="false" ht="15" hidden="false" customHeight="false" outlineLevel="0" collapsed="false">
      <c r="A245" s="9" t="n">
        <v>246</v>
      </c>
      <c r="B245" s="9" t="s">
        <v>462</v>
      </c>
      <c r="C245" s="9" t="s">
        <v>463</v>
      </c>
      <c r="D245" s="9" t="s">
        <v>1215</v>
      </c>
      <c r="E245" s="9" t="s">
        <v>1303</v>
      </c>
      <c r="F245" s="9"/>
      <c r="G245" s="9"/>
      <c r="H245" s="9"/>
      <c r="I245" s="9"/>
      <c r="J245" s="9"/>
      <c r="K245" s="9"/>
      <c r="L245" s="9" t="n">
        <f aca="false">IF(ISNA(P246),"",P246)</f>
        <v>10</v>
      </c>
      <c r="M245" s="9"/>
      <c r="N245" s="11" t="b">
        <f aca="false">TRUE()</f>
        <v>1</v>
      </c>
      <c r="O245" s="8" t="str">
        <f aca="false">IF(F245="","",IF(ISNUMBER(F245),F245,IFERROR(VALUE(F245),"")))</f>
        <v/>
      </c>
      <c r="P245" s="8" t="str">
        <f aca="false">IF(G245="","",IF(ISNUMBER(G245),G245,IFERROR(VALUE(G245),"")))</f>
        <v/>
      </c>
      <c r="Q245" s="8" t="str">
        <f aca="false">IF(H245="","",IF(ISNUMBER(H245),H245,IFERROR(VALUE(H245),"")))</f>
        <v/>
      </c>
      <c r="R245" s="8" t="str">
        <f aca="false">IF(I245="","",IF(ISNUMBER(I245),I245,IFERROR(VALUE(I245),"")))</f>
        <v/>
      </c>
      <c r="S245" s="8" t="str">
        <f aca="false">IF(COUNT(O245:R245)=0,"",MAX(O245:R245))</f>
        <v/>
      </c>
      <c r="T245" s="8" t="str">
        <f aca="false">IF(S245="","",IFERROR(INDEX(Codetabel!$B$2:$B$11,MATCH(S245,Codetabel!$A$2:$A$11,0)),""))</f>
        <v/>
      </c>
      <c r="U245" s="8" t="str">
        <f aca="false">IF(NOT(X245),"n/a (excluded)",IF(K245=S245,"OK","MISMATCH"))</f>
        <v>n/a (excluded)</v>
      </c>
      <c r="V245" s="8" t="str">
        <f aca="false">IF(NOT(X245),"n/a (excluded)",IF(M245&amp;""=T245&amp;"","OK","MISMATCH"))</f>
        <v>n/a (excluded)</v>
      </c>
      <c r="W245" s="8" t="str">
        <f aca="false">IF(E245="","no activity description",IF(O245="","no numeric odour distance",IF(M245="","no category","")))</f>
        <v>no numeric odour distance</v>
      </c>
      <c r="X245" s="12" t="b">
        <f aca="false">W245=""</f>
        <v>0</v>
      </c>
      <c r="Y245" s="8" t="str">
        <f aca="false">IF(X245,INDEX(Codetabel!$C$2:$C$11,MATCH(M245&amp;"",Codetabel!$B$2:$B$11,0)),"")</f>
        <v/>
      </c>
      <c r="Z245" s="8" t="str">
        <f aca="false">IF(X245,O245=S245,"")</f>
        <v/>
      </c>
    </row>
    <row r="246" customFormat="false" ht="15" hidden="false" customHeight="false" outlineLevel="0" collapsed="false">
      <c r="A246" s="9" t="n">
        <v>247</v>
      </c>
      <c r="B246" s="9" t="s">
        <v>462</v>
      </c>
      <c r="C246" s="9" t="s">
        <v>463</v>
      </c>
      <c r="D246" s="9" t="s">
        <v>392</v>
      </c>
      <c r="E246" s="9" t="s">
        <v>464</v>
      </c>
      <c r="F246" s="9" t="n">
        <v>50</v>
      </c>
      <c r="G246" s="9" t="n">
        <v>10</v>
      </c>
      <c r="H246" s="9" t="n">
        <v>50</v>
      </c>
      <c r="I246" s="9" t="n">
        <v>50</v>
      </c>
      <c r="J246" s="9" t="n">
        <f aca="false">MAX(J247,G247,F247,E247)</f>
        <v>300</v>
      </c>
      <c r="K246" s="9" t="n">
        <v>50</v>
      </c>
      <c r="L246" s="9" t="n">
        <f aca="false">IF(ISNA(P247),"",P247)</f>
        <v>10</v>
      </c>
      <c r="M246" s="9" t="s">
        <v>126</v>
      </c>
      <c r="N246" s="11" t="b">
        <f aca="false">TRUE()</f>
        <v>1</v>
      </c>
      <c r="O246" s="8" t="n">
        <f aca="false">IF(F246="","",IF(ISNUMBER(F246),F246,IFERROR(VALUE(F246),"")))</f>
        <v>50</v>
      </c>
      <c r="P246" s="8" t="n">
        <f aca="false">IF(G246="","",IF(ISNUMBER(G246),G246,IFERROR(VALUE(G246),"")))</f>
        <v>10</v>
      </c>
      <c r="Q246" s="8" t="n">
        <f aca="false">IF(H246="","",IF(ISNUMBER(H246),H246,IFERROR(VALUE(H246),"")))</f>
        <v>50</v>
      </c>
      <c r="R246" s="8" t="n">
        <f aca="false">IF(I246="","",IF(ISNUMBER(I246),I246,IFERROR(VALUE(I246),"")))</f>
        <v>50</v>
      </c>
      <c r="S246" s="8" t="n">
        <f aca="false">IF(COUNT(O246:R246)=0,"",MAX(O246:R246))</f>
        <v>50</v>
      </c>
      <c r="T246" s="8" t="str">
        <f aca="false">IF(S246="","",IFERROR(INDEX(Codetabel!$B$2:$B$11,MATCH(S246,Codetabel!$A$2:$A$11,0)),""))</f>
        <v>3.1</v>
      </c>
      <c r="U246" s="8" t="str">
        <f aca="false">IF(NOT(X246),"n/a (excluded)",IF(K246=S246,"OK","MISMATCH"))</f>
        <v>OK</v>
      </c>
      <c r="V246" s="8" t="str">
        <f aca="false">IF(NOT(X246),"n/a (excluded)",IF(M246&amp;""=T246&amp;"","OK","MISMATCH"))</f>
        <v>OK</v>
      </c>
      <c r="W246" s="8" t="str">
        <f aca="false">IF(E246="","no activity description",IF(O246="","no numeric odour distance",IF(M246="","no category","")))</f>
        <v/>
      </c>
      <c r="X246" s="12" t="b">
        <f aca="false">W246=""</f>
        <v>1</v>
      </c>
      <c r="Y246" s="8" t="n">
        <f aca="false">IF(X246,INDEX(Codetabel!$C$2:$C$11,MATCH(M246&amp;"",Codetabel!$B$2:$B$11,0)),"")</f>
        <v>3</v>
      </c>
      <c r="Z246" s="12" t="b">
        <f aca="false">IF(X246,O246=S246,"")</f>
        <v>1</v>
      </c>
    </row>
    <row r="247" customFormat="false" ht="15" hidden="false" customHeight="false" outlineLevel="0" collapsed="false">
      <c r="A247" s="9" t="n">
        <v>248</v>
      </c>
      <c r="B247" s="9" t="s">
        <v>462</v>
      </c>
      <c r="C247" s="9" t="s">
        <v>463</v>
      </c>
      <c r="D247" s="9" t="s">
        <v>107</v>
      </c>
      <c r="E247" s="9" t="s">
        <v>465</v>
      </c>
      <c r="F247" s="9" t="n">
        <v>10</v>
      </c>
      <c r="G247" s="9" t="n">
        <v>10</v>
      </c>
      <c r="H247" s="9" t="n">
        <v>30</v>
      </c>
      <c r="I247" s="9" t="n">
        <v>10</v>
      </c>
      <c r="J247" s="9" t="n">
        <f aca="false">MAX(J248,G248,F248,E248)</f>
        <v>300</v>
      </c>
      <c r="K247" s="9" t="n">
        <v>30</v>
      </c>
      <c r="L247" s="9" t="n">
        <f aca="false">IF(ISNA(P248),"",P248)</f>
        <v>100</v>
      </c>
      <c r="M247" s="9" t="s">
        <v>107</v>
      </c>
      <c r="N247" s="11" t="b">
        <f aca="false">TRUE()</f>
        <v>1</v>
      </c>
      <c r="O247" s="8" t="n">
        <f aca="false">IF(F247="","",IF(ISNUMBER(F247),F247,IFERROR(VALUE(F247),"")))</f>
        <v>10</v>
      </c>
      <c r="P247" s="8" t="n">
        <f aca="false">IF(G247="","",IF(ISNUMBER(G247),G247,IFERROR(VALUE(G247),"")))</f>
        <v>10</v>
      </c>
      <c r="Q247" s="8" t="n">
        <f aca="false">IF(H247="","",IF(ISNUMBER(H247),H247,IFERROR(VALUE(H247),"")))</f>
        <v>30</v>
      </c>
      <c r="R247" s="8" t="n">
        <f aca="false">IF(I247="","",IF(ISNUMBER(I247),I247,IFERROR(VALUE(I247),"")))</f>
        <v>10</v>
      </c>
      <c r="S247" s="8" t="n">
        <f aca="false">IF(COUNT(O247:R247)=0,"",MAX(O247:R247))</f>
        <v>30</v>
      </c>
      <c r="T247" s="8" t="str">
        <f aca="false">IF(S247="","",IFERROR(INDEX(Codetabel!$B$2:$B$11,MATCH(S247,Codetabel!$A$2:$A$11,0)),""))</f>
        <v>2</v>
      </c>
      <c r="U247" s="8" t="str">
        <f aca="false">IF(NOT(X247),"n/a (excluded)",IF(K247=S247,"OK","MISMATCH"))</f>
        <v>OK</v>
      </c>
      <c r="V247" s="8" t="str">
        <f aca="false">IF(NOT(X247),"n/a (excluded)",IF(M247&amp;""=T247&amp;"","OK","MISMATCH"))</f>
        <v>OK</v>
      </c>
      <c r="W247" s="8" t="str">
        <f aca="false">IF(E247="","no activity description",IF(O247="","no numeric odour distance",IF(M247="","no category","")))</f>
        <v/>
      </c>
      <c r="X247" s="12" t="b">
        <f aca="false">W247=""</f>
        <v>1</v>
      </c>
      <c r="Y247" s="8" t="n">
        <f aca="false">IF(X247,INDEX(Codetabel!$C$2:$C$11,MATCH(M247&amp;"",Codetabel!$B$2:$B$11,0)),"")</f>
        <v>2</v>
      </c>
      <c r="Z247" s="12" t="b">
        <f aca="false">IF(X247,O247=S247,"")</f>
        <v>0</v>
      </c>
    </row>
    <row r="248" customFormat="false" ht="15" hidden="false" customHeight="false" outlineLevel="0" collapsed="false">
      <c r="A248" s="9" t="n">
        <v>249</v>
      </c>
      <c r="B248" s="9" t="s">
        <v>466</v>
      </c>
      <c r="C248" s="9" t="s">
        <v>467</v>
      </c>
      <c r="D248" s="9"/>
      <c r="E248" s="9" t="s">
        <v>468</v>
      </c>
      <c r="F248" s="9" t="n">
        <v>300</v>
      </c>
      <c r="G248" s="9" t="n">
        <v>100</v>
      </c>
      <c r="H248" s="9" t="n">
        <v>200</v>
      </c>
      <c r="I248" s="9" t="n">
        <v>100</v>
      </c>
      <c r="J248" s="9" t="n">
        <f aca="false">MAX(J249,G249,F249,E249)</f>
        <v>300</v>
      </c>
      <c r="K248" s="9" t="n">
        <v>300</v>
      </c>
      <c r="L248" s="9" t="n">
        <f aca="false">IF(ISNA(P249),"",P249)</f>
        <v>30</v>
      </c>
      <c r="M248" s="9" t="s">
        <v>199</v>
      </c>
      <c r="N248" s="11" t="b">
        <f aca="false">TRUE()</f>
        <v>1</v>
      </c>
      <c r="O248" s="8" t="n">
        <f aca="false">IF(F248="","",IF(ISNUMBER(F248),F248,IFERROR(VALUE(F248),"")))</f>
        <v>300</v>
      </c>
      <c r="P248" s="8" t="n">
        <f aca="false">IF(G248="","",IF(ISNUMBER(G248),G248,IFERROR(VALUE(G248),"")))</f>
        <v>100</v>
      </c>
      <c r="Q248" s="8" t="n">
        <f aca="false">IF(H248="","",IF(ISNUMBER(H248),H248,IFERROR(VALUE(H248),"")))</f>
        <v>200</v>
      </c>
      <c r="R248" s="8" t="n">
        <f aca="false">IF(I248="","",IF(ISNUMBER(I248),I248,IFERROR(VALUE(I248),"")))</f>
        <v>100</v>
      </c>
      <c r="S248" s="8" t="n">
        <f aca="false">IF(COUNT(O248:R248)=0,"",MAX(O248:R248))</f>
        <v>300</v>
      </c>
      <c r="T248" s="8" t="str">
        <f aca="false">IF(S248="","",IFERROR(INDEX(Codetabel!$B$2:$B$11,MATCH(S248,Codetabel!$A$2:$A$11,0)),""))</f>
        <v>4.2</v>
      </c>
      <c r="U248" s="8" t="str">
        <f aca="false">IF(NOT(X248),"n/a (excluded)",IF(K248=S248,"OK","MISMATCH"))</f>
        <v>OK</v>
      </c>
      <c r="V248" s="8" t="str">
        <f aca="false">IF(NOT(X248),"n/a (excluded)",IF(M248&amp;""=T248&amp;"","OK","MISMATCH"))</f>
        <v>OK</v>
      </c>
      <c r="W248" s="8" t="str">
        <f aca="false">IF(E248="","no activity description",IF(O248="","no numeric odour distance",IF(M248="","no category","")))</f>
        <v/>
      </c>
      <c r="X248" s="12" t="b">
        <f aca="false">W248=""</f>
        <v>1</v>
      </c>
      <c r="Y248" s="8" t="n">
        <f aca="false">IF(X248,INDEX(Codetabel!$C$2:$C$11,MATCH(M248&amp;"",Codetabel!$B$2:$B$11,0)),"")</f>
        <v>6</v>
      </c>
      <c r="Z248" s="12" t="b">
        <f aca="false">IF(X248,O248=S248,"")</f>
        <v>1</v>
      </c>
    </row>
    <row r="249" customFormat="false" ht="15" hidden="false" customHeight="false" outlineLevel="0" collapsed="false">
      <c r="A249" s="9" t="n">
        <v>250</v>
      </c>
      <c r="B249" s="9" t="s">
        <v>469</v>
      </c>
      <c r="C249" s="9" t="s">
        <v>470</v>
      </c>
      <c r="D249" s="9"/>
      <c r="E249" s="9" t="s">
        <v>471</v>
      </c>
      <c r="F249" s="9" t="n">
        <v>300</v>
      </c>
      <c r="G249" s="9" t="n">
        <v>30</v>
      </c>
      <c r="H249" s="9" t="n">
        <v>50</v>
      </c>
      <c r="I249" s="9" t="n">
        <v>50</v>
      </c>
      <c r="J249" s="9" t="n">
        <f aca="false">MAX(J250,G250,F250,E250)</f>
        <v>30</v>
      </c>
      <c r="K249" s="9" t="n">
        <v>300</v>
      </c>
      <c r="L249" s="9" t="n">
        <f aca="false">IF(ISNA(P250),"",P250)</f>
        <v>10</v>
      </c>
      <c r="M249" s="9" t="s">
        <v>199</v>
      </c>
      <c r="N249" s="11" t="b">
        <f aca="false">TRUE()</f>
        <v>1</v>
      </c>
      <c r="O249" s="8" t="n">
        <f aca="false">IF(F249="","",IF(ISNUMBER(F249),F249,IFERROR(VALUE(F249),"")))</f>
        <v>300</v>
      </c>
      <c r="P249" s="8" t="n">
        <f aca="false">IF(G249="","",IF(ISNUMBER(G249),G249,IFERROR(VALUE(G249),"")))</f>
        <v>30</v>
      </c>
      <c r="Q249" s="8" t="n">
        <f aca="false">IF(H249="","",IF(ISNUMBER(H249),H249,IFERROR(VALUE(H249),"")))</f>
        <v>50</v>
      </c>
      <c r="R249" s="8" t="n">
        <f aca="false">IF(I249="","",IF(ISNUMBER(I249),I249,IFERROR(VALUE(I249),"")))</f>
        <v>50</v>
      </c>
      <c r="S249" s="8" t="n">
        <f aca="false">IF(COUNT(O249:R249)=0,"",MAX(O249:R249))</f>
        <v>300</v>
      </c>
      <c r="T249" s="8" t="str">
        <f aca="false">IF(S249="","",IFERROR(INDEX(Codetabel!$B$2:$B$11,MATCH(S249,Codetabel!$A$2:$A$11,0)),""))</f>
        <v>4.2</v>
      </c>
      <c r="U249" s="8" t="str">
        <f aca="false">IF(NOT(X249),"n/a (excluded)",IF(K249=S249,"OK","MISMATCH"))</f>
        <v>OK</v>
      </c>
      <c r="V249" s="8" t="str">
        <f aca="false">IF(NOT(X249),"n/a (excluded)",IF(M249&amp;""=T249&amp;"","OK","MISMATCH"))</f>
        <v>OK</v>
      </c>
      <c r="W249" s="8" t="str">
        <f aca="false">IF(E249="","no activity description",IF(O249="","no numeric odour distance",IF(M249="","no category","")))</f>
        <v/>
      </c>
      <c r="X249" s="12" t="b">
        <f aca="false">W249=""</f>
        <v>1</v>
      </c>
      <c r="Y249" s="8" t="n">
        <f aca="false">IF(X249,INDEX(Codetabel!$C$2:$C$11,MATCH(M249&amp;"",Codetabel!$B$2:$B$11,0)),"")</f>
        <v>6</v>
      </c>
      <c r="Z249" s="12" t="b">
        <f aca="false">IF(X249,O249=S249,"")</f>
        <v>1</v>
      </c>
    </row>
    <row r="250" customFormat="false" ht="15" hidden="false" customHeight="false" outlineLevel="0" collapsed="false">
      <c r="A250" s="9" t="n">
        <v>251</v>
      </c>
      <c r="B250" s="9" t="s">
        <v>472</v>
      </c>
      <c r="C250" s="9" t="s">
        <v>473</v>
      </c>
      <c r="D250" s="9"/>
      <c r="E250" s="9" t="s">
        <v>474</v>
      </c>
      <c r="F250" s="9" t="n">
        <v>30</v>
      </c>
      <c r="G250" s="9" t="n">
        <v>10</v>
      </c>
      <c r="H250" s="9" t="n">
        <v>50</v>
      </c>
      <c r="I250" s="9" t="n">
        <v>1000</v>
      </c>
      <c r="J250" s="9" t="n">
        <f aca="false">MAX(J251,G251,F251,E251)</f>
        <v>0</v>
      </c>
      <c r="K250" s="9" t="n">
        <v>1000</v>
      </c>
      <c r="L250" s="9" t="str">
        <f aca="false">IF(ISNA(P251),"",P251)</f>
        <v/>
      </c>
      <c r="M250" s="9" t="s">
        <v>275</v>
      </c>
      <c r="N250" s="11" t="b">
        <f aca="false">TRUE()</f>
        <v>1</v>
      </c>
      <c r="O250" s="8" t="n">
        <f aca="false">IF(F250="","",IF(ISNUMBER(F250),F250,IFERROR(VALUE(F250),"")))</f>
        <v>30</v>
      </c>
      <c r="P250" s="8" t="n">
        <f aca="false">IF(G250="","",IF(ISNUMBER(G250),G250,IFERROR(VALUE(G250),"")))</f>
        <v>10</v>
      </c>
      <c r="Q250" s="8" t="n">
        <f aca="false">IF(H250="","",IF(ISNUMBER(H250),H250,IFERROR(VALUE(H250),"")))</f>
        <v>50</v>
      </c>
      <c r="R250" s="8" t="n">
        <f aca="false">IF(I250="","",IF(ISNUMBER(I250),I250,IFERROR(VALUE(I250),"")))</f>
        <v>1000</v>
      </c>
      <c r="S250" s="8" t="n">
        <f aca="false">IF(COUNT(O250:R250)=0,"",MAX(O250:R250))</f>
        <v>1000</v>
      </c>
      <c r="T250" s="8" t="str">
        <f aca="false">IF(S250="","",IFERROR(INDEX(Codetabel!$B$2:$B$11,MATCH(S250,Codetabel!$A$2:$A$11,0)),""))</f>
        <v>5.3</v>
      </c>
      <c r="U250" s="8" t="str">
        <f aca="false">IF(NOT(X250),"n/a (excluded)",IF(K250=S250,"OK","MISMATCH"))</f>
        <v>OK</v>
      </c>
      <c r="V250" s="8" t="str">
        <f aca="false">IF(NOT(X250),"n/a (excluded)",IF(M250&amp;""=T250&amp;"","OK","MISMATCH"))</f>
        <v>OK</v>
      </c>
      <c r="W250" s="8" t="str">
        <f aca="false">IF(E250="","no activity description",IF(O250="","no numeric odour distance",IF(M250="","no category","")))</f>
        <v/>
      </c>
      <c r="X250" s="12" t="b">
        <f aca="false">W250=""</f>
        <v>1</v>
      </c>
      <c r="Y250" s="8" t="n">
        <f aca="false">IF(X250,INDEX(Codetabel!$C$2:$C$11,MATCH(M250&amp;"",Codetabel!$B$2:$B$11,0)),"")</f>
        <v>9</v>
      </c>
      <c r="Z250" s="12" t="b">
        <f aca="false">IF(X250,O250=S250,"")</f>
        <v>0</v>
      </c>
    </row>
    <row r="251" customFormat="false" ht="15" hidden="false" customHeight="false" outlineLevel="0" collapsed="false">
      <c r="A251" s="9" t="n">
        <v>252</v>
      </c>
      <c r="B251" s="9" t="s">
        <v>475</v>
      </c>
      <c r="C251" s="9" t="s">
        <v>476</v>
      </c>
      <c r="D251" s="9" t="s">
        <v>1215</v>
      </c>
      <c r="E251" s="9" t="s">
        <v>1304</v>
      </c>
      <c r="F251" s="9"/>
      <c r="G251" s="9"/>
      <c r="H251" s="9"/>
      <c r="I251" s="9"/>
      <c r="J251" s="9"/>
      <c r="K251" s="9"/>
      <c r="L251" s="9" t="n">
        <f aca="false">IF(ISNA(P252),"",P252)</f>
        <v>10</v>
      </c>
      <c r="M251" s="9"/>
      <c r="N251" s="11" t="b">
        <f aca="false">TRUE()</f>
        <v>1</v>
      </c>
      <c r="O251" s="8" t="str">
        <f aca="false">IF(F251="","",IF(ISNUMBER(F251),F251,IFERROR(VALUE(F251),"")))</f>
        <v/>
      </c>
      <c r="P251" s="8" t="str">
        <f aca="false">IF(G251="","",IF(ISNUMBER(G251),G251,IFERROR(VALUE(G251),"")))</f>
        <v/>
      </c>
      <c r="Q251" s="8" t="str">
        <f aca="false">IF(H251="","",IF(ISNUMBER(H251),H251,IFERROR(VALUE(H251),"")))</f>
        <v/>
      </c>
      <c r="R251" s="8" t="str">
        <f aca="false">IF(I251="","",IF(ISNUMBER(I251),I251,IFERROR(VALUE(I251),"")))</f>
        <v/>
      </c>
      <c r="S251" s="8" t="str">
        <f aca="false">IF(COUNT(O251:R251)=0,"",MAX(O251:R251))</f>
        <v/>
      </c>
      <c r="T251" s="8" t="str">
        <f aca="false">IF(S251="","",IFERROR(INDEX(Codetabel!$B$2:$B$11,MATCH(S251,Codetabel!$A$2:$A$11,0)),""))</f>
        <v/>
      </c>
      <c r="U251" s="8" t="str">
        <f aca="false">IF(NOT(X251),"n/a (excluded)",IF(K251=S251,"OK","MISMATCH"))</f>
        <v>n/a (excluded)</v>
      </c>
      <c r="V251" s="8" t="str">
        <f aca="false">IF(NOT(X251),"n/a (excluded)",IF(M251&amp;""=T251&amp;"","OK","MISMATCH"))</f>
        <v>n/a (excluded)</v>
      </c>
      <c r="W251" s="8" t="str">
        <f aca="false">IF(E251="","no activity description",IF(O251="","no numeric odour distance",IF(M251="","no category","")))</f>
        <v>no numeric odour distance</v>
      </c>
      <c r="X251" s="12" t="b">
        <f aca="false">W251=""</f>
        <v>0</v>
      </c>
      <c r="Y251" s="8" t="str">
        <f aca="false">IF(X251,INDEX(Codetabel!$C$2:$C$11,MATCH(M251&amp;"",Codetabel!$B$2:$B$11,0)),"")</f>
        <v/>
      </c>
      <c r="Z251" s="8" t="str">
        <f aca="false">IF(X251,O251=S251,"")</f>
        <v/>
      </c>
    </row>
    <row r="252" customFormat="false" ht="15" hidden="false" customHeight="false" outlineLevel="0" collapsed="false">
      <c r="A252" s="9" t="n">
        <v>253</v>
      </c>
      <c r="B252" s="9" t="s">
        <v>475</v>
      </c>
      <c r="C252" s="9" t="s">
        <v>476</v>
      </c>
      <c r="D252" s="9" t="s">
        <v>392</v>
      </c>
      <c r="E252" s="9" t="s">
        <v>477</v>
      </c>
      <c r="F252" s="9" t="n">
        <v>100</v>
      </c>
      <c r="G252" s="9" t="n">
        <v>10</v>
      </c>
      <c r="H252" s="9" t="n">
        <v>100</v>
      </c>
      <c r="I252" s="9" t="n">
        <v>50</v>
      </c>
      <c r="J252" s="9" t="n">
        <f aca="false">MAX(J253,G253,F253,E253)</f>
        <v>500</v>
      </c>
      <c r="K252" s="9" t="n">
        <v>100</v>
      </c>
      <c r="L252" s="9" t="n">
        <f aca="false">IF(ISNA(P253),"",P253)</f>
        <v>30</v>
      </c>
      <c r="M252" s="9" t="s">
        <v>115</v>
      </c>
      <c r="N252" s="11" t="b">
        <f aca="false">TRUE()</f>
        <v>1</v>
      </c>
      <c r="O252" s="8" t="n">
        <f aca="false">IF(F252="","",IF(ISNUMBER(F252),F252,IFERROR(VALUE(F252),"")))</f>
        <v>100</v>
      </c>
      <c r="P252" s="8" t="n">
        <f aca="false">IF(G252="","",IF(ISNUMBER(G252),G252,IFERROR(VALUE(G252),"")))</f>
        <v>10</v>
      </c>
      <c r="Q252" s="8" t="n">
        <f aca="false">IF(H252="","",IF(ISNUMBER(H252),H252,IFERROR(VALUE(H252),"")))</f>
        <v>100</v>
      </c>
      <c r="R252" s="8" t="n">
        <f aca="false">IF(I252="","",IF(ISNUMBER(I252),I252,IFERROR(VALUE(I252),"")))</f>
        <v>50</v>
      </c>
      <c r="S252" s="8" t="n">
        <f aca="false">IF(COUNT(O252:R252)=0,"",MAX(O252:R252))</f>
        <v>100</v>
      </c>
      <c r="T252" s="8" t="str">
        <f aca="false">IF(S252="","",IFERROR(INDEX(Codetabel!$B$2:$B$11,MATCH(S252,Codetabel!$A$2:$A$11,0)),""))</f>
        <v>3.2</v>
      </c>
      <c r="U252" s="8" t="str">
        <f aca="false">IF(NOT(X252),"n/a (excluded)",IF(K252=S252,"OK","MISMATCH"))</f>
        <v>OK</v>
      </c>
      <c r="V252" s="8" t="str">
        <f aca="false">IF(NOT(X252),"n/a (excluded)",IF(M252&amp;""=T252&amp;"","OK","MISMATCH"))</f>
        <v>OK</v>
      </c>
      <c r="W252" s="8" t="str">
        <f aca="false">IF(E252="","no activity description",IF(O252="","no numeric odour distance",IF(M252="","no category","")))</f>
        <v/>
      </c>
      <c r="X252" s="12" t="b">
        <f aca="false">W252=""</f>
        <v>1</v>
      </c>
      <c r="Y252" s="8" t="n">
        <f aca="false">IF(X252,INDEX(Codetabel!$C$2:$C$11,MATCH(M252&amp;"",Codetabel!$B$2:$B$11,0)),"")</f>
        <v>4</v>
      </c>
      <c r="Z252" s="12" t="b">
        <f aca="false">IF(X252,O252=S252,"")</f>
        <v>1</v>
      </c>
    </row>
    <row r="253" customFormat="false" ht="15" hidden="false" customHeight="false" outlineLevel="0" collapsed="false">
      <c r="A253" s="9" t="n">
        <v>254</v>
      </c>
      <c r="B253" s="9" t="s">
        <v>475</v>
      </c>
      <c r="C253" s="9" t="s">
        <v>476</v>
      </c>
      <c r="D253" s="9" t="s">
        <v>107</v>
      </c>
      <c r="E253" s="9" t="s">
        <v>478</v>
      </c>
      <c r="F253" s="9" t="n">
        <v>500</v>
      </c>
      <c r="G253" s="9" t="n">
        <v>30</v>
      </c>
      <c r="H253" s="9" t="n">
        <v>100</v>
      </c>
      <c r="I253" s="9" t="n">
        <v>50</v>
      </c>
      <c r="J253" s="9" t="n">
        <f aca="false">MAX(J254,G254,F254,E254)</f>
        <v>300</v>
      </c>
      <c r="K253" s="9" t="n">
        <v>500</v>
      </c>
      <c r="L253" s="9" t="n">
        <f aca="false">IF(ISNA(P254),"",P254)</f>
        <v>10</v>
      </c>
      <c r="M253" s="9" t="s">
        <v>180</v>
      </c>
      <c r="N253" s="11" t="b">
        <f aca="false">TRUE()</f>
        <v>1</v>
      </c>
      <c r="O253" s="8" t="n">
        <f aca="false">IF(F253="","",IF(ISNUMBER(F253),F253,IFERROR(VALUE(F253),"")))</f>
        <v>500</v>
      </c>
      <c r="P253" s="8" t="n">
        <f aca="false">IF(G253="","",IF(ISNUMBER(G253),G253,IFERROR(VALUE(G253),"")))</f>
        <v>30</v>
      </c>
      <c r="Q253" s="8" t="n">
        <f aca="false">IF(H253="","",IF(ISNUMBER(H253),H253,IFERROR(VALUE(H253),"")))</f>
        <v>100</v>
      </c>
      <c r="R253" s="8" t="n">
        <f aca="false">IF(I253="","",IF(ISNUMBER(I253),I253,IFERROR(VALUE(I253),"")))</f>
        <v>50</v>
      </c>
      <c r="S253" s="8" t="n">
        <f aca="false">IF(COUNT(O253:R253)=0,"",MAX(O253:R253))</f>
        <v>500</v>
      </c>
      <c r="T253" s="8" t="str">
        <f aca="false">IF(S253="","",IFERROR(INDEX(Codetabel!$B$2:$B$11,MATCH(S253,Codetabel!$A$2:$A$11,0)),""))</f>
        <v>5.1</v>
      </c>
      <c r="U253" s="8" t="str">
        <f aca="false">IF(NOT(X253),"n/a (excluded)",IF(K253=S253,"OK","MISMATCH"))</f>
        <v>OK</v>
      </c>
      <c r="V253" s="8" t="str">
        <f aca="false">IF(NOT(X253),"n/a (excluded)",IF(M253&amp;""=T253&amp;"","OK","MISMATCH"))</f>
        <v>OK</v>
      </c>
      <c r="W253" s="8" t="str">
        <f aca="false">IF(E253="","no activity description",IF(O253="","no numeric odour distance",IF(M253="","no category","")))</f>
        <v/>
      </c>
      <c r="X253" s="12" t="b">
        <f aca="false">W253=""</f>
        <v>1</v>
      </c>
      <c r="Y253" s="8" t="n">
        <f aca="false">IF(X253,INDEX(Codetabel!$C$2:$C$11,MATCH(M253&amp;"",Codetabel!$B$2:$B$11,0)),"")</f>
        <v>7</v>
      </c>
      <c r="Z253" s="12" t="b">
        <f aca="false">IF(X253,O253=S253,"")</f>
        <v>1</v>
      </c>
    </row>
    <row r="254" customFormat="false" ht="15" hidden="false" customHeight="false" outlineLevel="0" collapsed="false">
      <c r="A254" s="9" t="n">
        <v>255</v>
      </c>
      <c r="B254" s="9" t="s">
        <v>479</v>
      </c>
      <c r="C254" s="9" t="s">
        <v>480</v>
      </c>
      <c r="D254" s="9"/>
      <c r="E254" s="9" t="s">
        <v>481</v>
      </c>
      <c r="F254" s="9" t="n">
        <v>50</v>
      </c>
      <c r="G254" s="9" t="n">
        <v>10</v>
      </c>
      <c r="H254" s="9" t="n">
        <v>100</v>
      </c>
      <c r="I254" s="9" t="n">
        <v>50</v>
      </c>
      <c r="J254" s="9" t="n">
        <f aca="false">MAX(J255,G255,F255,E255)</f>
        <v>300</v>
      </c>
      <c r="K254" s="9" t="n">
        <v>100</v>
      </c>
      <c r="L254" s="9" t="n">
        <f aca="false">IF(ISNA(P255),"",P255)</f>
        <v>10</v>
      </c>
      <c r="M254" s="9" t="s">
        <v>115</v>
      </c>
      <c r="N254" s="11" t="b">
        <f aca="false">TRUE()</f>
        <v>1</v>
      </c>
      <c r="O254" s="8" t="n">
        <f aca="false">IF(F254="","",IF(ISNUMBER(F254),F254,IFERROR(VALUE(F254),"")))</f>
        <v>50</v>
      </c>
      <c r="P254" s="8" t="n">
        <f aca="false">IF(G254="","",IF(ISNUMBER(G254),G254,IFERROR(VALUE(G254),"")))</f>
        <v>10</v>
      </c>
      <c r="Q254" s="8" t="n">
        <f aca="false">IF(H254="","",IF(ISNUMBER(H254),H254,IFERROR(VALUE(H254),"")))</f>
        <v>100</v>
      </c>
      <c r="R254" s="8" t="n">
        <f aca="false">IF(I254="","",IF(ISNUMBER(I254),I254,IFERROR(VALUE(I254),"")))</f>
        <v>50</v>
      </c>
      <c r="S254" s="8" t="n">
        <f aca="false">IF(COUNT(O254:R254)=0,"",MAX(O254:R254))</f>
        <v>100</v>
      </c>
      <c r="T254" s="8" t="str">
        <f aca="false">IF(S254="","",IFERROR(INDEX(Codetabel!$B$2:$B$11,MATCH(S254,Codetabel!$A$2:$A$11,0)),""))</f>
        <v>3.2</v>
      </c>
      <c r="U254" s="8" t="str">
        <f aca="false">IF(NOT(X254),"n/a (excluded)",IF(K254=S254,"OK","MISMATCH"))</f>
        <v>OK</v>
      </c>
      <c r="V254" s="8" t="str">
        <f aca="false">IF(NOT(X254),"n/a (excluded)",IF(M254&amp;""=T254&amp;"","OK","MISMATCH"))</f>
        <v>OK</v>
      </c>
      <c r="W254" s="8" t="str">
        <f aca="false">IF(E254="","no activity description",IF(O254="","no numeric odour distance",IF(M254="","no category","")))</f>
        <v/>
      </c>
      <c r="X254" s="12" t="b">
        <f aca="false">W254=""</f>
        <v>1</v>
      </c>
      <c r="Y254" s="8" t="n">
        <f aca="false">IF(X254,INDEX(Codetabel!$C$2:$C$11,MATCH(M254&amp;"",Codetabel!$B$2:$B$11,0)),"")</f>
        <v>4</v>
      </c>
      <c r="Z254" s="12" t="b">
        <f aca="false">IF(X254,O254=S254,"")</f>
        <v>0</v>
      </c>
    </row>
    <row r="255" customFormat="false" ht="15" hidden="false" customHeight="false" outlineLevel="0" collapsed="false">
      <c r="A255" s="9" t="n">
        <v>256</v>
      </c>
      <c r="B255" s="9" t="s">
        <v>482</v>
      </c>
      <c r="C255" s="9" t="s">
        <v>483</v>
      </c>
      <c r="D255" s="9" t="s">
        <v>1285</v>
      </c>
      <c r="E255" s="9" t="s">
        <v>484</v>
      </c>
      <c r="F255" s="9" t="n">
        <v>50</v>
      </c>
      <c r="G255" s="9" t="n">
        <v>10</v>
      </c>
      <c r="H255" s="9" t="n">
        <v>50</v>
      </c>
      <c r="I255" s="9" t="n">
        <v>50</v>
      </c>
      <c r="J255" s="9" t="n">
        <f aca="false">MAX(J256,G256,F256,E256)</f>
        <v>300</v>
      </c>
      <c r="K255" s="9" t="n">
        <v>50</v>
      </c>
      <c r="L255" s="9" t="n">
        <f aca="false">IF(ISNA(P256),"",P256)</f>
        <v>30</v>
      </c>
      <c r="M255" s="9" t="s">
        <v>126</v>
      </c>
      <c r="N255" s="11" t="b">
        <f aca="false">TRUE()</f>
        <v>1</v>
      </c>
      <c r="O255" s="8" t="n">
        <f aca="false">IF(F255="","",IF(ISNUMBER(F255),F255,IFERROR(VALUE(F255),"")))</f>
        <v>50</v>
      </c>
      <c r="P255" s="8" t="n">
        <f aca="false">IF(G255="","",IF(ISNUMBER(G255),G255,IFERROR(VALUE(G255),"")))</f>
        <v>10</v>
      </c>
      <c r="Q255" s="8" t="n">
        <f aca="false">IF(H255="","",IF(ISNUMBER(H255),H255,IFERROR(VALUE(H255),"")))</f>
        <v>50</v>
      </c>
      <c r="R255" s="8" t="n">
        <f aca="false">IF(I255="","",IF(ISNUMBER(I255),I255,IFERROR(VALUE(I255),"")))</f>
        <v>50</v>
      </c>
      <c r="S255" s="8" t="n">
        <f aca="false">IF(COUNT(O255:R255)=0,"",MAX(O255:R255))</f>
        <v>50</v>
      </c>
      <c r="T255" s="8" t="str">
        <f aca="false">IF(S255="","",IFERROR(INDEX(Codetabel!$B$2:$B$11,MATCH(S255,Codetabel!$A$2:$A$11,0)),""))</f>
        <v>3.1</v>
      </c>
      <c r="U255" s="8" t="str">
        <f aca="false">IF(NOT(X255),"n/a (excluded)",IF(K255=S255,"OK","MISMATCH"))</f>
        <v>OK</v>
      </c>
      <c r="V255" s="8" t="str">
        <f aca="false">IF(NOT(X255),"n/a (excluded)",IF(M255&amp;""=T255&amp;"","OK","MISMATCH"))</f>
        <v>OK</v>
      </c>
      <c r="W255" s="8" t="str">
        <f aca="false">IF(E255="","no activity description",IF(O255="","no numeric odour distance",IF(M255="","no category","")))</f>
        <v/>
      </c>
      <c r="X255" s="12" t="b">
        <f aca="false">W255=""</f>
        <v>1</v>
      </c>
      <c r="Y255" s="8" t="n">
        <f aca="false">IF(X255,INDEX(Codetabel!$C$2:$C$11,MATCH(M255&amp;"",Codetabel!$B$2:$B$11,0)),"")</f>
        <v>3</v>
      </c>
      <c r="Z255" s="12" t="b">
        <f aca="false">IF(X255,O255=S255,"")</f>
        <v>1</v>
      </c>
    </row>
    <row r="256" customFormat="false" ht="15" hidden="false" customHeight="false" outlineLevel="0" collapsed="false">
      <c r="A256" s="9" t="n">
        <v>257</v>
      </c>
      <c r="B256" s="9" t="s">
        <v>482</v>
      </c>
      <c r="C256" s="9" t="s">
        <v>483</v>
      </c>
      <c r="D256" s="9" t="s">
        <v>1286</v>
      </c>
      <c r="E256" s="9" t="s">
        <v>485</v>
      </c>
      <c r="F256" s="9" t="n">
        <v>200</v>
      </c>
      <c r="G256" s="9" t="n">
        <v>30</v>
      </c>
      <c r="H256" s="9" t="n">
        <v>100</v>
      </c>
      <c r="I256" s="9" t="n">
        <v>200</v>
      </c>
      <c r="J256" s="9" t="n">
        <f aca="false">MAX(J257,G257,F257,E257)</f>
        <v>300</v>
      </c>
      <c r="K256" s="9" t="n">
        <v>200</v>
      </c>
      <c r="L256" s="9" t="n">
        <f aca="false">IF(ISNA(P257),"",P257)</f>
        <v>30</v>
      </c>
      <c r="M256" s="9" t="s">
        <v>132</v>
      </c>
      <c r="N256" s="11" t="b">
        <f aca="false">TRUE()</f>
        <v>1</v>
      </c>
      <c r="O256" s="8" t="n">
        <f aca="false">IF(F256="","",IF(ISNUMBER(F256),F256,IFERROR(VALUE(F256),"")))</f>
        <v>200</v>
      </c>
      <c r="P256" s="8" t="n">
        <f aca="false">IF(G256="","",IF(ISNUMBER(G256),G256,IFERROR(VALUE(G256),"")))</f>
        <v>30</v>
      </c>
      <c r="Q256" s="8" t="n">
        <f aca="false">IF(H256="","",IF(ISNUMBER(H256),H256,IFERROR(VALUE(H256),"")))</f>
        <v>100</v>
      </c>
      <c r="R256" s="8" t="n">
        <f aca="false">IF(I256="","",IF(ISNUMBER(I256),I256,IFERROR(VALUE(I256),"")))</f>
        <v>200</v>
      </c>
      <c r="S256" s="8" t="n">
        <f aca="false">IF(COUNT(O256:R256)=0,"",MAX(O256:R256))</f>
        <v>200</v>
      </c>
      <c r="T256" s="8" t="str">
        <f aca="false">IF(S256="","",IFERROR(INDEX(Codetabel!$B$2:$B$11,MATCH(S256,Codetabel!$A$2:$A$11,0)),""))</f>
        <v>4.1</v>
      </c>
      <c r="U256" s="8" t="str">
        <f aca="false">IF(NOT(X256),"n/a (excluded)",IF(K256=S256,"OK","MISMATCH"))</f>
        <v>OK</v>
      </c>
      <c r="V256" s="8" t="str">
        <f aca="false">IF(NOT(X256),"n/a (excluded)",IF(M256&amp;""=T256&amp;"","OK","MISMATCH"))</f>
        <v>OK</v>
      </c>
      <c r="W256" s="8" t="str">
        <f aca="false">IF(E256="","no activity description",IF(O256="","no numeric odour distance",IF(M256="","no category","")))</f>
        <v/>
      </c>
      <c r="X256" s="12" t="b">
        <f aca="false">W256=""</f>
        <v>1</v>
      </c>
      <c r="Y256" s="8" t="n">
        <f aca="false">IF(X256,INDEX(Codetabel!$C$2:$C$11,MATCH(M256&amp;"",Codetabel!$B$2:$B$11,0)),"")</f>
        <v>5</v>
      </c>
      <c r="Z256" s="12" t="b">
        <f aca="false">IF(X256,O256=S256,"")</f>
        <v>1</v>
      </c>
    </row>
    <row r="257" customFormat="false" ht="15" hidden="false" customHeight="false" outlineLevel="0" collapsed="false">
      <c r="A257" s="9" t="n">
        <v>258</v>
      </c>
      <c r="B257" s="9" t="s">
        <v>486</v>
      </c>
      <c r="C257" s="9" t="s">
        <v>487</v>
      </c>
      <c r="D257" s="9"/>
      <c r="E257" s="9" t="s">
        <v>488</v>
      </c>
      <c r="F257" s="9" t="n">
        <v>300</v>
      </c>
      <c r="G257" s="9" t="n">
        <v>30</v>
      </c>
      <c r="H257" s="9" t="n">
        <v>300</v>
      </c>
      <c r="I257" s="9" t="n">
        <v>200</v>
      </c>
      <c r="J257" s="9" t="n">
        <f aca="false">MAX(J258,G258,F258,E258)</f>
        <v>0</v>
      </c>
      <c r="K257" s="9" t="n">
        <v>300</v>
      </c>
      <c r="L257" s="9" t="str">
        <f aca="false">IF(ISNA(P258),"",P258)</f>
        <v/>
      </c>
      <c r="M257" s="9" t="s">
        <v>199</v>
      </c>
      <c r="N257" s="11" t="b">
        <f aca="false">TRUE()</f>
        <v>1</v>
      </c>
      <c r="O257" s="8" t="n">
        <f aca="false">IF(F257="","",IF(ISNUMBER(F257),F257,IFERROR(VALUE(F257),"")))</f>
        <v>300</v>
      </c>
      <c r="P257" s="8" t="n">
        <f aca="false">IF(G257="","",IF(ISNUMBER(G257),G257,IFERROR(VALUE(G257),"")))</f>
        <v>30</v>
      </c>
      <c r="Q257" s="8" t="n">
        <f aca="false">IF(H257="","",IF(ISNUMBER(H257),H257,IFERROR(VALUE(H257),"")))</f>
        <v>300</v>
      </c>
      <c r="R257" s="8" t="n">
        <f aca="false">IF(I257="","",IF(ISNUMBER(I257),I257,IFERROR(VALUE(I257),"")))</f>
        <v>200</v>
      </c>
      <c r="S257" s="8" t="n">
        <f aca="false">IF(COUNT(O257:R257)=0,"",MAX(O257:R257))</f>
        <v>300</v>
      </c>
      <c r="T257" s="8" t="str">
        <f aca="false">IF(S257="","",IFERROR(INDEX(Codetabel!$B$2:$B$11,MATCH(S257,Codetabel!$A$2:$A$11,0)),""))</f>
        <v>4.2</v>
      </c>
      <c r="U257" s="8" t="str">
        <f aca="false">IF(NOT(X257),"n/a (excluded)",IF(K257=S257,"OK","MISMATCH"))</f>
        <v>OK</v>
      </c>
      <c r="V257" s="8" t="str">
        <f aca="false">IF(NOT(X257),"n/a (excluded)",IF(M257&amp;""=T257&amp;"","OK","MISMATCH"))</f>
        <v>OK</v>
      </c>
      <c r="W257" s="8" t="str">
        <f aca="false">IF(E257="","no activity description",IF(O257="","no numeric odour distance",IF(M257="","no category","")))</f>
        <v/>
      </c>
      <c r="X257" s="12" t="b">
        <f aca="false">W257=""</f>
        <v>1</v>
      </c>
      <c r="Y257" s="8" t="n">
        <f aca="false">IF(X257,INDEX(Codetabel!$C$2:$C$11,MATCH(M257&amp;"",Codetabel!$B$2:$B$11,0)),"")</f>
        <v>6</v>
      </c>
      <c r="Z257" s="12" t="b">
        <f aca="false">IF(X257,O257=S257,"")</f>
        <v>1</v>
      </c>
    </row>
    <row r="258" customFormat="false" ht="15" hidden="false" customHeight="false" outlineLevel="0" collapsed="false">
      <c r="A258" s="9" t="n">
        <v>259</v>
      </c>
      <c r="B258" s="9" t="s">
        <v>1305</v>
      </c>
      <c r="C258" s="9" t="s">
        <v>1282</v>
      </c>
      <c r="D258" s="9" t="s">
        <v>1212</v>
      </c>
      <c r="E258" s="9"/>
      <c r="F258" s="9"/>
      <c r="G258" s="9"/>
      <c r="H258" s="9"/>
      <c r="I258" s="9"/>
      <c r="J258" s="9"/>
      <c r="K258" s="9"/>
      <c r="L258" s="9" t="str">
        <f aca="false">IF(ISNA(P259),"",P259)</f>
        <v/>
      </c>
      <c r="M258" s="9"/>
      <c r="N258" s="11" t="b">
        <f aca="false">TRUE()</f>
        <v>1</v>
      </c>
      <c r="O258" s="8" t="str">
        <f aca="false">IF(F258="","",IF(ISNUMBER(F258),F258,IFERROR(VALUE(F258),"")))</f>
        <v/>
      </c>
      <c r="P258" s="8" t="str">
        <f aca="false">IF(G258="","",IF(ISNUMBER(G258),G258,IFERROR(VALUE(G258),"")))</f>
        <v/>
      </c>
      <c r="Q258" s="8" t="str">
        <f aca="false">IF(H258="","",IF(ISNUMBER(H258),H258,IFERROR(VALUE(H258),"")))</f>
        <v/>
      </c>
      <c r="R258" s="8" t="str">
        <f aca="false">IF(I258="","",IF(ISNUMBER(I258),I258,IFERROR(VALUE(I258),"")))</f>
        <v/>
      </c>
      <c r="S258" s="8" t="str">
        <f aca="false">IF(COUNT(O258:R258)=0,"",MAX(O258:R258))</f>
        <v/>
      </c>
      <c r="T258" s="8" t="str">
        <f aca="false">IF(S258="","",IFERROR(INDEX(Codetabel!$B$2:$B$11,MATCH(S258,Codetabel!$A$2:$A$11,0)),""))</f>
        <v/>
      </c>
      <c r="U258" s="8" t="str">
        <f aca="false">IF(NOT(X258),"n/a (excluded)",IF(K258=S258,"OK","MISMATCH"))</f>
        <v>n/a (excluded)</v>
      </c>
      <c r="V258" s="8" t="str">
        <f aca="false">IF(NOT(X258),"n/a (excluded)",IF(M258&amp;""=T258&amp;"","OK","MISMATCH"))</f>
        <v>n/a (excluded)</v>
      </c>
      <c r="W258" s="8" t="str">
        <f aca="false">IF(E258="","no activity description",IF(O258="","no numeric odour distance",IF(M258="","no category","")))</f>
        <v>no activity description</v>
      </c>
      <c r="X258" s="12" t="b">
        <f aca="false">W258=""</f>
        <v>0</v>
      </c>
      <c r="Y258" s="8" t="str">
        <f aca="false">IF(X258,INDEX(Codetabel!$C$2:$C$11,MATCH(M258&amp;"",Codetabel!$B$2:$B$11,0)),"")</f>
        <v/>
      </c>
      <c r="Z258" s="8" t="str">
        <f aca="false">IF(X258,O258=S258,"")</f>
        <v/>
      </c>
    </row>
    <row r="259" customFormat="false" ht="15" hidden="false" customHeight="false" outlineLevel="0" collapsed="false">
      <c r="A259" s="9" t="n">
        <v>260</v>
      </c>
      <c r="B259" s="9" t="s">
        <v>1305</v>
      </c>
      <c r="C259" s="9" t="s">
        <v>1282</v>
      </c>
      <c r="D259" s="9" t="s">
        <v>1212</v>
      </c>
      <c r="E259" s="9" t="s">
        <v>1306</v>
      </c>
      <c r="F259" s="9"/>
      <c r="G259" s="9"/>
      <c r="H259" s="9"/>
      <c r="I259" s="9"/>
      <c r="J259" s="9"/>
      <c r="K259" s="9"/>
      <c r="L259" s="9" t="n">
        <f aca="false">IF(ISNA(P260),"",P260)</f>
        <v>50</v>
      </c>
      <c r="M259" s="9"/>
      <c r="N259" s="11" t="b">
        <f aca="false">TRUE()</f>
        <v>1</v>
      </c>
      <c r="O259" s="8" t="str">
        <f aca="false">IF(F259="","",IF(ISNUMBER(F259),F259,IFERROR(VALUE(F259),"")))</f>
        <v/>
      </c>
      <c r="P259" s="8" t="str">
        <f aca="false">IF(G259="","",IF(ISNUMBER(G259),G259,IFERROR(VALUE(G259),"")))</f>
        <v/>
      </c>
      <c r="Q259" s="8" t="str">
        <f aca="false">IF(H259="","",IF(ISNUMBER(H259),H259,IFERROR(VALUE(H259),"")))</f>
        <v/>
      </c>
      <c r="R259" s="8" t="str">
        <f aca="false">IF(I259="","",IF(ISNUMBER(I259),I259,IFERROR(VALUE(I259),"")))</f>
        <v/>
      </c>
      <c r="S259" s="8" t="str">
        <f aca="false">IF(COUNT(O259:R259)=0,"",MAX(O259:R259))</f>
        <v/>
      </c>
      <c r="T259" s="8" t="str">
        <f aca="false">IF(S259="","",IFERROR(INDEX(Codetabel!$B$2:$B$11,MATCH(S259,Codetabel!$A$2:$A$11,0)),""))</f>
        <v/>
      </c>
      <c r="U259" s="8" t="str">
        <f aca="false">IF(NOT(X259),"n/a (excluded)",IF(K259=S259,"OK","MISMATCH"))</f>
        <v>n/a (excluded)</v>
      </c>
      <c r="V259" s="8" t="str">
        <f aca="false">IF(NOT(X259),"n/a (excluded)",IF(M259&amp;""=T259&amp;"","OK","MISMATCH"))</f>
        <v>n/a (excluded)</v>
      </c>
      <c r="W259" s="8" t="str">
        <f aca="false">IF(E259="","no activity description",IF(O259="","no numeric odour distance",IF(M259="","no category","")))</f>
        <v>no numeric odour distance</v>
      </c>
      <c r="X259" s="12" t="b">
        <f aca="false">W259=""</f>
        <v>0</v>
      </c>
      <c r="Y259" s="8" t="str">
        <f aca="false">IF(X259,INDEX(Codetabel!$C$2:$C$11,MATCH(M259&amp;"",Codetabel!$B$2:$B$11,0)),"")</f>
        <v/>
      </c>
      <c r="Z259" s="8" t="str">
        <f aca="false">IF(X259,O259=S259,"")</f>
        <v/>
      </c>
    </row>
    <row r="260" customFormat="false" ht="15" hidden="false" customHeight="false" outlineLevel="0" collapsed="false">
      <c r="A260" s="9" t="n">
        <v>261</v>
      </c>
      <c r="B260" s="9" t="s">
        <v>489</v>
      </c>
      <c r="C260" s="9" t="s">
        <v>490</v>
      </c>
      <c r="D260" s="9"/>
      <c r="E260" s="9" t="s">
        <v>491</v>
      </c>
      <c r="F260" s="9" t="n">
        <v>300</v>
      </c>
      <c r="G260" s="9" t="n">
        <v>50</v>
      </c>
      <c r="H260" s="9" t="n">
        <v>300</v>
      </c>
      <c r="I260" s="9" t="n">
        <v>100</v>
      </c>
      <c r="J260" s="9" t="n">
        <f aca="false">MAX(J261,G261,F261,E261)</f>
        <v>0</v>
      </c>
      <c r="K260" s="9" t="n">
        <v>300</v>
      </c>
      <c r="L260" s="9" t="str">
        <f aca="false">IF(ISNA(P261),"",P261)</f>
        <v/>
      </c>
      <c r="M260" s="9" t="s">
        <v>199</v>
      </c>
      <c r="N260" s="11" t="b">
        <f aca="false">TRUE()</f>
        <v>1</v>
      </c>
      <c r="O260" s="8" t="n">
        <f aca="false">IF(F260="","",IF(ISNUMBER(F260),F260,IFERROR(VALUE(F260),"")))</f>
        <v>300</v>
      </c>
      <c r="P260" s="8" t="n">
        <f aca="false">IF(G260="","",IF(ISNUMBER(G260),G260,IFERROR(VALUE(G260),"")))</f>
        <v>50</v>
      </c>
      <c r="Q260" s="8" t="n">
        <f aca="false">IF(H260="","",IF(ISNUMBER(H260),H260,IFERROR(VALUE(H260),"")))</f>
        <v>300</v>
      </c>
      <c r="R260" s="8" t="n">
        <f aca="false">IF(I260="","",IF(ISNUMBER(I260),I260,IFERROR(VALUE(I260),"")))</f>
        <v>100</v>
      </c>
      <c r="S260" s="8" t="n">
        <f aca="false">IF(COUNT(O260:R260)=0,"",MAX(O260:R260))</f>
        <v>300</v>
      </c>
      <c r="T260" s="8" t="str">
        <f aca="false">IF(S260="","",IFERROR(INDEX(Codetabel!$B$2:$B$11,MATCH(S260,Codetabel!$A$2:$A$11,0)),""))</f>
        <v>4.2</v>
      </c>
      <c r="U260" s="8" t="str">
        <f aca="false">IF(NOT(X260),"n/a (excluded)",IF(K260=S260,"OK","MISMATCH"))</f>
        <v>OK</v>
      </c>
      <c r="V260" s="8" t="str">
        <f aca="false">IF(NOT(X260),"n/a (excluded)",IF(M260&amp;""=T260&amp;"","OK","MISMATCH"))</f>
        <v>OK</v>
      </c>
      <c r="W260" s="8" t="str">
        <f aca="false">IF(E260="","no activity description",IF(O260="","no numeric odour distance",IF(M260="","no category","")))</f>
        <v/>
      </c>
      <c r="X260" s="12" t="b">
        <f aca="false">W260=""</f>
        <v>1</v>
      </c>
      <c r="Y260" s="8" t="n">
        <f aca="false">IF(X260,INDEX(Codetabel!$C$2:$C$11,MATCH(M260&amp;"",Codetabel!$B$2:$B$11,0)),"")</f>
        <v>6</v>
      </c>
      <c r="Z260" s="12" t="b">
        <f aca="false">IF(X260,O260=S260,"")</f>
        <v>1</v>
      </c>
    </row>
    <row r="261" customFormat="false" ht="15" hidden="false" customHeight="false" outlineLevel="0" collapsed="false">
      <c r="A261" s="9" t="n">
        <v>262</v>
      </c>
      <c r="B261" s="9" t="s">
        <v>492</v>
      </c>
      <c r="C261" s="9" t="s">
        <v>493</v>
      </c>
      <c r="D261" s="9" t="s">
        <v>1215</v>
      </c>
      <c r="E261" s="9" t="s">
        <v>1307</v>
      </c>
      <c r="F261" s="9"/>
      <c r="G261" s="9"/>
      <c r="H261" s="9"/>
      <c r="I261" s="9"/>
      <c r="J261" s="9"/>
      <c r="K261" s="9"/>
      <c r="L261" s="9" t="n">
        <f aca="false">IF(ISNA(P262),"",P262)</f>
        <v>10</v>
      </c>
      <c r="M261" s="9"/>
      <c r="N261" s="11" t="b">
        <f aca="false">TRUE()</f>
        <v>1</v>
      </c>
      <c r="O261" s="8" t="str">
        <f aca="false">IF(F261="","",IF(ISNUMBER(F261),F261,IFERROR(VALUE(F261),"")))</f>
        <v/>
      </c>
      <c r="P261" s="8" t="str">
        <f aca="false">IF(G261="","",IF(ISNUMBER(G261),G261,IFERROR(VALUE(G261),"")))</f>
        <v/>
      </c>
      <c r="Q261" s="8" t="str">
        <f aca="false">IF(H261="","",IF(ISNUMBER(H261),H261,IFERROR(VALUE(H261),"")))</f>
        <v/>
      </c>
      <c r="R261" s="8" t="str">
        <f aca="false">IF(I261="","",IF(ISNUMBER(I261),I261,IFERROR(VALUE(I261),"")))</f>
        <v/>
      </c>
      <c r="S261" s="8" t="str">
        <f aca="false">IF(COUNT(O261:R261)=0,"",MAX(O261:R261))</f>
        <v/>
      </c>
      <c r="T261" s="8" t="str">
        <f aca="false">IF(S261="","",IFERROR(INDEX(Codetabel!$B$2:$B$11,MATCH(S261,Codetabel!$A$2:$A$11,0)),""))</f>
        <v/>
      </c>
      <c r="U261" s="8" t="str">
        <f aca="false">IF(NOT(X261),"n/a (excluded)",IF(K261=S261,"OK","MISMATCH"))</f>
        <v>n/a (excluded)</v>
      </c>
      <c r="V261" s="8" t="str">
        <f aca="false">IF(NOT(X261),"n/a (excluded)",IF(M261&amp;""=T261&amp;"","OK","MISMATCH"))</f>
        <v>n/a (excluded)</v>
      </c>
      <c r="W261" s="8" t="str">
        <f aca="false">IF(E261="","no activity description",IF(O261="","no numeric odour distance",IF(M261="","no category","")))</f>
        <v>no numeric odour distance</v>
      </c>
      <c r="X261" s="12" t="b">
        <f aca="false">W261=""</f>
        <v>0</v>
      </c>
      <c r="Y261" s="8" t="str">
        <f aca="false">IF(X261,INDEX(Codetabel!$C$2:$C$11,MATCH(M261&amp;"",Codetabel!$B$2:$B$11,0)),"")</f>
        <v/>
      </c>
      <c r="Z261" s="8" t="str">
        <f aca="false">IF(X261,O261=S261,"")</f>
        <v/>
      </c>
    </row>
    <row r="262" customFormat="false" ht="15" hidden="false" customHeight="false" outlineLevel="0" collapsed="false">
      <c r="A262" s="9" t="n">
        <v>263</v>
      </c>
      <c r="B262" s="9" t="s">
        <v>492</v>
      </c>
      <c r="C262" s="9" t="s">
        <v>493</v>
      </c>
      <c r="D262" s="9" t="s">
        <v>392</v>
      </c>
      <c r="E262" s="9" t="s">
        <v>494</v>
      </c>
      <c r="F262" s="9" t="n">
        <v>50</v>
      </c>
      <c r="G262" s="9" t="n">
        <v>10</v>
      </c>
      <c r="H262" s="9" t="n">
        <v>30</v>
      </c>
      <c r="I262" s="9" t="n">
        <v>30</v>
      </c>
      <c r="J262" s="9" t="n">
        <f aca="false">MAX(J263,G263,F263,E263)</f>
        <v>200</v>
      </c>
      <c r="K262" s="9" t="n">
        <v>50</v>
      </c>
      <c r="L262" s="9" t="n">
        <f aca="false">IF(ISNA(P263),"",P263)</f>
        <v>50</v>
      </c>
      <c r="M262" s="9" t="s">
        <v>126</v>
      </c>
      <c r="N262" s="11" t="b">
        <f aca="false">TRUE()</f>
        <v>1</v>
      </c>
      <c r="O262" s="8" t="n">
        <f aca="false">IF(F262="","",IF(ISNUMBER(F262),F262,IFERROR(VALUE(F262),"")))</f>
        <v>50</v>
      </c>
      <c r="P262" s="8" t="n">
        <f aca="false">IF(G262="","",IF(ISNUMBER(G262),G262,IFERROR(VALUE(G262),"")))</f>
        <v>10</v>
      </c>
      <c r="Q262" s="8" t="n">
        <f aca="false">IF(H262="","",IF(ISNUMBER(H262),H262,IFERROR(VALUE(H262),"")))</f>
        <v>30</v>
      </c>
      <c r="R262" s="8" t="n">
        <f aca="false">IF(I262="","",IF(ISNUMBER(I262),I262,IFERROR(VALUE(I262),"")))</f>
        <v>30</v>
      </c>
      <c r="S262" s="8" t="n">
        <f aca="false">IF(COUNT(O262:R262)=0,"",MAX(O262:R262))</f>
        <v>50</v>
      </c>
      <c r="T262" s="8" t="str">
        <f aca="false">IF(S262="","",IFERROR(INDEX(Codetabel!$B$2:$B$11,MATCH(S262,Codetabel!$A$2:$A$11,0)),""))</f>
        <v>3.1</v>
      </c>
      <c r="U262" s="8" t="str">
        <f aca="false">IF(NOT(X262),"n/a (excluded)",IF(K262=S262,"OK","MISMATCH"))</f>
        <v>OK</v>
      </c>
      <c r="V262" s="8" t="str">
        <f aca="false">IF(NOT(X262),"n/a (excluded)",IF(M262&amp;""=T262&amp;"","OK","MISMATCH"))</f>
        <v>OK</v>
      </c>
      <c r="W262" s="8" t="str">
        <f aca="false">IF(E262="","no activity description",IF(O262="","no numeric odour distance",IF(M262="","no category","")))</f>
        <v/>
      </c>
      <c r="X262" s="12" t="b">
        <f aca="false">W262=""</f>
        <v>1</v>
      </c>
      <c r="Y262" s="8" t="n">
        <f aca="false">IF(X262,INDEX(Codetabel!$C$2:$C$11,MATCH(M262&amp;"",Codetabel!$B$2:$B$11,0)),"")</f>
        <v>3</v>
      </c>
      <c r="Z262" s="12" t="b">
        <f aca="false">IF(X262,O262=S262,"")</f>
        <v>1</v>
      </c>
    </row>
    <row r="263" customFormat="false" ht="15" hidden="false" customHeight="false" outlineLevel="0" collapsed="false">
      <c r="A263" s="9" t="n">
        <v>264</v>
      </c>
      <c r="B263" s="9" t="s">
        <v>492</v>
      </c>
      <c r="C263" s="9" t="s">
        <v>493</v>
      </c>
      <c r="D263" s="9" t="s">
        <v>107</v>
      </c>
      <c r="E263" s="9" t="s">
        <v>495</v>
      </c>
      <c r="F263" s="9" t="n">
        <v>200</v>
      </c>
      <c r="G263" s="9" t="n">
        <v>50</v>
      </c>
      <c r="H263" s="9" t="n">
        <v>100</v>
      </c>
      <c r="I263" s="9" t="n">
        <v>50</v>
      </c>
      <c r="J263" s="9" t="n">
        <f aca="false">MAX(J264,G264,F264,E264)</f>
        <v>100</v>
      </c>
      <c r="K263" s="9" t="n">
        <v>200</v>
      </c>
      <c r="L263" s="9" t="n">
        <f aca="false">IF(ISNA(P264),"",P264)</f>
        <v>10</v>
      </c>
      <c r="M263" s="9" t="s">
        <v>132</v>
      </c>
      <c r="N263" s="11" t="b">
        <f aca="false">TRUE()</f>
        <v>1</v>
      </c>
      <c r="O263" s="8" t="n">
        <f aca="false">IF(F263="","",IF(ISNUMBER(F263),F263,IFERROR(VALUE(F263),"")))</f>
        <v>200</v>
      </c>
      <c r="P263" s="8" t="n">
        <f aca="false">IF(G263="","",IF(ISNUMBER(G263),G263,IFERROR(VALUE(G263),"")))</f>
        <v>50</v>
      </c>
      <c r="Q263" s="8" t="n">
        <f aca="false">IF(H263="","",IF(ISNUMBER(H263),H263,IFERROR(VALUE(H263),"")))</f>
        <v>100</v>
      </c>
      <c r="R263" s="8" t="n">
        <f aca="false">IF(I263="","",IF(ISNUMBER(I263),I263,IFERROR(VALUE(I263),"")))</f>
        <v>50</v>
      </c>
      <c r="S263" s="8" t="n">
        <f aca="false">IF(COUNT(O263:R263)=0,"",MAX(O263:R263))</f>
        <v>200</v>
      </c>
      <c r="T263" s="8" t="str">
        <f aca="false">IF(S263="","",IFERROR(INDEX(Codetabel!$B$2:$B$11,MATCH(S263,Codetabel!$A$2:$A$11,0)),""))</f>
        <v>4.1</v>
      </c>
      <c r="U263" s="8" t="str">
        <f aca="false">IF(NOT(X263),"n/a (excluded)",IF(K263=S263,"OK","MISMATCH"))</f>
        <v>OK</v>
      </c>
      <c r="V263" s="8" t="str">
        <f aca="false">IF(NOT(X263),"n/a (excluded)",IF(M263&amp;""=T263&amp;"","OK","MISMATCH"))</f>
        <v>OK</v>
      </c>
      <c r="W263" s="8" t="str">
        <f aca="false">IF(E263="","no activity description",IF(O263="","no numeric odour distance",IF(M263="","no category","")))</f>
        <v/>
      </c>
      <c r="X263" s="12" t="b">
        <f aca="false">W263=""</f>
        <v>1</v>
      </c>
      <c r="Y263" s="8" t="n">
        <f aca="false">IF(X263,INDEX(Codetabel!$C$2:$C$11,MATCH(M263&amp;"",Codetabel!$B$2:$B$11,0)),"")</f>
        <v>5</v>
      </c>
      <c r="Z263" s="12" t="b">
        <f aca="false">IF(X263,O263=S263,"")</f>
        <v>1</v>
      </c>
    </row>
    <row r="264" customFormat="false" ht="15" hidden="false" customHeight="false" outlineLevel="0" collapsed="false">
      <c r="A264" s="9" t="n">
        <v>265</v>
      </c>
      <c r="B264" s="9" t="s">
        <v>496</v>
      </c>
      <c r="C264" s="9" t="s">
        <v>497</v>
      </c>
      <c r="D264" s="9"/>
      <c r="E264" s="9" t="s">
        <v>498</v>
      </c>
      <c r="F264" s="9" t="n">
        <v>100</v>
      </c>
      <c r="G264" s="9" t="n">
        <v>10</v>
      </c>
      <c r="H264" s="9" t="n">
        <v>50</v>
      </c>
      <c r="I264" s="9" t="n">
        <v>50</v>
      </c>
      <c r="J264" s="9" t="n">
        <f aca="false">MAX(J265,G265,F265,E265)</f>
        <v>0</v>
      </c>
      <c r="K264" s="9" t="n">
        <v>100</v>
      </c>
      <c r="L264" s="9" t="str">
        <f aca="false">IF(ISNA(P265),"",P265)</f>
        <v/>
      </c>
      <c r="M264" s="9" t="s">
        <v>115</v>
      </c>
      <c r="N264" s="11" t="b">
        <f aca="false">TRUE()</f>
        <v>1</v>
      </c>
      <c r="O264" s="8" t="n">
        <f aca="false">IF(F264="","",IF(ISNUMBER(F264),F264,IFERROR(VALUE(F264),"")))</f>
        <v>100</v>
      </c>
      <c r="P264" s="8" t="n">
        <f aca="false">IF(G264="","",IF(ISNUMBER(G264),G264,IFERROR(VALUE(G264),"")))</f>
        <v>10</v>
      </c>
      <c r="Q264" s="8" t="n">
        <f aca="false">IF(H264="","",IF(ISNUMBER(H264),H264,IFERROR(VALUE(H264),"")))</f>
        <v>50</v>
      </c>
      <c r="R264" s="8" t="n">
        <f aca="false">IF(I264="","",IF(ISNUMBER(I264),I264,IFERROR(VALUE(I264),"")))</f>
        <v>50</v>
      </c>
      <c r="S264" s="8" t="n">
        <f aca="false">IF(COUNT(O264:R264)=0,"",MAX(O264:R264))</f>
        <v>100</v>
      </c>
      <c r="T264" s="8" t="str">
        <f aca="false">IF(S264="","",IFERROR(INDEX(Codetabel!$B$2:$B$11,MATCH(S264,Codetabel!$A$2:$A$11,0)),""))</f>
        <v>3.2</v>
      </c>
      <c r="U264" s="8" t="str">
        <f aca="false">IF(NOT(X264),"n/a (excluded)",IF(K264=S264,"OK","MISMATCH"))</f>
        <v>OK</v>
      </c>
      <c r="V264" s="8" t="str">
        <f aca="false">IF(NOT(X264),"n/a (excluded)",IF(M264&amp;""=T264&amp;"","OK","MISMATCH"))</f>
        <v>OK</v>
      </c>
      <c r="W264" s="8" t="str">
        <f aca="false">IF(E264="","no activity description",IF(O264="","no numeric odour distance",IF(M264="","no category","")))</f>
        <v/>
      </c>
      <c r="X264" s="12" t="b">
        <f aca="false">W264=""</f>
        <v>1</v>
      </c>
      <c r="Y264" s="8" t="n">
        <f aca="false">IF(X264,INDEX(Codetabel!$C$2:$C$11,MATCH(M264&amp;"",Codetabel!$B$2:$B$11,0)),"")</f>
        <v>4</v>
      </c>
      <c r="Z264" s="12" t="b">
        <f aca="false">IF(X264,O264=S264,"")</f>
        <v>1</v>
      </c>
    </row>
    <row r="265" customFormat="false" ht="15" hidden="false" customHeight="false" outlineLevel="0" collapsed="false">
      <c r="A265" s="9" t="n">
        <v>266</v>
      </c>
      <c r="B265" s="9" t="s">
        <v>499</v>
      </c>
      <c r="C265" s="9" t="s">
        <v>500</v>
      </c>
      <c r="D265" s="9" t="s">
        <v>1215</v>
      </c>
      <c r="E265" s="9" t="s">
        <v>1308</v>
      </c>
      <c r="F265" s="9"/>
      <c r="G265" s="9"/>
      <c r="H265" s="9"/>
      <c r="I265" s="9"/>
      <c r="J265" s="9"/>
      <c r="K265" s="9"/>
      <c r="L265" s="9" t="n">
        <f aca="false">IF(ISNA(P266),"",P266)</f>
        <v>50</v>
      </c>
      <c r="M265" s="9"/>
      <c r="N265" s="11" t="b">
        <f aca="false">TRUE()</f>
        <v>1</v>
      </c>
      <c r="O265" s="8" t="str">
        <f aca="false">IF(F265="","",IF(ISNUMBER(F265),F265,IFERROR(VALUE(F265),"")))</f>
        <v/>
      </c>
      <c r="P265" s="8" t="str">
        <f aca="false">IF(G265="","",IF(ISNUMBER(G265),G265,IFERROR(VALUE(G265),"")))</f>
        <v/>
      </c>
      <c r="Q265" s="8" t="str">
        <f aca="false">IF(H265="","",IF(ISNUMBER(H265),H265,IFERROR(VALUE(H265),"")))</f>
        <v/>
      </c>
      <c r="R265" s="8" t="str">
        <f aca="false">IF(I265="","",IF(ISNUMBER(I265),I265,IFERROR(VALUE(I265),"")))</f>
        <v/>
      </c>
      <c r="S265" s="8" t="str">
        <f aca="false">IF(COUNT(O265:R265)=0,"",MAX(O265:R265))</f>
        <v/>
      </c>
      <c r="T265" s="8" t="str">
        <f aca="false">IF(S265="","",IFERROR(INDEX(Codetabel!$B$2:$B$11,MATCH(S265,Codetabel!$A$2:$A$11,0)),""))</f>
        <v/>
      </c>
      <c r="U265" s="8" t="str">
        <f aca="false">IF(NOT(X265),"n/a (excluded)",IF(K265=S265,"OK","MISMATCH"))</f>
        <v>n/a (excluded)</v>
      </c>
      <c r="V265" s="8" t="str">
        <f aca="false">IF(NOT(X265),"n/a (excluded)",IF(M265&amp;""=T265&amp;"","OK","MISMATCH"))</f>
        <v>n/a (excluded)</v>
      </c>
      <c r="W265" s="8" t="str">
        <f aca="false">IF(E265="","no activity description",IF(O265="","no numeric odour distance",IF(M265="","no category","")))</f>
        <v>no numeric odour distance</v>
      </c>
      <c r="X265" s="12" t="b">
        <f aca="false">W265=""</f>
        <v>0</v>
      </c>
      <c r="Y265" s="8" t="str">
        <f aca="false">IF(X265,INDEX(Codetabel!$C$2:$C$11,MATCH(M265&amp;"",Codetabel!$B$2:$B$11,0)),"")</f>
        <v/>
      </c>
      <c r="Z265" s="8" t="str">
        <f aca="false">IF(X265,O265=S265,"")</f>
        <v/>
      </c>
    </row>
    <row r="266" customFormat="false" ht="15" hidden="false" customHeight="false" outlineLevel="0" collapsed="false">
      <c r="A266" s="9" t="n">
        <v>267</v>
      </c>
      <c r="B266" s="9" t="s">
        <v>499</v>
      </c>
      <c r="C266" s="9" t="s">
        <v>500</v>
      </c>
      <c r="D266" s="9" t="s">
        <v>392</v>
      </c>
      <c r="E266" s="9" t="s">
        <v>501</v>
      </c>
      <c r="F266" s="9" t="n">
        <v>200</v>
      </c>
      <c r="G266" s="9" t="n">
        <v>50</v>
      </c>
      <c r="H266" s="9" t="n">
        <v>100</v>
      </c>
      <c r="I266" s="9" t="n">
        <v>100</v>
      </c>
      <c r="J266" s="9" t="n">
        <f aca="false">MAX(J267,G267,F267,E267)</f>
        <v>300</v>
      </c>
      <c r="K266" s="9" t="n">
        <v>200</v>
      </c>
      <c r="L266" s="9" t="n">
        <f aca="false">IF(ISNA(P267),"",P267)</f>
        <v>50</v>
      </c>
      <c r="M266" s="9" t="s">
        <v>132</v>
      </c>
      <c r="N266" s="11" t="b">
        <f aca="false">TRUE()</f>
        <v>1</v>
      </c>
      <c r="O266" s="8" t="n">
        <f aca="false">IF(F266="","",IF(ISNUMBER(F266),F266,IFERROR(VALUE(F266),"")))</f>
        <v>200</v>
      </c>
      <c r="P266" s="8" t="n">
        <f aca="false">IF(G266="","",IF(ISNUMBER(G266),G266,IFERROR(VALUE(G266),"")))</f>
        <v>50</v>
      </c>
      <c r="Q266" s="8" t="n">
        <f aca="false">IF(H266="","",IF(ISNUMBER(H266),H266,IFERROR(VALUE(H266),"")))</f>
        <v>100</v>
      </c>
      <c r="R266" s="8" t="n">
        <f aca="false">IF(I266="","",IF(ISNUMBER(I266),I266,IFERROR(VALUE(I266),"")))</f>
        <v>100</v>
      </c>
      <c r="S266" s="8" t="n">
        <f aca="false">IF(COUNT(O266:R266)=0,"",MAX(O266:R266))</f>
        <v>200</v>
      </c>
      <c r="T266" s="8" t="str">
        <f aca="false">IF(S266="","",IFERROR(INDEX(Codetabel!$B$2:$B$11,MATCH(S266,Codetabel!$A$2:$A$11,0)),""))</f>
        <v>4.1</v>
      </c>
      <c r="U266" s="8" t="str">
        <f aca="false">IF(NOT(X266),"n/a (excluded)",IF(K266=S266,"OK","MISMATCH"))</f>
        <v>OK</v>
      </c>
      <c r="V266" s="8" t="str">
        <f aca="false">IF(NOT(X266),"n/a (excluded)",IF(M266&amp;""=T266&amp;"","OK","MISMATCH"))</f>
        <v>OK</v>
      </c>
      <c r="W266" s="8" t="str">
        <f aca="false">IF(E266="","no activity description",IF(O266="","no numeric odour distance",IF(M266="","no category","")))</f>
        <v/>
      </c>
      <c r="X266" s="12" t="b">
        <f aca="false">W266=""</f>
        <v>1</v>
      </c>
      <c r="Y266" s="8" t="n">
        <f aca="false">IF(X266,INDEX(Codetabel!$C$2:$C$11,MATCH(M266&amp;"",Codetabel!$B$2:$B$11,0)),"")</f>
        <v>5</v>
      </c>
      <c r="Z266" s="12" t="b">
        <f aca="false">IF(X266,O266=S266,"")</f>
        <v>1</v>
      </c>
    </row>
    <row r="267" customFormat="false" ht="15" hidden="false" customHeight="false" outlineLevel="0" collapsed="false">
      <c r="A267" s="9" t="n">
        <v>268</v>
      </c>
      <c r="B267" s="9" t="s">
        <v>499</v>
      </c>
      <c r="C267" s="9" t="s">
        <v>500</v>
      </c>
      <c r="D267" s="9" t="s">
        <v>107</v>
      </c>
      <c r="E267" s="9" t="s">
        <v>502</v>
      </c>
      <c r="F267" s="9" t="n">
        <v>300</v>
      </c>
      <c r="G267" s="9" t="n">
        <v>50</v>
      </c>
      <c r="H267" s="9" t="n">
        <v>100</v>
      </c>
      <c r="I267" s="9" t="n">
        <v>200</v>
      </c>
      <c r="J267" s="9" t="n">
        <f aca="false">MAX(J268,G268,F268,E268)</f>
        <v>50</v>
      </c>
      <c r="K267" s="9" t="n">
        <v>300</v>
      </c>
      <c r="L267" s="9" t="n">
        <f aca="false">IF(ISNA(P268),"",P268)</f>
        <v>30</v>
      </c>
      <c r="M267" s="9" t="s">
        <v>199</v>
      </c>
      <c r="N267" s="11" t="b">
        <f aca="false">TRUE()</f>
        <v>1</v>
      </c>
      <c r="O267" s="8" t="n">
        <f aca="false">IF(F267="","",IF(ISNUMBER(F267),F267,IFERROR(VALUE(F267),"")))</f>
        <v>300</v>
      </c>
      <c r="P267" s="8" t="n">
        <f aca="false">IF(G267="","",IF(ISNUMBER(G267),G267,IFERROR(VALUE(G267),"")))</f>
        <v>50</v>
      </c>
      <c r="Q267" s="8" t="n">
        <f aca="false">IF(H267="","",IF(ISNUMBER(H267),H267,IFERROR(VALUE(H267),"")))</f>
        <v>100</v>
      </c>
      <c r="R267" s="8" t="n">
        <f aca="false">IF(I267="","",IF(ISNUMBER(I267),I267,IFERROR(VALUE(I267),"")))</f>
        <v>200</v>
      </c>
      <c r="S267" s="8" t="n">
        <f aca="false">IF(COUNT(O267:R267)=0,"",MAX(O267:R267))</f>
        <v>300</v>
      </c>
      <c r="T267" s="8" t="str">
        <f aca="false">IF(S267="","",IFERROR(INDEX(Codetabel!$B$2:$B$11,MATCH(S267,Codetabel!$A$2:$A$11,0)),""))</f>
        <v>4.2</v>
      </c>
      <c r="U267" s="8" t="str">
        <f aca="false">IF(NOT(X267),"n/a (excluded)",IF(K267=S267,"OK","MISMATCH"))</f>
        <v>OK</v>
      </c>
      <c r="V267" s="8" t="str">
        <f aca="false">IF(NOT(X267),"n/a (excluded)",IF(M267&amp;""=T267&amp;"","OK","MISMATCH"))</f>
        <v>OK</v>
      </c>
      <c r="W267" s="8" t="str">
        <f aca="false">IF(E267="","no activity description",IF(O267="","no numeric odour distance",IF(M267="","no category","")))</f>
        <v/>
      </c>
      <c r="X267" s="12" t="b">
        <f aca="false">W267=""</f>
        <v>1</v>
      </c>
      <c r="Y267" s="8" t="n">
        <f aca="false">IF(X267,INDEX(Codetabel!$C$2:$C$11,MATCH(M267&amp;"",Codetabel!$B$2:$B$11,0)),"")</f>
        <v>6</v>
      </c>
      <c r="Z267" s="12" t="b">
        <f aca="false">IF(X267,O267=S267,"")</f>
        <v>1</v>
      </c>
    </row>
    <row r="268" customFormat="false" ht="15" hidden="false" customHeight="false" outlineLevel="0" collapsed="false">
      <c r="A268" s="9" t="n">
        <v>269</v>
      </c>
      <c r="B268" s="9" t="s">
        <v>499</v>
      </c>
      <c r="C268" s="9" t="s">
        <v>500</v>
      </c>
      <c r="D268" s="9" t="s">
        <v>1217</v>
      </c>
      <c r="E268" s="9" t="s">
        <v>503</v>
      </c>
      <c r="F268" s="9" t="n">
        <v>50</v>
      </c>
      <c r="G268" s="9" t="n">
        <v>30</v>
      </c>
      <c r="H268" s="9" t="n">
        <v>50</v>
      </c>
      <c r="I268" s="9" t="n">
        <v>30</v>
      </c>
      <c r="J268" s="9" t="n">
        <f aca="false">MAX(J269,G269,F269,E269)</f>
        <v>0</v>
      </c>
      <c r="K268" s="9" t="n">
        <v>50</v>
      </c>
      <c r="L268" s="9" t="str">
        <f aca="false">IF(ISNA(P269),"",P269)</f>
        <v/>
      </c>
      <c r="M268" s="9" t="s">
        <v>126</v>
      </c>
      <c r="N268" s="11" t="b">
        <f aca="false">TRUE()</f>
        <v>1</v>
      </c>
      <c r="O268" s="8" t="n">
        <f aca="false">IF(F268="","",IF(ISNUMBER(F268),F268,IFERROR(VALUE(F268),"")))</f>
        <v>50</v>
      </c>
      <c r="P268" s="8" t="n">
        <f aca="false">IF(G268="","",IF(ISNUMBER(G268),G268,IFERROR(VALUE(G268),"")))</f>
        <v>30</v>
      </c>
      <c r="Q268" s="8" t="n">
        <f aca="false">IF(H268="","",IF(ISNUMBER(H268),H268,IFERROR(VALUE(H268),"")))</f>
        <v>50</v>
      </c>
      <c r="R268" s="8" t="n">
        <f aca="false">IF(I268="","",IF(ISNUMBER(I268),I268,IFERROR(VALUE(I268),"")))</f>
        <v>30</v>
      </c>
      <c r="S268" s="8" t="n">
        <f aca="false">IF(COUNT(O268:R268)=0,"",MAX(O268:R268))</f>
        <v>50</v>
      </c>
      <c r="T268" s="8" t="str">
        <f aca="false">IF(S268="","",IFERROR(INDEX(Codetabel!$B$2:$B$11,MATCH(S268,Codetabel!$A$2:$A$11,0)),""))</f>
        <v>3.1</v>
      </c>
      <c r="U268" s="8" t="str">
        <f aca="false">IF(NOT(X268),"n/a (excluded)",IF(K268=S268,"OK","MISMATCH"))</f>
        <v>OK</v>
      </c>
      <c r="V268" s="8" t="str">
        <f aca="false">IF(NOT(X268),"n/a (excluded)",IF(M268&amp;""=T268&amp;"","OK","MISMATCH"))</f>
        <v>OK</v>
      </c>
      <c r="W268" s="8" t="str">
        <f aca="false">IF(E268="","no activity description",IF(O268="","no numeric odour distance",IF(M268="","no category","")))</f>
        <v/>
      </c>
      <c r="X268" s="12" t="b">
        <f aca="false">W268=""</f>
        <v>1</v>
      </c>
      <c r="Y268" s="8" t="n">
        <f aca="false">IF(X268,INDEX(Codetabel!$C$2:$C$11,MATCH(M268&amp;"",Codetabel!$B$2:$B$11,0)),"")</f>
        <v>3</v>
      </c>
      <c r="Z268" s="12" t="b">
        <f aca="false">IF(X268,O268=S268,"")</f>
        <v>1</v>
      </c>
    </row>
    <row r="269" customFormat="false" ht="15" hidden="false" customHeight="false" outlineLevel="0" collapsed="false">
      <c r="A269" s="9" t="n">
        <v>270</v>
      </c>
      <c r="B269" s="9" t="s">
        <v>1309</v>
      </c>
      <c r="C269" s="9" t="s">
        <v>1287</v>
      </c>
      <c r="D269" s="9" t="s">
        <v>1212</v>
      </c>
      <c r="E269" s="9"/>
      <c r="F269" s="9"/>
      <c r="G269" s="9"/>
      <c r="H269" s="9"/>
      <c r="I269" s="9"/>
      <c r="J269" s="9"/>
      <c r="K269" s="9"/>
      <c r="L269" s="9" t="str">
        <f aca="false">IF(ISNA(P270),"",P270)</f>
        <v/>
      </c>
      <c r="M269" s="9"/>
      <c r="N269" s="11" t="b">
        <f aca="false">TRUE()</f>
        <v>1</v>
      </c>
      <c r="O269" s="8" t="str">
        <f aca="false">IF(F269="","",IF(ISNUMBER(F269),F269,IFERROR(VALUE(F269),"")))</f>
        <v/>
      </c>
      <c r="P269" s="8" t="str">
        <f aca="false">IF(G269="","",IF(ISNUMBER(G269),G269,IFERROR(VALUE(G269),"")))</f>
        <v/>
      </c>
      <c r="Q269" s="8" t="str">
        <f aca="false">IF(H269="","",IF(ISNUMBER(H269),H269,IFERROR(VALUE(H269),"")))</f>
        <v/>
      </c>
      <c r="R269" s="8" t="str">
        <f aca="false">IF(I269="","",IF(ISNUMBER(I269),I269,IFERROR(VALUE(I269),"")))</f>
        <v/>
      </c>
      <c r="S269" s="8" t="str">
        <f aca="false">IF(COUNT(O269:R269)=0,"",MAX(O269:R269))</f>
        <v/>
      </c>
      <c r="T269" s="8" t="str">
        <f aca="false">IF(S269="","",IFERROR(INDEX(Codetabel!$B$2:$B$11,MATCH(S269,Codetabel!$A$2:$A$11,0)),""))</f>
        <v/>
      </c>
      <c r="U269" s="8" t="str">
        <f aca="false">IF(NOT(X269),"n/a (excluded)",IF(K269=S269,"OK","MISMATCH"))</f>
        <v>n/a (excluded)</v>
      </c>
      <c r="V269" s="8" t="str">
        <f aca="false">IF(NOT(X269),"n/a (excluded)",IF(M269&amp;""=T269&amp;"","OK","MISMATCH"))</f>
        <v>n/a (excluded)</v>
      </c>
      <c r="W269" s="8" t="str">
        <f aca="false">IF(E269="","no activity description",IF(O269="","no numeric odour distance",IF(M269="","no category","")))</f>
        <v>no activity description</v>
      </c>
      <c r="X269" s="12" t="b">
        <f aca="false">W269=""</f>
        <v>0</v>
      </c>
      <c r="Y269" s="8" t="str">
        <f aca="false">IF(X269,INDEX(Codetabel!$C$2:$C$11,MATCH(M269&amp;"",Codetabel!$B$2:$B$11,0)),"")</f>
        <v/>
      </c>
      <c r="Z269" s="8" t="str">
        <f aca="false">IF(X269,O269=S269,"")</f>
        <v/>
      </c>
    </row>
    <row r="270" customFormat="false" ht="15" hidden="false" customHeight="false" outlineLevel="0" collapsed="false">
      <c r="A270" s="9" t="n">
        <v>271</v>
      </c>
      <c r="B270" s="9" t="s">
        <v>1309</v>
      </c>
      <c r="C270" s="9" t="s">
        <v>1287</v>
      </c>
      <c r="D270" s="9" t="s">
        <v>1212</v>
      </c>
      <c r="E270" s="9" t="s">
        <v>1310</v>
      </c>
      <c r="F270" s="9"/>
      <c r="G270" s="9"/>
      <c r="H270" s="9"/>
      <c r="I270" s="9"/>
      <c r="J270" s="9"/>
      <c r="K270" s="9"/>
      <c r="L270" s="9" t="str">
        <f aca="false">IF(ISNA(P271),"",P271)</f>
        <v/>
      </c>
      <c r="M270" s="9"/>
      <c r="N270" s="11" t="b">
        <f aca="false">TRUE()</f>
        <v>1</v>
      </c>
      <c r="O270" s="8" t="str">
        <f aca="false">IF(F270="","",IF(ISNUMBER(F270),F270,IFERROR(VALUE(F270),"")))</f>
        <v/>
      </c>
      <c r="P270" s="8" t="str">
        <f aca="false">IF(G270="","",IF(ISNUMBER(G270),G270,IFERROR(VALUE(G270),"")))</f>
        <v/>
      </c>
      <c r="Q270" s="8" t="str">
        <f aca="false">IF(H270="","",IF(ISNUMBER(H270),H270,IFERROR(VALUE(H270),"")))</f>
        <v/>
      </c>
      <c r="R270" s="8" t="str">
        <f aca="false">IF(I270="","",IF(ISNUMBER(I270),I270,IFERROR(VALUE(I270),"")))</f>
        <v/>
      </c>
      <c r="S270" s="8" t="str">
        <f aca="false">IF(COUNT(O270:R270)=0,"",MAX(O270:R270))</f>
        <v/>
      </c>
      <c r="T270" s="8" t="str">
        <f aca="false">IF(S270="","",IFERROR(INDEX(Codetabel!$B$2:$B$11,MATCH(S270,Codetabel!$A$2:$A$11,0)),""))</f>
        <v/>
      </c>
      <c r="U270" s="8" t="str">
        <f aca="false">IF(NOT(X270),"n/a (excluded)",IF(K270=S270,"OK","MISMATCH"))</f>
        <v>n/a (excluded)</v>
      </c>
      <c r="V270" s="8" t="str">
        <f aca="false">IF(NOT(X270),"n/a (excluded)",IF(M270&amp;""=T270&amp;"","OK","MISMATCH"))</f>
        <v>n/a (excluded)</v>
      </c>
      <c r="W270" s="8" t="str">
        <f aca="false">IF(E270="","no activity description",IF(O270="","no numeric odour distance",IF(M270="","no category","")))</f>
        <v>no numeric odour distance</v>
      </c>
      <c r="X270" s="12" t="b">
        <f aca="false">W270=""</f>
        <v>0</v>
      </c>
      <c r="Y270" s="8" t="str">
        <f aca="false">IF(X270,INDEX(Codetabel!$C$2:$C$11,MATCH(M270&amp;"",Codetabel!$B$2:$B$11,0)),"")</f>
        <v/>
      </c>
      <c r="Z270" s="8" t="str">
        <f aca="false">IF(X270,O270=S270,"")</f>
        <v/>
      </c>
    </row>
    <row r="271" customFormat="false" ht="15" hidden="false" customHeight="false" outlineLevel="0" collapsed="false">
      <c r="A271" s="9" t="n">
        <v>272</v>
      </c>
      <c r="B271" s="9" t="s">
        <v>504</v>
      </c>
      <c r="C271" s="9" t="s">
        <v>413</v>
      </c>
      <c r="D271" s="9" t="s">
        <v>1215</v>
      </c>
      <c r="E271" s="9" t="s">
        <v>1311</v>
      </c>
      <c r="F271" s="9"/>
      <c r="G271" s="9"/>
      <c r="H271" s="9"/>
      <c r="I271" s="9"/>
      <c r="J271" s="9"/>
      <c r="K271" s="9"/>
      <c r="L271" s="9" t="n">
        <f aca="false">IF(ISNA(P272),"",P272)</f>
        <v>30</v>
      </c>
      <c r="M271" s="9"/>
      <c r="N271" s="11" t="b">
        <f aca="false">TRUE()</f>
        <v>1</v>
      </c>
      <c r="O271" s="8" t="str">
        <f aca="false">IF(F271="","",IF(ISNUMBER(F271),F271,IFERROR(VALUE(F271),"")))</f>
        <v/>
      </c>
      <c r="P271" s="8" t="str">
        <f aca="false">IF(G271="","",IF(ISNUMBER(G271),G271,IFERROR(VALUE(G271),"")))</f>
        <v/>
      </c>
      <c r="Q271" s="8" t="str">
        <f aca="false">IF(H271="","",IF(ISNUMBER(H271),H271,IFERROR(VALUE(H271),"")))</f>
        <v/>
      </c>
      <c r="R271" s="8" t="str">
        <f aca="false">IF(I271="","",IF(ISNUMBER(I271),I271,IFERROR(VALUE(I271),"")))</f>
        <v/>
      </c>
      <c r="S271" s="8" t="str">
        <f aca="false">IF(COUNT(O271:R271)=0,"",MAX(O271:R271))</f>
        <v/>
      </c>
      <c r="T271" s="8" t="str">
        <f aca="false">IF(S271="","",IFERROR(INDEX(Codetabel!$B$2:$B$11,MATCH(S271,Codetabel!$A$2:$A$11,0)),""))</f>
        <v/>
      </c>
      <c r="U271" s="8" t="str">
        <f aca="false">IF(NOT(X271),"n/a (excluded)",IF(K271=S271,"OK","MISMATCH"))</f>
        <v>n/a (excluded)</v>
      </c>
      <c r="V271" s="8" t="str">
        <f aca="false">IF(NOT(X271),"n/a (excluded)",IF(M271&amp;""=T271&amp;"","OK","MISMATCH"))</f>
        <v>n/a (excluded)</v>
      </c>
      <c r="W271" s="8" t="str">
        <f aca="false">IF(E271="","no activity description",IF(O271="","no numeric odour distance",IF(M271="","no category","")))</f>
        <v>no numeric odour distance</v>
      </c>
      <c r="X271" s="12" t="b">
        <f aca="false">W271=""</f>
        <v>0</v>
      </c>
      <c r="Y271" s="8" t="str">
        <f aca="false">IF(X271,INDEX(Codetabel!$C$2:$C$11,MATCH(M271&amp;"",Codetabel!$B$2:$B$11,0)),"")</f>
        <v/>
      </c>
      <c r="Z271" s="8" t="str">
        <f aca="false">IF(X271,O271=S271,"")</f>
        <v/>
      </c>
    </row>
    <row r="272" customFormat="false" ht="15" hidden="false" customHeight="false" outlineLevel="0" collapsed="false">
      <c r="A272" s="9" t="n">
        <v>273</v>
      </c>
      <c r="B272" s="9" t="s">
        <v>504</v>
      </c>
      <c r="C272" s="9" t="s">
        <v>413</v>
      </c>
      <c r="D272" s="9" t="s">
        <v>392</v>
      </c>
      <c r="E272" s="9" t="s">
        <v>505</v>
      </c>
      <c r="F272" s="9" t="n">
        <v>30</v>
      </c>
      <c r="G272" s="9" t="n">
        <v>30</v>
      </c>
      <c r="H272" s="9" t="n">
        <v>100</v>
      </c>
      <c r="I272" s="9" t="n">
        <v>30</v>
      </c>
      <c r="J272" s="9" t="n">
        <f aca="false">MAX(J273,G273,F273,E273)</f>
        <v>500</v>
      </c>
      <c r="K272" s="9" t="n">
        <v>100</v>
      </c>
      <c r="L272" s="9" t="n">
        <f aca="false">IF(ISNA(P273),"",P273)</f>
        <v>100</v>
      </c>
      <c r="M272" s="9" t="s">
        <v>115</v>
      </c>
      <c r="N272" s="11" t="b">
        <f aca="false">TRUE()</f>
        <v>1</v>
      </c>
      <c r="O272" s="8" t="n">
        <f aca="false">IF(F272="","",IF(ISNUMBER(F272),F272,IFERROR(VALUE(F272),"")))</f>
        <v>30</v>
      </c>
      <c r="P272" s="8" t="n">
        <f aca="false">IF(G272="","",IF(ISNUMBER(G272),G272,IFERROR(VALUE(G272),"")))</f>
        <v>30</v>
      </c>
      <c r="Q272" s="8" t="n">
        <f aca="false">IF(H272="","",IF(ISNUMBER(H272),H272,IFERROR(VALUE(H272),"")))</f>
        <v>100</v>
      </c>
      <c r="R272" s="8" t="n">
        <f aca="false">IF(I272="","",IF(ISNUMBER(I272),I272,IFERROR(VALUE(I272),"")))</f>
        <v>30</v>
      </c>
      <c r="S272" s="8" t="n">
        <f aca="false">IF(COUNT(O272:R272)=0,"",MAX(O272:R272))</f>
        <v>100</v>
      </c>
      <c r="T272" s="8" t="str">
        <f aca="false">IF(S272="","",IFERROR(INDEX(Codetabel!$B$2:$B$11,MATCH(S272,Codetabel!$A$2:$A$11,0)),""))</f>
        <v>3.2</v>
      </c>
      <c r="U272" s="8" t="str">
        <f aca="false">IF(NOT(X272),"n/a (excluded)",IF(K272=S272,"OK","MISMATCH"))</f>
        <v>OK</v>
      </c>
      <c r="V272" s="8" t="str">
        <f aca="false">IF(NOT(X272),"n/a (excluded)",IF(M272&amp;""=T272&amp;"","OK","MISMATCH"))</f>
        <v>OK</v>
      </c>
      <c r="W272" s="8" t="str">
        <f aca="false">IF(E272="","no activity description",IF(O272="","no numeric odour distance",IF(M272="","no category","")))</f>
        <v/>
      </c>
      <c r="X272" s="12" t="b">
        <f aca="false">W272=""</f>
        <v>1</v>
      </c>
      <c r="Y272" s="8" t="n">
        <f aca="false">IF(X272,INDEX(Codetabel!$C$2:$C$11,MATCH(M272&amp;"",Codetabel!$B$2:$B$11,0)),"")</f>
        <v>4</v>
      </c>
      <c r="Z272" s="12" t="b">
        <f aca="false">IF(X272,O272=S272,"")</f>
        <v>0</v>
      </c>
    </row>
    <row r="273" customFormat="false" ht="15" hidden="false" customHeight="false" outlineLevel="0" collapsed="false">
      <c r="A273" s="9" t="n">
        <v>274</v>
      </c>
      <c r="B273" s="9" t="s">
        <v>504</v>
      </c>
      <c r="C273" s="9" t="s">
        <v>413</v>
      </c>
      <c r="D273" s="9" t="s">
        <v>107</v>
      </c>
      <c r="E273" s="9" t="s">
        <v>506</v>
      </c>
      <c r="F273" s="9" t="n">
        <v>30</v>
      </c>
      <c r="G273" s="9" t="n">
        <v>100</v>
      </c>
      <c r="H273" s="9" t="n">
        <v>300</v>
      </c>
      <c r="I273" s="9" t="n">
        <v>50</v>
      </c>
      <c r="J273" s="9" t="n">
        <f aca="false">MAX(J274,G274,F274,E274)</f>
        <v>500</v>
      </c>
      <c r="K273" s="9" t="n">
        <v>300</v>
      </c>
      <c r="L273" s="9" t="n">
        <f aca="false">IF(ISNA(P274),"",P274)</f>
        <v>100</v>
      </c>
      <c r="M273" s="9" t="s">
        <v>199</v>
      </c>
      <c r="N273" s="11" t="b">
        <f aca="false">TRUE()</f>
        <v>1</v>
      </c>
      <c r="O273" s="8" t="n">
        <f aca="false">IF(F273="","",IF(ISNUMBER(F273),F273,IFERROR(VALUE(F273),"")))</f>
        <v>30</v>
      </c>
      <c r="P273" s="8" t="n">
        <f aca="false">IF(G273="","",IF(ISNUMBER(G273),G273,IFERROR(VALUE(G273),"")))</f>
        <v>100</v>
      </c>
      <c r="Q273" s="8" t="n">
        <f aca="false">IF(H273="","",IF(ISNUMBER(H273),H273,IFERROR(VALUE(H273),"")))</f>
        <v>300</v>
      </c>
      <c r="R273" s="8" t="n">
        <f aca="false">IF(I273="","",IF(ISNUMBER(I273),I273,IFERROR(VALUE(I273),"")))</f>
        <v>50</v>
      </c>
      <c r="S273" s="8" t="n">
        <f aca="false">IF(COUNT(O273:R273)=0,"",MAX(O273:R273))</f>
        <v>300</v>
      </c>
      <c r="T273" s="8" t="str">
        <f aca="false">IF(S273="","",IFERROR(INDEX(Codetabel!$B$2:$B$11,MATCH(S273,Codetabel!$A$2:$A$11,0)),""))</f>
        <v>4.2</v>
      </c>
      <c r="U273" s="8" t="str">
        <f aca="false">IF(NOT(X273),"n/a (excluded)",IF(K273=S273,"OK","MISMATCH"))</f>
        <v>OK</v>
      </c>
      <c r="V273" s="8" t="str">
        <f aca="false">IF(NOT(X273),"n/a (excluded)",IF(M273&amp;""=T273&amp;"","OK","MISMATCH"))</f>
        <v>OK</v>
      </c>
      <c r="W273" s="8" t="str">
        <f aca="false">IF(E273="","no activity description",IF(O273="","no numeric odour distance",IF(M273="","no category","")))</f>
        <v/>
      </c>
      <c r="X273" s="12" t="b">
        <f aca="false">W273=""</f>
        <v>1</v>
      </c>
      <c r="Y273" s="8" t="n">
        <f aca="false">IF(X273,INDEX(Codetabel!$C$2:$C$11,MATCH(M273&amp;"",Codetabel!$B$2:$B$11,0)),"")</f>
        <v>6</v>
      </c>
      <c r="Z273" s="12" t="b">
        <f aca="false">IF(X273,O273=S273,"")</f>
        <v>0</v>
      </c>
    </row>
    <row r="274" customFormat="false" ht="15" hidden="false" customHeight="false" outlineLevel="0" collapsed="false">
      <c r="A274" s="9" t="n">
        <v>275</v>
      </c>
      <c r="B274" s="9" t="s">
        <v>504</v>
      </c>
      <c r="C274" s="9" t="s">
        <v>413</v>
      </c>
      <c r="D274" s="9" t="s">
        <v>1217</v>
      </c>
      <c r="E274" s="9" t="s">
        <v>507</v>
      </c>
      <c r="F274" s="9" t="n">
        <v>300</v>
      </c>
      <c r="G274" s="9" t="n">
        <v>100</v>
      </c>
      <c r="H274" s="9" t="n">
        <v>100</v>
      </c>
      <c r="I274" s="9" t="n">
        <v>30</v>
      </c>
      <c r="J274" s="9" t="n">
        <f aca="false">MAX(J275,G275,F275,E275)</f>
        <v>500</v>
      </c>
      <c r="K274" s="9" t="n">
        <v>300</v>
      </c>
      <c r="L274" s="9" t="n">
        <f aca="false">IF(ISNA(P275),"",P275)</f>
        <v>200</v>
      </c>
      <c r="M274" s="9" t="s">
        <v>199</v>
      </c>
      <c r="N274" s="11" t="b">
        <f aca="false">TRUE()</f>
        <v>1</v>
      </c>
      <c r="O274" s="8" t="n">
        <f aca="false">IF(F274="","",IF(ISNUMBER(F274),F274,IFERROR(VALUE(F274),"")))</f>
        <v>300</v>
      </c>
      <c r="P274" s="8" t="n">
        <f aca="false">IF(G274="","",IF(ISNUMBER(G274),G274,IFERROR(VALUE(G274),"")))</f>
        <v>100</v>
      </c>
      <c r="Q274" s="8" t="n">
        <f aca="false">IF(H274="","",IF(ISNUMBER(H274),H274,IFERROR(VALUE(H274),"")))</f>
        <v>100</v>
      </c>
      <c r="R274" s="8" t="n">
        <f aca="false">IF(I274="","",IF(ISNUMBER(I274),I274,IFERROR(VALUE(I274),"")))</f>
        <v>30</v>
      </c>
      <c r="S274" s="8" t="n">
        <f aca="false">IF(COUNT(O274:R274)=0,"",MAX(O274:R274))</f>
        <v>300</v>
      </c>
      <c r="T274" s="8" t="str">
        <f aca="false">IF(S274="","",IFERROR(INDEX(Codetabel!$B$2:$B$11,MATCH(S274,Codetabel!$A$2:$A$11,0)),""))</f>
        <v>4.2</v>
      </c>
      <c r="U274" s="8" t="str">
        <f aca="false">IF(NOT(X274),"n/a (excluded)",IF(K274=S274,"OK","MISMATCH"))</f>
        <v>OK</v>
      </c>
      <c r="V274" s="8" t="str">
        <f aca="false">IF(NOT(X274),"n/a (excluded)",IF(M274&amp;""=T274&amp;"","OK","MISMATCH"))</f>
        <v>OK</v>
      </c>
      <c r="W274" s="8" t="str">
        <f aca="false">IF(E274="","no activity description",IF(O274="","no numeric odour distance",IF(M274="","no category","")))</f>
        <v/>
      </c>
      <c r="X274" s="12" t="b">
        <f aca="false">W274=""</f>
        <v>1</v>
      </c>
      <c r="Y274" s="8" t="n">
        <f aca="false">IF(X274,INDEX(Codetabel!$C$2:$C$11,MATCH(M274&amp;"",Codetabel!$B$2:$B$11,0)),"")</f>
        <v>6</v>
      </c>
      <c r="Z274" s="12" t="b">
        <f aca="false">IF(X274,O274=S274,"")</f>
        <v>1</v>
      </c>
    </row>
    <row r="275" customFormat="false" ht="15" hidden="false" customHeight="false" outlineLevel="0" collapsed="false">
      <c r="A275" s="9" t="n">
        <v>276</v>
      </c>
      <c r="B275" s="9" t="s">
        <v>504</v>
      </c>
      <c r="C275" s="9" t="s">
        <v>413</v>
      </c>
      <c r="D275" s="9" t="s">
        <v>1218</v>
      </c>
      <c r="E275" s="9" t="s">
        <v>508</v>
      </c>
      <c r="F275" s="9" t="n">
        <v>500</v>
      </c>
      <c r="G275" s="9" t="n">
        <v>200</v>
      </c>
      <c r="H275" s="9" t="n">
        <v>300</v>
      </c>
      <c r="I275" s="9" t="n">
        <v>50</v>
      </c>
      <c r="J275" s="9" t="n">
        <f aca="false">MAX(J276,G276,F276,E276)</f>
        <v>30</v>
      </c>
      <c r="K275" s="9" t="n">
        <v>500</v>
      </c>
      <c r="L275" s="9" t="n">
        <f aca="false">IF(ISNA(P276),"",P276)</f>
        <v>30</v>
      </c>
      <c r="M275" s="9" t="s">
        <v>180</v>
      </c>
      <c r="N275" s="11" t="b">
        <f aca="false">TRUE()</f>
        <v>1</v>
      </c>
      <c r="O275" s="8" t="n">
        <f aca="false">IF(F275="","",IF(ISNUMBER(F275),F275,IFERROR(VALUE(F275),"")))</f>
        <v>500</v>
      </c>
      <c r="P275" s="8" t="n">
        <f aca="false">IF(G275="","",IF(ISNUMBER(G275),G275,IFERROR(VALUE(G275),"")))</f>
        <v>200</v>
      </c>
      <c r="Q275" s="8" t="n">
        <f aca="false">IF(H275="","",IF(ISNUMBER(H275),H275,IFERROR(VALUE(H275),"")))</f>
        <v>300</v>
      </c>
      <c r="R275" s="8" t="n">
        <f aca="false">IF(I275="","",IF(ISNUMBER(I275),I275,IFERROR(VALUE(I275),"")))</f>
        <v>50</v>
      </c>
      <c r="S275" s="8" t="n">
        <f aca="false">IF(COUNT(O275:R275)=0,"",MAX(O275:R275))</f>
        <v>500</v>
      </c>
      <c r="T275" s="8" t="str">
        <f aca="false">IF(S275="","",IFERROR(INDEX(Codetabel!$B$2:$B$11,MATCH(S275,Codetabel!$A$2:$A$11,0)),""))</f>
        <v>5.1</v>
      </c>
      <c r="U275" s="8" t="str">
        <f aca="false">IF(NOT(X275),"n/a (excluded)",IF(K275=S275,"OK","MISMATCH"))</f>
        <v>OK</v>
      </c>
      <c r="V275" s="8" t="str">
        <f aca="false">IF(NOT(X275),"n/a (excluded)",IF(M275&amp;""=T275&amp;"","OK","MISMATCH"))</f>
        <v>OK</v>
      </c>
      <c r="W275" s="8" t="str">
        <f aca="false">IF(E275="","no activity description",IF(O275="","no numeric odour distance",IF(M275="","no category","")))</f>
        <v/>
      </c>
      <c r="X275" s="12" t="b">
        <f aca="false">W275=""</f>
        <v>1</v>
      </c>
      <c r="Y275" s="8" t="n">
        <f aca="false">IF(X275,INDEX(Codetabel!$C$2:$C$11,MATCH(M275&amp;"",Codetabel!$B$2:$B$11,0)),"")</f>
        <v>7</v>
      </c>
      <c r="Z275" s="12" t="b">
        <f aca="false">IF(X275,O275=S275,"")</f>
        <v>1</v>
      </c>
    </row>
    <row r="276" customFormat="false" ht="15" hidden="false" customHeight="false" outlineLevel="0" collapsed="false">
      <c r="A276" s="9" t="n">
        <v>277</v>
      </c>
      <c r="B276" s="9" t="s">
        <v>509</v>
      </c>
      <c r="C276" s="9" t="s">
        <v>413</v>
      </c>
      <c r="D276" s="9"/>
      <c r="E276" s="9" t="s">
        <v>510</v>
      </c>
      <c r="F276" s="9" t="n">
        <v>10</v>
      </c>
      <c r="G276" s="9" t="n">
        <v>30</v>
      </c>
      <c r="H276" s="9" t="n">
        <v>50</v>
      </c>
      <c r="I276" s="9" t="n">
        <v>10</v>
      </c>
      <c r="J276" s="9" t="n">
        <f aca="false">MAX(J277,G277,F277,E277)</f>
        <v>0</v>
      </c>
      <c r="K276" s="9" t="n">
        <v>50</v>
      </c>
      <c r="L276" s="9" t="str">
        <f aca="false">IF(ISNA(P277),"",P277)</f>
        <v/>
      </c>
      <c r="M276" s="9" t="s">
        <v>126</v>
      </c>
      <c r="N276" s="11" t="b">
        <f aca="false">TRUE()</f>
        <v>1</v>
      </c>
      <c r="O276" s="8" t="n">
        <f aca="false">IF(F276="","",IF(ISNUMBER(F276),F276,IFERROR(VALUE(F276),"")))</f>
        <v>10</v>
      </c>
      <c r="P276" s="8" t="n">
        <f aca="false">IF(G276="","",IF(ISNUMBER(G276),G276,IFERROR(VALUE(G276),"")))</f>
        <v>30</v>
      </c>
      <c r="Q276" s="8" t="n">
        <f aca="false">IF(H276="","",IF(ISNUMBER(H276),H276,IFERROR(VALUE(H276),"")))</f>
        <v>50</v>
      </c>
      <c r="R276" s="8" t="n">
        <f aca="false">IF(I276="","",IF(ISNUMBER(I276),I276,IFERROR(VALUE(I276),"")))</f>
        <v>10</v>
      </c>
      <c r="S276" s="8" t="n">
        <f aca="false">IF(COUNT(O276:R276)=0,"",MAX(O276:R276))</f>
        <v>50</v>
      </c>
      <c r="T276" s="8" t="str">
        <f aca="false">IF(S276="","",IFERROR(INDEX(Codetabel!$B$2:$B$11,MATCH(S276,Codetabel!$A$2:$A$11,0)),""))</f>
        <v>3.1</v>
      </c>
      <c r="U276" s="8" t="str">
        <f aca="false">IF(NOT(X276),"n/a (excluded)",IF(K276=S276,"OK","MISMATCH"))</f>
        <v>OK</v>
      </c>
      <c r="V276" s="8" t="str">
        <f aca="false">IF(NOT(X276),"n/a (excluded)",IF(M276&amp;""=T276&amp;"","OK","MISMATCH"))</f>
        <v>OK</v>
      </c>
      <c r="W276" s="8" t="str">
        <f aca="false">IF(E276="","no activity description",IF(O276="","no numeric odour distance",IF(M276="","no category","")))</f>
        <v/>
      </c>
      <c r="X276" s="12" t="b">
        <f aca="false">W276=""</f>
        <v>1</v>
      </c>
      <c r="Y276" s="8" t="n">
        <f aca="false">IF(X276,INDEX(Codetabel!$C$2:$C$11,MATCH(M276&amp;"",Codetabel!$B$2:$B$11,0)),"")</f>
        <v>3</v>
      </c>
      <c r="Z276" s="12" t="b">
        <f aca="false">IF(X276,O276=S276,"")</f>
        <v>0</v>
      </c>
    </row>
    <row r="277" customFormat="false" ht="15" hidden="false" customHeight="false" outlineLevel="0" collapsed="false">
      <c r="A277" s="9" t="n">
        <v>278</v>
      </c>
      <c r="B277" s="9" t="s">
        <v>511</v>
      </c>
      <c r="C277" s="9" t="s">
        <v>512</v>
      </c>
      <c r="D277" s="9" t="s">
        <v>1215</v>
      </c>
      <c r="E277" s="9" t="s">
        <v>1312</v>
      </c>
      <c r="F277" s="9"/>
      <c r="G277" s="9"/>
      <c r="H277" s="9"/>
      <c r="I277" s="9"/>
      <c r="J277" s="9"/>
      <c r="K277" s="9"/>
      <c r="L277" s="9" t="n">
        <f aca="false">IF(ISNA(P278),"",P278)</f>
        <v>10</v>
      </c>
      <c r="M277" s="9"/>
      <c r="N277" s="11" t="b">
        <f aca="false">TRUE()</f>
        <v>1</v>
      </c>
      <c r="O277" s="8" t="str">
        <f aca="false">IF(F277="","",IF(ISNUMBER(F277),F277,IFERROR(VALUE(F277),"")))</f>
        <v/>
      </c>
      <c r="P277" s="8" t="str">
        <f aca="false">IF(G277="","",IF(ISNUMBER(G277),G277,IFERROR(VALUE(G277),"")))</f>
        <v/>
      </c>
      <c r="Q277" s="8" t="str">
        <f aca="false">IF(H277="","",IF(ISNUMBER(H277),H277,IFERROR(VALUE(H277),"")))</f>
        <v/>
      </c>
      <c r="R277" s="8" t="str">
        <f aca="false">IF(I277="","",IF(ISNUMBER(I277),I277,IFERROR(VALUE(I277),"")))</f>
        <v/>
      </c>
      <c r="S277" s="8" t="str">
        <f aca="false">IF(COUNT(O277:R277)=0,"",MAX(O277:R277))</f>
        <v/>
      </c>
      <c r="T277" s="8" t="str">
        <f aca="false">IF(S277="","",IFERROR(INDEX(Codetabel!$B$2:$B$11,MATCH(S277,Codetabel!$A$2:$A$11,0)),""))</f>
        <v/>
      </c>
      <c r="U277" s="8" t="str">
        <f aca="false">IF(NOT(X277),"n/a (excluded)",IF(K277=S277,"OK","MISMATCH"))</f>
        <v>n/a (excluded)</v>
      </c>
      <c r="V277" s="8" t="str">
        <f aca="false">IF(NOT(X277),"n/a (excluded)",IF(M277&amp;""=T277&amp;"","OK","MISMATCH"))</f>
        <v>n/a (excluded)</v>
      </c>
      <c r="W277" s="8" t="str">
        <f aca="false">IF(E277="","no activity description",IF(O277="","no numeric odour distance",IF(M277="","no category","")))</f>
        <v>no numeric odour distance</v>
      </c>
      <c r="X277" s="12" t="b">
        <f aca="false">W277=""</f>
        <v>0</v>
      </c>
      <c r="Y277" s="8" t="str">
        <f aca="false">IF(X277,INDEX(Codetabel!$C$2:$C$11,MATCH(M277&amp;"",Codetabel!$B$2:$B$11,0)),"")</f>
        <v/>
      </c>
      <c r="Z277" s="8" t="str">
        <f aca="false">IF(X277,O277=S277,"")</f>
        <v/>
      </c>
    </row>
    <row r="278" customFormat="false" ht="15" hidden="false" customHeight="false" outlineLevel="0" collapsed="false">
      <c r="A278" s="9" t="n">
        <v>279</v>
      </c>
      <c r="B278" s="9" t="s">
        <v>511</v>
      </c>
      <c r="C278" s="9" t="s">
        <v>512</v>
      </c>
      <c r="D278" s="9" t="s">
        <v>392</v>
      </c>
      <c r="E278" s="9" t="s">
        <v>513</v>
      </c>
      <c r="F278" s="9" t="n">
        <v>10</v>
      </c>
      <c r="G278" s="9" t="n">
        <v>10</v>
      </c>
      <c r="H278" s="9" t="n">
        <v>30</v>
      </c>
      <c r="I278" s="9" t="n">
        <v>10</v>
      </c>
      <c r="J278" s="9" t="n">
        <f aca="false">MAX(J279,G279,F279,E279)</f>
        <v>200</v>
      </c>
      <c r="K278" s="9" t="n">
        <v>30</v>
      </c>
      <c r="L278" s="9" t="n">
        <f aca="false">IF(ISNA(P279),"",P279)</f>
        <v>50</v>
      </c>
      <c r="M278" s="9" t="s">
        <v>107</v>
      </c>
      <c r="N278" s="11" t="b">
        <f aca="false">TRUE()</f>
        <v>1</v>
      </c>
      <c r="O278" s="8" t="n">
        <f aca="false">IF(F278="","",IF(ISNUMBER(F278),F278,IFERROR(VALUE(F278),"")))</f>
        <v>10</v>
      </c>
      <c r="P278" s="8" t="n">
        <f aca="false">IF(G278="","",IF(ISNUMBER(G278),G278,IFERROR(VALUE(G278),"")))</f>
        <v>10</v>
      </c>
      <c r="Q278" s="8" t="n">
        <f aca="false">IF(H278="","",IF(ISNUMBER(H278),H278,IFERROR(VALUE(H278),"")))</f>
        <v>30</v>
      </c>
      <c r="R278" s="8" t="n">
        <f aca="false">IF(I278="","",IF(ISNUMBER(I278),I278,IFERROR(VALUE(I278),"")))</f>
        <v>10</v>
      </c>
      <c r="S278" s="8" t="n">
        <f aca="false">IF(COUNT(O278:R278)=0,"",MAX(O278:R278))</f>
        <v>30</v>
      </c>
      <c r="T278" s="8" t="str">
        <f aca="false">IF(S278="","",IFERROR(INDEX(Codetabel!$B$2:$B$11,MATCH(S278,Codetabel!$A$2:$A$11,0)),""))</f>
        <v>2</v>
      </c>
      <c r="U278" s="8" t="str">
        <f aca="false">IF(NOT(X278),"n/a (excluded)",IF(K278=S278,"OK","MISMATCH"))</f>
        <v>OK</v>
      </c>
      <c r="V278" s="8" t="str">
        <f aca="false">IF(NOT(X278),"n/a (excluded)",IF(M278&amp;""=T278&amp;"","OK","MISMATCH"))</f>
        <v>OK</v>
      </c>
      <c r="W278" s="8" t="str">
        <f aca="false">IF(E278="","no activity description",IF(O278="","no numeric odour distance",IF(M278="","no category","")))</f>
        <v/>
      </c>
      <c r="X278" s="12" t="b">
        <f aca="false">W278=""</f>
        <v>1</v>
      </c>
      <c r="Y278" s="8" t="n">
        <f aca="false">IF(X278,INDEX(Codetabel!$C$2:$C$11,MATCH(M278&amp;"",Codetabel!$B$2:$B$11,0)),"")</f>
        <v>2</v>
      </c>
      <c r="Z278" s="12" t="b">
        <f aca="false">IF(X278,O278=S278,"")</f>
        <v>0</v>
      </c>
    </row>
    <row r="279" customFormat="false" ht="15" hidden="false" customHeight="false" outlineLevel="0" collapsed="false">
      <c r="A279" s="9" t="n">
        <v>280</v>
      </c>
      <c r="B279" s="9" t="s">
        <v>511</v>
      </c>
      <c r="C279" s="9" t="s">
        <v>512</v>
      </c>
      <c r="D279" s="9" t="s">
        <v>107</v>
      </c>
      <c r="E279" s="9" t="s">
        <v>514</v>
      </c>
      <c r="F279" s="9" t="n">
        <v>30</v>
      </c>
      <c r="G279" s="9" t="n">
        <v>50</v>
      </c>
      <c r="H279" s="9" t="n">
        <v>100</v>
      </c>
      <c r="I279" s="9" t="n">
        <v>30</v>
      </c>
      <c r="J279" s="9" t="n">
        <f aca="false">MAX(J280,G280,F280,E280)</f>
        <v>200</v>
      </c>
      <c r="K279" s="9" t="n">
        <v>100</v>
      </c>
      <c r="L279" s="9" t="n">
        <f aca="false">IF(ISNA(P280),"",P280)</f>
        <v>200</v>
      </c>
      <c r="M279" s="9" t="s">
        <v>115</v>
      </c>
      <c r="N279" s="11" t="b">
        <f aca="false">TRUE()</f>
        <v>1</v>
      </c>
      <c r="O279" s="8" t="n">
        <f aca="false">IF(F279="","",IF(ISNUMBER(F279),F279,IFERROR(VALUE(F279),"")))</f>
        <v>30</v>
      </c>
      <c r="P279" s="8" t="n">
        <f aca="false">IF(G279="","",IF(ISNUMBER(G279),G279,IFERROR(VALUE(G279),"")))</f>
        <v>50</v>
      </c>
      <c r="Q279" s="8" t="n">
        <f aca="false">IF(H279="","",IF(ISNUMBER(H279),H279,IFERROR(VALUE(H279),"")))</f>
        <v>100</v>
      </c>
      <c r="R279" s="8" t="n">
        <f aca="false">IF(I279="","",IF(ISNUMBER(I279),I279,IFERROR(VALUE(I279),"")))</f>
        <v>30</v>
      </c>
      <c r="S279" s="8" t="n">
        <f aca="false">IF(COUNT(O279:R279)=0,"",MAX(O279:R279))</f>
        <v>100</v>
      </c>
      <c r="T279" s="8" t="str">
        <f aca="false">IF(S279="","",IFERROR(INDEX(Codetabel!$B$2:$B$11,MATCH(S279,Codetabel!$A$2:$A$11,0)),""))</f>
        <v>3.2</v>
      </c>
      <c r="U279" s="8" t="str">
        <f aca="false">IF(NOT(X279),"n/a (excluded)",IF(K279=S279,"OK","MISMATCH"))</f>
        <v>OK</v>
      </c>
      <c r="V279" s="8" t="str">
        <f aca="false">IF(NOT(X279),"n/a (excluded)",IF(M279&amp;""=T279&amp;"","OK","MISMATCH"))</f>
        <v>OK</v>
      </c>
      <c r="W279" s="8" t="str">
        <f aca="false">IF(E279="","no activity description",IF(O279="","no numeric odour distance",IF(M279="","no category","")))</f>
        <v/>
      </c>
      <c r="X279" s="12" t="b">
        <f aca="false">W279=""</f>
        <v>1</v>
      </c>
      <c r="Y279" s="8" t="n">
        <f aca="false">IF(X279,INDEX(Codetabel!$C$2:$C$11,MATCH(M279&amp;"",Codetabel!$B$2:$B$11,0)),"")</f>
        <v>4</v>
      </c>
      <c r="Z279" s="12" t="b">
        <f aca="false">IF(X279,O279=S279,"")</f>
        <v>0</v>
      </c>
    </row>
    <row r="280" customFormat="false" ht="15" hidden="false" customHeight="false" outlineLevel="0" collapsed="false">
      <c r="A280" s="9" t="n">
        <v>281</v>
      </c>
      <c r="B280" s="9" t="s">
        <v>515</v>
      </c>
      <c r="C280" s="9" t="s">
        <v>424</v>
      </c>
      <c r="D280" s="9" t="s">
        <v>1285</v>
      </c>
      <c r="E280" s="9" t="s">
        <v>516</v>
      </c>
      <c r="F280" s="9" t="n">
        <v>30</v>
      </c>
      <c r="G280" s="9" t="n">
        <v>200</v>
      </c>
      <c r="H280" s="9" t="n">
        <v>200</v>
      </c>
      <c r="I280" s="9" t="n">
        <v>30</v>
      </c>
      <c r="J280" s="9" t="n">
        <f aca="false">MAX(J281,G281,F281,E281)</f>
        <v>200</v>
      </c>
      <c r="K280" s="9" t="n">
        <v>200</v>
      </c>
      <c r="L280" s="9" t="n">
        <f aca="false">IF(ISNA(P281),"",P281)</f>
        <v>200</v>
      </c>
      <c r="M280" s="9" t="s">
        <v>132</v>
      </c>
      <c r="N280" s="11" t="b">
        <f aca="false">TRUE()</f>
        <v>1</v>
      </c>
      <c r="O280" s="8" t="n">
        <f aca="false">IF(F280="","",IF(ISNUMBER(F280),F280,IFERROR(VALUE(F280),"")))</f>
        <v>30</v>
      </c>
      <c r="P280" s="8" t="n">
        <f aca="false">IF(G280="","",IF(ISNUMBER(G280),G280,IFERROR(VALUE(G280),"")))</f>
        <v>200</v>
      </c>
      <c r="Q280" s="8" t="n">
        <f aca="false">IF(H280="","",IF(ISNUMBER(H280),H280,IFERROR(VALUE(H280),"")))</f>
        <v>200</v>
      </c>
      <c r="R280" s="8" t="n">
        <f aca="false">IF(I280="","",IF(ISNUMBER(I280),I280,IFERROR(VALUE(I280),"")))</f>
        <v>30</v>
      </c>
      <c r="S280" s="8" t="n">
        <f aca="false">IF(COUNT(O280:R280)=0,"",MAX(O280:R280))</f>
        <v>200</v>
      </c>
      <c r="T280" s="8" t="str">
        <f aca="false">IF(S280="","",IFERROR(INDEX(Codetabel!$B$2:$B$11,MATCH(S280,Codetabel!$A$2:$A$11,0)),""))</f>
        <v>4.1</v>
      </c>
      <c r="U280" s="8" t="str">
        <f aca="false">IF(NOT(X280),"n/a (excluded)",IF(K280=S280,"OK","MISMATCH"))</f>
        <v>OK</v>
      </c>
      <c r="V280" s="8" t="str">
        <f aca="false">IF(NOT(X280),"n/a (excluded)",IF(M280&amp;""=T280&amp;"","OK","MISMATCH"))</f>
        <v>OK</v>
      </c>
      <c r="W280" s="8" t="str">
        <f aca="false">IF(E280="","no activity description",IF(O280="","no numeric odour distance",IF(M280="","no category","")))</f>
        <v/>
      </c>
      <c r="X280" s="12" t="b">
        <f aca="false">W280=""</f>
        <v>1</v>
      </c>
      <c r="Y280" s="8" t="n">
        <f aca="false">IF(X280,INDEX(Codetabel!$C$2:$C$11,MATCH(M280&amp;"",Codetabel!$B$2:$B$11,0)),"")</f>
        <v>5</v>
      </c>
      <c r="Z280" s="12" t="b">
        <f aca="false">IF(X280,O280=S280,"")</f>
        <v>0</v>
      </c>
    </row>
    <row r="281" customFormat="false" ht="15" hidden="false" customHeight="false" outlineLevel="0" collapsed="false">
      <c r="A281" s="9" t="n">
        <v>282</v>
      </c>
      <c r="B281" s="9" t="s">
        <v>515</v>
      </c>
      <c r="C281" s="9" t="s">
        <v>424</v>
      </c>
      <c r="D281" s="9" t="s">
        <v>1286</v>
      </c>
      <c r="E281" s="9" t="s">
        <v>517</v>
      </c>
      <c r="F281" s="9" t="n">
        <v>50</v>
      </c>
      <c r="G281" s="9" t="n">
        <v>200</v>
      </c>
      <c r="H281" s="9" t="n">
        <v>200</v>
      </c>
      <c r="I281" s="9" t="n">
        <v>100</v>
      </c>
      <c r="J281" s="9" t="n">
        <f aca="false">MAX(J282,G282,F282,E282)</f>
        <v>0</v>
      </c>
      <c r="K281" s="9" t="n">
        <v>200</v>
      </c>
      <c r="L281" s="9" t="str">
        <f aca="false">IF(ISNA(P282),"",P282)</f>
        <v/>
      </c>
      <c r="M281" s="9" t="s">
        <v>132</v>
      </c>
      <c r="N281" s="11" t="b">
        <f aca="false">TRUE()</f>
        <v>1</v>
      </c>
      <c r="O281" s="8" t="n">
        <f aca="false">IF(F281="","",IF(ISNUMBER(F281),F281,IFERROR(VALUE(F281),"")))</f>
        <v>50</v>
      </c>
      <c r="P281" s="8" t="n">
        <f aca="false">IF(G281="","",IF(ISNUMBER(G281),G281,IFERROR(VALUE(G281),"")))</f>
        <v>200</v>
      </c>
      <c r="Q281" s="8" t="n">
        <f aca="false">IF(H281="","",IF(ISNUMBER(H281),H281,IFERROR(VALUE(H281),"")))</f>
        <v>200</v>
      </c>
      <c r="R281" s="8" t="n">
        <f aca="false">IF(I281="","",IF(ISNUMBER(I281),I281,IFERROR(VALUE(I281),"")))</f>
        <v>100</v>
      </c>
      <c r="S281" s="8" t="n">
        <f aca="false">IF(COUNT(O281:R281)=0,"",MAX(O281:R281))</f>
        <v>200</v>
      </c>
      <c r="T281" s="8" t="str">
        <f aca="false">IF(S281="","",IFERROR(INDEX(Codetabel!$B$2:$B$11,MATCH(S281,Codetabel!$A$2:$A$11,0)),""))</f>
        <v>4.1</v>
      </c>
      <c r="U281" s="8" t="str">
        <f aca="false">IF(NOT(X281),"n/a (excluded)",IF(K281=S281,"OK","MISMATCH"))</f>
        <v>OK</v>
      </c>
      <c r="V281" s="8" t="str">
        <f aca="false">IF(NOT(X281),"n/a (excluded)",IF(M281&amp;""=T281&amp;"","OK","MISMATCH"))</f>
        <v>OK</v>
      </c>
      <c r="W281" s="8" t="str">
        <f aca="false">IF(E281="","no activity description",IF(O281="","no numeric odour distance",IF(M281="","no category","")))</f>
        <v/>
      </c>
      <c r="X281" s="12" t="b">
        <f aca="false">W281=""</f>
        <v>1</v>
      </c>
      <c r="Y281" s="8" t="n">
        <f aca="false">IF(X281,INDEX(Codetabel!$C$2:$C$11,MATCH(M281&amp;"",Codetabel!$B$2:$B$11,0)),"")</f>
        <v>5</v>
      </c>
      <c r="Z281" s="12" t="b">
        <f aca="false">IF(X281,O281=S281,"")</f>
        <v>0</v>
      </c>
    </row>
    <row r="282" customFormat="false" ht="15" hidden="false" customHeight="false" outlineLevel="0" collapsed="false">
      <c r="A282" s="9" t="n">
        <v>283</v>
      </c>
      <c r="B282" s="9" t="s">
        <v>518</v>
      </c>
      <c r="C282" s="9" t="s">
        <v>519</v>
      </c>
      <c r="D282" s="9" t="s">
        <v>1215</v>
      </c>
      <c r="E282" s="9" t="s">
        <v>1313</v>
      </c>
      <c r="F282" s="9"/>
      <c r="G282" s="9"/>
      <c r="H282" s="9"/>
      <c r="I282" s="9"/>
      <c r="J282" s="9"/>
      <c r="K282" s="9"/>
      <c r="L282" s="9" t="n">
        <f aca="false">IF(ISNA(P283),"",P283)</f>
        <v>300</v>
      </c>
      <c r="M282" s="9"/>
      <c r="N282" s="11" t="b">
        <f aca="false">TRUE()</f>
        <v>1</v>
      </c>
      <c r="O282" s="8" t="str">
        <f aca="false">IF(F282="","",IF(ISNUMBER(F282),F282,IFERROR(VALUE(F282),"")))</f>
        <v/>
      </c>
      <c r="P282" s="8" t="str">
        <f aca="false">IF(G282="","",IF(ISNUMBER(G282),G282,IFERROR(VALUE(G282),"")))</f>
        <v/>
      </c>
      <c r="Q282" s="8" t="str">
        <f aca="false">IF(H282="","",IF(ISNUMBER(H282),H282,IFERROR(VALUE(H282),"")))</f>
        <v/>
      </c>
      <c r="R282" s="8" t="str">
        <f aca="false">IF(I282="","",IF(ISNUMBER(I282),I282,IFERROR(VALUE(I282),"")))</f>
        <v/>
      </c>
      <c r="S282" s="8" t="str">
        <f aca="false">IF(COUNT(O282:R282)=0,"",MAX(O282:R282))</f>
        <v/>
      </c>
      <c r="T282" s="8" t="str">
        <f aca="false">IF(S282="","",IFERROR(INDEX(Codetabel!$B$2:$B$11,MATCH(S282,Codetabel!$A$2:$A$11,0)),""))</f>
        <v/>
      </c>
      <c r="U282" s="8" t="str">
        <f aca="false">IF(NOT(X282),"n/a (excluded)",IF(K282=S282,"OK","MISMATCH"))</f>
        <v>n/a (excluded)</v>
      </c>
      <c r="V282" s="8" t="str">
        <f aca="false">IF(NOT(X282),"n/a (excluded)",IF(M282&amp;""=T282&amp;"","OK","MISMATCH"))</f>
        <v>n/a (excluded)</v>
      </c>
      <c r="W282" s="8" t="str">
        <f aca="false">IF(E282="","no activity description",IF(O282="","no numeric odour distance",IF(M282="","no category","")))</f>
        <v>no numeric odour distance</v>
      </c>
      <c r="X282" s="12" t="b">
        <f aca="false">W282=""</f>
        <v>0</v>
      </c>
      <c r="Y282" s="8" t="str">
        <f aca="false">IF(X282,INDEX(Codetabel!$C$2:$C$11,MATCH(M282&amp;"",Codetabel!$B$2:$B$11,0)),"")</f>
        <v/>
      </c>
      <c r="Z282" s="8" t="str">
        <f aca="false">IF(X282,O282=S282,"")</f>
        <v/>
      </c>
    </row>
    <row r="283" customFormat="false" ht="15" hidden="false" customHeight="false" outlineLevel="0" collapsed="false">
      <c r="A283" s="9" t="n">
        <v>284</v>
      </c>
      <c r="B283" s="9" t="s">
        <v>518</v>
      </c>
      <c r="C283" s="9" t="s">
        <v>519</v>
      </c>
      <c r="D283" s="9" t="s">
        <v>392</v>
      </c>
      <c r="E283" s="9" t="s">
        <v>440</v>
      </c>
      <c r="F283" s="9" t="n">
        <v>10</v>
      </c>
      <c r="G283" s="9" t="n">
        <v>300</v>
      </c>
      <c r="H283" s="9" t="n">
        <v>500</v>
      </c>
      <c r="I283" s="9" t="n">
        <v>30</v>
      </c>
      <c r="J283" s="9" t="n">
        <f aca="false">MAX(J284,G284,F284,E284)</f>
        <v>500</v>
      </c>
      <c r="K283" s="9" t="n">
        <v>500</v>
      </c>
      <c r="L283" s="9" t="n">
        <f aca="false">IF(ISNA(P284),"",P284)</f>
        <v>500</v>
      </c>
      <c r="M283" s="9" t="s">
        <v>180</v>
      </c>
      <c r="N283" s="11" t="b">
        <f aca="false">TRUE()</f>
        <v>1</v>
      </c>
      <c r="O283" s="8" t="n">
        <f aca="false">IF(F283="","",IF(ISNUMBER(F283),F283,IFERROR(VALUE(F283),"")))</f>
        <v>10</v>
      </c>
      <c r="P283" s="8" t="n">
        <f aca="false">IF(G283="","",IF(ISNUMBER(G283),G283,IFERROR(VALUE(G283),"")))</f>
        <v>300</v>
      </c>
      <c r="Q283" s="8" t="n">
        <f aca="false">IF(H283="","",IF(ISNUMBER(H283),H283,IFERROR(VALUE(H283),"")))</f>
        <v>500</v>
      </c>
      <c r="R283" s="8" t="n">
        <f aca="false">IF(I283="","",IF(ISNUMBER(I283),I283,IFERROR(VALUE(I283),"")))</f>
        <v>30</v>
      </c>
      <c r="S283" s="8" t="n">
        <f aca="false">IF(COUNT(O283:R283)=0,"",MAX(O283:R283))</f>
        <v>500</v>
      </c>
      <c r="T283" s="8" t="str">
        <f aca="false">IF(S283="","",IFERROR(INDEX(Codetabel!$B$2:$B$11,MATCH(S283,Codetabel!$A$2:$A$11,0)),""))</f>
        <v>5.1</v>
      </c>
      <c r="U283" s="8" t="str">
        <f aca="false">IF(NOT(X283),"n/a (excluded)",IF(K283=S283,"OK","MISMATCH"))</f>
        <v>OK</v>
      </c>
      <c r="V283" s="8" t="str">
        <f aca="false">IF(NOT(X283),"n/a (excluded)",IF(M283&amp;""=T283&amp;"","OK","MISMATCH"))</f>
        <v>OK</v>
      </c>
      <c r="W283" s="8" t="str">
        <f aca="false">IF(E283="","no activity description",IF(O283="","no numeric odour distance",IF(M283="","no category","")))</f>
        <v/>
      </c>
      <c r="X283" s="12" t="b">
        <f aca="false">W283=""</f>
        <v>1</v>
      </c>
      <c r="Y283" s="8" t="n">
        <f aca="false">IF(X283,INDEX(Codetabel!$C$2:$C$11,MATCH(M283&amp;"",Codetabel!$B$2:$B$11,0)),"")</f>
        <v>7</v>
      </c>
      <c r="Z283" s="12" t="b">
        <f aca="false">IF(X283,O283=S283,"")</f>
        <v>0</v>
      </c>
    </row>
    <row r="284" customFormat="false" ht="15" hidden="false" customHeight="false" outlineLevel="0" collapsed="false">
      <c r="A284" s="9" t="n">
        <v>285</v>
      </c>
      <c r="B284" s="9" t="s">
        <v>518</v>
      </c>
      <c r="C284" s="9" t="s">
        <v>519</v>
      </c>
      <c r="D284" s="9" t="s">
        <v>107</v>
      </c>
      <c r="E284" s="9" t="s">
        <v>441</v>
      </c>
      <c r="F284" s="9" t="n">
        <v>30</v>
      </c>
      <c r="G284" s="9" t="n">
        <v>500</v>
      </c>
      <c r="H284" s="9" t="n">
        <v>1000</v>
      </c>
      <c r="I284" s="9" t="n">
        <v>50</v>
      </c>
      <c r="J284" s="9" t="n">
        <f aca="false">MAX(J285,G285,F285,E285)</f>
        <v>0</v>
      </c>
      <c r="K284" s="9" t="n">
        <v>1000</v>
      </c>
      <c r="L284" s="9" t="str">
        <f aca="false">IF(ISNA(P285),"",P285)</f>
        <v/>
      </c>
      <c r="M284" s="9" t="s">
        <v>275</v>
      </c>
      <c r="N284" s="11" t="b">
        <f aca="false">TRUE()</f>
        <v>1</v>
      </c>
      <c r="O284" s="8" t="n">
        <f aca="false">IF(F284="","",IF(ISNUMBER(F284),F284,IFERROR(VALUE(F284),"")))</f>
        <v>30</v>
      </c>
      <c r="P284" s="8" t="n">
        <f aca="false">IF(G284="","",IF(ISNUMBER(G284),G284,IFERROR(VALUE(G284),"")))</f>
        <v>500</v>
      </c>
      <c r="Q284" s="8" t="n">
        <f aca="false">IF(H284="","",IF(ISNUMBER(H284),H284,IFERROR(VALUE(H284),"")))</f>
        <v>1000</v>
      </c>
      <c r="R284" s="8" t="n">
        <f aca="false">IF(I284="","",IF(ISNUMBER(I284),I284,IFERROR(VALUE(I284),"")))</f>
        <v>50</v>
      </c>
      <c r="S284" s="8" t="n">
        <f aca="false">IF(COUNT(O284:R284)=0,"",MAX(O284:R284))</f>
        <v>1000</v>
      </c>
      <c r="T284" s="8" t="str">
        <f aca="false">IF(S284="","",IFERROR(INDEX(Codetabel!$B$2:$B$11,MATCH(S284,Codetabel!$A$2:$A$11,0)),""))</f>
        <v>5.3</v>
      </c>
      <c r="U284" s="8" t="str">
        <f aca="false">IF(NOT(X284),"n/a (excluded)",IF(K284=S284,"OK","MISMATCH"))</f>
        <v>OK</v>
      </c>
      <c r="V284" s="8" t="str">
        <f aca="false">IF(NOT(X284),"n/a (excluded)",IF(M284&amp;""=T284&amp;"","OK","MISMATCH"))</f>
        <v>OK</v>
      </c>
      <c r="W284" s="8" t="str">
        <f aca="false">IF(E284="","no activity description",IF(O284="","no numeric odour distance",IF(M284="","no category","")))</f>
        <v/>
      </c>
      <c r="X284" s="12" t="b">
        <f aca="false">W284=""</f>
        <v>1</v>
      </c>
      <c r="Y284" s="8" t="n">
        <f aca="false">IF(X284,INDEX(Codetabel!$C$2:$C$11,MATCH(M284&amp;"",Codetabel!$B$2:$B$11,0)),"")</f>
        <v>9</v>
      </c>
      <c r="Z284" s="12" t="b">
        <f aca="false">IF(X284,O284=S284,"")</f>
        <v>0</v>
      </c>
    </row>
    <row r="285" customFormat="false" ht="15" hidden="false" customHeight="false" outlineLevel="0" collapsed="false">
      <c r="A285" s="9" t="n">
        <v>286</v>
      </c>
      <c r="B285" s="9" t="s">
        <v>520</v>
      </c>
      <c r="C285" s="9" t="s">
        <v>521</v>
      </c>
      <c r="D285" s="9" t="s">
        <v>1215</v>
      </c>
      <c r="E285" s="9" t="s">
        <v>1314</v>
      </c>
      <c r="F285" s="9"/>
      <c r="G285" s="9"/>
      <c r="H285" s="9"/>
      <c r="I285" s="9"/>
      <c r="J285" s="9"/>
      <c r="K285" s="9"/>
      <c r="L285" s="9" t="n">
        <f aca="false">IF(ISNA(P286),"",P286)</f>
        <v>200</v>
      </c>
      <c r="M285" s="9"/>
      <c r="N285" s="11" t="b">
        <f aca="false">TRUE()</f>
        <v>1</v>
      </c>
      <c r="O285" s="8" t="str">
        <f aca="false">IF(F285="","",IF(ISNUMBER(F285),F285,IFERROR(VALUE(F285),"")))</f>
        <v/>
      </c>
      <c r="P285" s="8" t="str">
        <f aca="false">IF(G285="","",IF(ISNUMBER(G285),G285,IFERROR(VALUE(G285),"")))</f>
        <v/>
      </c>
      <c r="Q285" s="8" t="str">
        <f aca="false">IF(H285="","",IF(ISNUMBER(H285),H285,IFERROR(VALUE(H285),"")))</f>
        <v/>
      </c>
      <c r="R285" s="8" t="str">
        <f aca="false">IF(I285="","",IF(ISNUMBER(I285),I285,IFERROR(VALUE(I285),"")))</f>
        <v/>
      </c>
      <c r="S285" s="8" t="str">
        <f aca="false">IF(COUNT(O285:R285)=0,"",MAX(O285:R285))</f>
        <v/>
      </c>
      <c r="T285" s="8" t="str">
        <f aca="false">IF(S285="","",IFERROR(INDEX(Codetabel!$B$2:$B$11,MATCH(S285,Codetabel!$A$2:$A$11,0)),""))</f>
        <v/>
      </c>
      <c r="U285" s="8" t="str">
        <f aca="false">IF(NOT(X285),"n/a (excluded)",IF(K285=S285,"OK","MISMATCH"))</f>
        <v>n/a (excluded)</v>
      </c>
      <c r="V285" s="8" t="str">
        <f aca="false">IF(NOT(X285),"n/a (excluded)",IF(M285&amp;""=T285&amp;"","OK","MISMATCH"))</f>
        <v>n/a (excluded)</v>
      </c>
      <c r="W285" s="8" t="str">
        <f aca="false">IF(E285="","no activity description",IF(O285="","no numeric odour distance",IF(M285="","no category","")))</f>
        <v>no numeric odour distance</v>
      </c>
      <c r="X285" s="12" t="b">
        <f aca="false">W285=""</f>
        <v>0</v>
      </c>
      <c r="Y285" s="8" t="str">
        <f aca="false">IF(X285,INDEX(Codetabel!$C$2:$C$11,MATCH(M285&amp;"",Codetabel!$B$2:$B$11,0)),"")</f>
        <v/>
      </c>
      <c r="Z285" s="8" t="str">
        <f aca="false">IF(X285,O285=S285,"")</f>
        <v/>
      </c>
    </row>
    <row r="286" customFormat="false" ht="15" hidden="false" customHeight="false" outlineLevel="0" collapsed="false">
      <c r="A286" s="9" t="n">
        <v>287</v>
      </c>
      <c r="B286" s="9" t="s">
        <v>520</v>
      </c>
      <c r="C286" s="9" t="s">
        <v>521</v>
      </c>
      <c r="D286" s="9" t="s">
        <v>392</v>
      </c>
      <c r="E286" s="9" t="s">
        <v>440</v>
      </c>
      <c r="F286" s="9" t="n">
        <v>30</v>
      </c>
      <c r="G286" s="9" t="n">
        <v>200</v>
      </c>
      <c r="H286" s="9" t="n">
        <v>200</v>
      </c>
      <c r="I286" s="9" t="n">
        <v>30</v>
      </c>
      <c r="J286" s="9" t="n">
        <f aca="false">MAX(J287,G287,F287,E287)</f>
        <v>500</v>
      </c>
      <c r="K286" s="9" t="n">
        <v>200</v>
      </c>
      <c r="L286" s="9" t="n">
        <f aca="false">IF(ISNA(P287),"",P287)</f>
        <v>500</v>
      </c>
      <c r="M286" s="9" t="s">
        <v>132</v>
      </c>
      <c r="N286" s="11" t="b">
        <f aca="false">TRUE()</f>
        <v>1</v>
      </c>
      <c r="O286" s="8" t="n">
        <f aca="false">IF(F286="","",IF(ISNUMBER(F286),F286,IFERROR(VALUE(F286),"")))</f>
        <v>30</v>
      </c>
      <c r="P286" s="8" t="n">
        <f aca="false">IF(G286="","",IF(ISNUMBER(G286),G286,IFERROR(VALUE(G286),"")))</f>
        <v>200</v>
      </c>
      <c r="Q286" s="8" t="n">
        <f aca="false">IF(H286="","",IF(ISNUMBER(H286),H286,IFERROR(VALUE(H286),"")))</f>
        <v>200</v>
      </c>
      <c r="R286" s="8" t="n">
        <f aca="false">IF(I286="","",IF(ISNUMBER(I286),I286,IFERROR(VALUE(I286),"")))</f>
        <v>30</v>
      </c>
      <c r="S286" s="8" t="n">
        <f aca="false">IF(COUNT(O286:R286)=0,"",MAX(O286:R286))</f>
        <v>200</v>
      </c>
      <c r="T286" s="8" t="str">
        <f aca="false">IF(S286="","",IFERROR(INDEX(Codetabel!$B$2:$B$11,MATCH(S286,Codetabel!$A$2:$A$11,0)),""))</f>
        <v>4.1</v>
      </c>
      <c r="U286" s="8" t="str">
        <f aca="false">IF(NOT(X286),"n/a (excluded)",IF(K286=S286,"OK","MISMATCH"))</f>
        <v>OK</v>
      </c>
      <c r="V286" s="8" t="str">
        <f aca="false">IF(NOT(X286),"n/a (excluded)",IF(M286&amp;""=T286&amp;"","OK","MISMATCH"))</f>
        <v>OK</v>
      </c>
      <c r="W286" s="8" t="str">
        <f aca="false">IF(E286="","no activity description",IF(O286="","no numeric odour distance",IF(M286="","no category","")))</f>
        <v/>
      </c>
      <c r="X286" s="12" t="b">
        <f aca="false">W286=""</f>
        <v>1</v>
      </c>
      <c r="Y286" s="8" t="n">
        <f aca="false">IF(X286,INDEX(Codetabel!$C$2:$C$11,MATCH(M286&amp;"",Codetabel!$B$2:$B$11,0)),"")</f>
        <v>5</v>
      </c>
      <c r="Z286" s="12" t="b">
        <f aca="false">IF(X286,O286=S286,"")</f>
        <v>0</v>
      </c>
    </row>
    <row r="287" customFormat="false" ht="15" hidden="false" customHeight="false" outlineLevel="0" collapsed="false">
      <c r="A287" s="9" t="n">
        <v>288</v>
      </c>
      <c r="B287" s="9" t="s">
        <v>520</v>
      </c>
      <c r="C287" s="9" t="s">
        <v>521</v>
      </c>
      <c r="D287" s="9" t="s">
        <v>107</v>
      </c>
      <c r="E287" s="9" t="s">
        <v>441</v>
      </c>
      <c r="F287" s="9" t="n">
        <v>50</v>
      </c>
      <c r="G287" s="9" t="n">
        <v>500</v>
      </c>
      <c r="H287" s="9" t="n">
        <v>300</v>
      </c>
      <c r="I287" s="9" t="n">
        <v>50</v>
      </c>
      <c r="J287" s="9" t="n">
        <f aca="false">MAX(J288,G288,F288,E288)</f>
        <v>0</v>
      </c>
      <c r="K287" s="9" t="n">
        <v>500</v>
      </c>
      <c r="L287" s="9" t="str">
        <f aca="false">IF(ISNA(P288),"",P288)</f>
        <v/>
      </c>
      <c r="M287" s="9" t="s">
        <v>180</v>
      </c>
      <c r="N287" s="11" t="b">
        <f aca="false">TRUE()</f>
        <v>1</v>
      </c>
      <c r="O287" s="8" t="n">
        <f aca="false">IF(F287="","",IF(ISNUMBER(F287),F287,IFERROR(VALUE(F287),"")))</f>
        <v>50</v>
      </c>
      <c r="P287" s="8" t="n">
        <f aca="false">IF(G287="","",IF(ISNUMBER(G287),G287,IFERROR(VALUE(G287),"")))</f>
        <v>500</v>
      </c>
      <c r="Q287" s="8" t="n">
        <f aca="false">IF(H287="","",IF(ISNUMBER(H287),H287,IFERROR(VALUE(H287),"")))</f>
        <v>300</v>
      </c>
      <c r="R287" s="8" t="n">
        <f aca="false">IF(I287="","",IF(ISNUMBER(I287),I287,IFERROR(VALUE(I287),"")))</f>
        <v>50</v>
      </c>
      <c r="S287" s="8" t="n">
        <f aca="false">IF(COUNT(O287:R287)=0,"",MAX(O287:R287))</f>
        <v>500</v>
      </c>
      <c r="T287" s="8" t="str">
        <f aca="false">IF(S287="","",IFERROR(INDEX(Codetabel!$B$2:$B$11,MATCH(S287,Codetabel!$A$2:$A$11,0)),""))</f>
        <v>5.1</v>
      </c>
      <c r="U287" s="8" t="str">
        <f aca="false">IF(NOT(X287),"n/a (excluded)",IF(K287=S287,"OK","MISMATCH"))</f>
        <v>OK</v>
      </c>
      <c r="V287" s="8" t="str">
        <f aca="false">IF(NOT(X287),"n/a (excluded)",IF(M287&amp;""=T287&amp;"","OK","MISMATCH"))</f>
        <v>OK</v>
      </c>
      <c r="W287" s="8" t="str">
        <f aca="false">IF(E287="","no activity description",IF(O287="","no numeric odour distance",IF(M287="","no category","")))</f>
        <v/>
      </c>
      <c r="X287" s="12" t="b">
        <f aca="false">W287=""</f>
        <v>1</v>
      </c>
      <c r="Y287" s="8" t="n">
        <f aca="false">IF(X287,INDEX(Codetabel!$C$2:$C$11,MATCH(M287&amp;"",Codetabel!$B$2:$B$11,0)),"")</f>
        <v>7</v>
      </c>
      <c r="Z287" s="12" t="b">
        <f aca="false">IF(X287,O287=S287,"")</f>
        <v>0</v>
      </c>
    </row>
    <row r="288" customFormat="false" ht="15" hidden="false" customHeight="false" outlineLevel="0" collapsed="false">
      <c r="A288" s="9" t="n">
        <v>289</v>
      </c>
      <c r="B288" s="9" t="s">
        <v>522</v>
      </c>
      <c r="C288" s="9" t="s">
        <v>523</v>
      </c>
      <c r="D288" s="9" t="s">
        <v>1215</v>
      </c>
      <c r="E288" s="9" t="s">
        <v>1315</v>
      </c>
      <c r="F288" s="9"/>
      <c r="G288" s="9"/>
      <c r="H288" s="9"/>
      <c r="I288" s="9"/>
      <c r="J288" s="9"/>
      <c r="K288" s="9"/>
      <c r="L288" s="9" t="n">
        <f aca="false">IF(ISNA(P289),"",P289)</f>
        <v>200</v>
      </c>
      <c r="M288" s="9"/>
      <c r="N288" s="11" t="b">
        <f aca="false">TRUE()</f>
        <v>1</v>
      </c>
      <c r="O288" s="8" t="str">
        <f aca="false">IF(F288="","",IF(ISNUMBER(F288),F288,IFERROR(VALUE(F288),"")))</f>
        <v/>
      </c>
      <c r="P288" s="8" t="str">
        <f aca="false">IF(G288="","",IF(ISNUMBER(G288),G288,IFERROR(VALUE(G288),"")))</f>
        <v/>
      </c>
      <c r="Q288" s="8" t="str">
        <f aca="false">IF(H288="","",IF(ISNUMBER(H288),H288,IFERROR(VALUE(H288),"")))</f>
        <v/>
      </c>
      <c r="R288" s="8" t="str">
        <f aca="false">IF(I288="","",IF(ISNUMBER(I288),I288,IFERROR(VALUE(I288),"")))</f>
        <v/>
      </c>
      <c r="S288" s="8" t="str">
        <f aca="false">IF(COUNT(O288:R288)=0,"",MAX(O288:R288))</f>
        <v/>
      </c>
      <c r="T288" s="8" t="str">
        <f aca="false">IF(S288="","",IFERROR(INDEX(Codetabel!$B$2:$B$11,MATCH(S288,Codetabel!$A$2:$A$11,0)),""))</f>
        <v/>
      </c>
      <c r="U288" s="8" t="str">
        <f aca="false">IF(NOT(X288),"n/a (excluded)",IF(K288=S288,"OK","MISMATCH"))</f>
        <v>n/a (excluded)</v>
      </c>
      <c r="V288" s="8" t="str">
        <f aca="false">IF(NOT(X288),"n/a (excluded)",IF(M288&amp;""=T288&amp;"","OK","MISMATCH"))</f>
        <v>n/a (excluded)</v>
      </c>
      <c r="W288" s="8" t="str">
        <f aca="false">IF(E288="","no activity description",IF(O288="","no numeric odour distance",IF(M288="","no category","")))</f>
        <v>no numeric odour distance</v>
      </c>
      <c r="X288" s="12" t="b">
        <f aca="false">W288=""</f>
        <v>0</v>
      </c>
      <c r="Y288" s="8" t="str">
        <f aca="false">IF(X288,INDEX(Codetabel!$C$2:$C$11,MATCH(M288&amp;"",Codetabel!$B$2:$B$11,0)),"")</f>
        <v/>
      </c>
      <c r="Z288" s="8" t="str">
        <f aca="false">IF(X288,O288=S288,"")</f>
        <v/>
      </c>
    </row>
    <row r="289" customFormat="false" ht="15" hidden="false" customHeight="false" outlineLevel="0" collapsed="false">
      <c r="A289" s="9" t="n">
        <v>290</v>
      </c>
      <c r="B289" s="9" t="s">
        <v>522</v>
      </c>
      <c r="C289" s="9" t="s">
        <v>523</v>
      </c>
      <c r="D289" s="9" t="s">
        <v>392</v>
      </c>
      <c r="E289" s="9" t="s">
        <v>440</v>
      </c>
      <c r="F289" s="9" t="n">
        <v>30</v>
      </c>
      <c r="G289" s="9" t="n">
        <v>200</v>
      </c>
      <c r="H289" s="9" t="n">
        <v>200</v>
      </c>
      <c r="I289" s="9" t="n">
        <v>30</v>
      </c>
      <c r="J289" s="9" t="n">
        <f aca="false">MAX(J290,G290,F290,E290)</f>
        <v>500</v>
      </c>
      <c r="K289" s="9" t="n">
        <v>200</v>
      </c>
      <c r="L289" s="9" t="n">
        <f aca="false">IF(ISNA(P290),"",P290)</f>
        <v>500</v>
      </c>
      <c r="M289" s="9" t="s">
        <v>132</v>
      </c>
      <c r="N289" s="11" t="b">
        <f aca="false">TRUE()</f>
        <v>1</v>
      </c>
      <c r="O289" s="8" t="n">
        <f aca="false">IF(F289="","",IF(ISNUMBER(F289),F289,IFERROR(VALUE(F289),"")))</f>
        <v>30</v>
      </c>
      <c r="P289" s="8" t="n">
        <f aca="false">IF(G289="","",IF(ISNUMBER(G289),G289,IFERROR(VALUE(G289),"")))</f>
        <v>200</v>
      </c>
      <c r="Q289" s="8" t="n">
        <f aca="false">IF(H289="","",IF(ISNUMBER(H289),H289,IFERROR(VALUE(H289),"")))</f>
        <v>200</v>
      </c>
      <c r="R289" s="8" t="n">
        <f aca="false">IF(I289="","",IF(ISNUMBER(I289),I289,IFERROR(VALUE(I289),"")))</f>
        <v>30</v>
      </c>
      <c r="S289" s="8" t="n">
        <f aca="false">IF(COUNT(O289:R289)=0,"",MAX(O289:R289))</f>
        <v>200</v>
      </c>
      <c r="T289" s="8" t="str">
        <f aca="false">IF(S289="","",IFERROR(INDEX(Codetabel!$B$2:$B$11,MATCH(S289,Codetabel!$A$2:$A$11,0)),""))</f>
        <v>4.1</v>
      </c>
      <c r="U289" s="8" t="str">
        <f aca="false">IF(NOT(X289),"n/a (excluded)",IF(K289=S289,"OK","MISMATCH"))</f>
        <v>OK</v>
      </c>
      <c r="V289" s="8" t="str">
        <f aca="false">IF(NOT(X289),"n/a (excluded)",IF(M289&amp;""=T289&amp;"","OK","MISMATCH"))</f>
        <v>OK</v>
      </c>
      <c r="W289" s="8" t="str">
        <f aca="false">IF(E289="","no activity description",IF(O289="","no numeric odour distance",IF(M289="","no category","")))</f>
        <v/>
      </c>
      <c r="X289" s="12" t="b">
        <f aca="false">W289=""</f>
        <v>1</v>
      </c>
      <c r="Y289" s="8" t="n">
        <f aca="false">IF(X289,INDEX(Codetabel!$C$2:$C$11,MATCH(M289&amp;"",Codetabel!$B$2:$B$11,0)),"")</f>
        <v>5</v>
      </c>
      <c r="Z289" s="12" t="b">
        <f aca="false">IF(X289,O289=S289,"")</f>
        <v>0</v>
      </c>
    </row>
    <row r="290" customFormat="false" ht="15" hidden="false" customHeight="false" outlineLevel="0" collapsed="false">
      <c r="A290" s="9" t="n">
        <v>291</v>
      </c>
      <c r="B290" s="9" t="s">
        <v>522</v>
      </c>
      <c r="C290" s="9" t="s">
        <v>523</v>
      </c>
      <c r="D290" s="9" t="s">
        <v>107</v>
      </c>
      <c r="E290" s="9" t="s">
        <v>441</v>
      </c>
      <c r="F290" s="9" t="n">
        <v>50</v>
      </c>
      <c r="G290" s="9" t="n">
        <v>500</v>
      </c>
      <c r="H290" s="9" t="n">
        <v>300</v>
      </c>
      <c r="I290" s="9" t="n">
        <v>50</v>
      </c>
      <c r="J290" s="9" t="n">
        <f aca="false">MAX(J291,G291,F291,E291)</f>
        <v>0</v>
      </c>
      <c r="K290" s="9" t="n">
        <v>500</v>
      </c>
      <c r="L290" s="9" t="str">
        <f aca="false">IF(ISNA(P291),"",P291)</f>
        <v/>
      </c>
      <c r="M290" s="9" t="s">
        <v>180</v>
      </c>
      <c r="N290" s="11" t="b">
        <f aca="false">TRUE()</f>
        <v>1</v>
      </c>
      <c r="O290" s="8" t="n">
        <f aca="false">IF(F290="","",IF(ISNUMBER(F290),F290,IFERROR(VALUE(F290),"")))</f>
        <v>50</v>
      </c>
      <c r="P290" s="8" t="n">
        <f aca="false">IF(G290="","",IF(ISNUMBER(G290),G290,IFERROR(VALUE(G290),"")))</f>
        <v>500</v>
      </c>
      <c r="Q290" s="8" t="n">
        <f aca="false">IF(H290="","",IF(ISNUMBER(H290),H290,IFERROR(VALUE(H290),"")))</f>
        <v>300</v>
      </c>
      <c r="R290" s="8" t="n">
        <f aca="false">IF(I290="","",IF(ISNUMBER(I290),I290,IFERROR(VALUE(I290),"")))</f>
        <v>50</v>
      </c>
      <c r="S290" s="8" t="n">
        <f aca="false">IF(COUNT(O290:R290)=0,"",MAX(O290:R290))</f>
        <v>500</v>
      </c>
      <c r="T290" s="8" t="str">
        <f aca="false">IF(S290="","",IFERROR(INDEX(Codetabel!$B$2:$B$11,MATCH(S290,Codetabel!$A$2:$A$11,0)),""))</f>
        <v>5.1</v>
      </c>
      <c r="U290" s="8" t="str">
        <f aca="false">IF(NOT(X290),"n/a (excluded)",IF(K290=S290,"OK","MISMATCH"))</f>
        <v>OK</v>
      </c>
      <c r="V290" s="8" t="str">
        <f aca="false">IF(NOT(X290),"n/a (excluded)",IF(M290&amp;""=T290&amp;"","OK","MISMATCH"))</f>
        <v>OK</v>
      </c>
      <c r="W290" s="8" t="str">
        <f aca="false">IF(E290="","no activity description",IF(O290="","no numeric odour distance",IF(M290="","no category","")))</f>
        <v/>
      </c>
      <c r="X290" s="12" t="b">
        <f aca="false">W290=""</f>
        <v>1</v>
      </c>
      <c r="Y290" s="8" t="n">
        <f aca="false">IF(X290,INDEX(Codetabel!$C$2:$C$11,MATCH(M290&amp;"",Codetabel!$B$2:$B$11,0)),"")</f>
        <v>7</v>
      </c>
      <c r="Z290" s="12" t="b">
        <f aca="false">IF(X290,O290=S290,"")</f>
        <v>0</v>
      </c>
    </row>
    <row r="291" customFormat="false" ht="15" hidden="false" customHeight="false" outlineLevel="0" collapsed="false">
      <c r="A291" s="9" t="n">
        <v>292</v>
      </c>
      <c r="B291" s="9" t="s">
        <v>524</v>
      </c>
      <c r="C291" s="9" t="s">
        <v>525</v>
      </c>
      <c r="D291" s="9" t="s">
        <v>1215</v>
      </c>
      <c r="E291" s="9" t="s">
        <v>1316</v>
      </c>
      <c r="F291" s="9"/>
      <c r="G291" s="9"/>
      <c r="H291" s="9"/>
      <c r="I291" s="9"/>
      <c r="J291" s="9"/>
      <c r="K291" s="9"/>
      <c r="L291" s="9" t="n">
        <f aca="false">IF(ISNA(P292),"",P292)</f>
        <v>100</v>
      </c>
      <c r="M291" s="9"/>
      <c r="N291" s="11" t="b">
        <f aca="false">TRUE()</f>
        <v>1</v>
      </c>
      <c r="O291" s="8" t="str">
        <f aca="false">IF(F291="","",IF(ISNUMBER(F291),F291,IFERROR(VALUE(F291),"")))</f>
        <v/>
      </c>
      <c r="P291" s="8" t="str">
        <f aca="false">IF(G291="","",IF(ISNUMBER(G291),G291,IFERROR(VALUE(G291),"")))</f>
        <v/>
      </c>
      <c r="Q291" s="8" t="str">
        <f aca="false">IF(H291="","",IF(ISNUMBER(H291),H291,IFERROR(VALUE(H291),"")))</f>
        <v/>
      </c>
      <c r="R291" s="8" t="str">
        <f aca="false">IF(I291="","",IF(ISNUMBER(I291),I291,IFERROR(VALUE(I291),"")))</f>
        <v/>
      </c>
      <c r="S291" s="8" t="str">
        <f aca="false">IF(COUNT(O291:R291)=0,"",MAX(O291:R291))</f>
        <v/>
      </c>
      <c r="T291" s="8" t="str">
        <f aca="false">IF(S291="","",IFERROR(INDEX(Codetabel!$B$2:$B$11,MATCH(S291,Codetabel!$A$2:$A$11,0)),""))</f>
        <v/>
      </c>
      <c r="U291" s="8" t="str">
        <f aca="false">IF(NOT(X291),"n/a (excluded)",IF(K291=S291,"OK","MISMATCH"))</f>
        <v>n/a (excluded)</v>
      </c>
      <c r="V291" s="8" t="str">
        <f aca="false">IF(NOT(X291),"n/a (excluded)",IF(M291&amp;""=T291&amp;"","OK","MISMATCH"))</f>
        <v>n/a (excluded)</v>
      </c>
      <c r="W291" s="8" t="str">
        <f aca="false">IF(E291="","no activity description",IF(O291="","no numeric odour distance",IF(M291="","no category","")))</f>
        <v>no numeric odour distance</v>
      </c>
      <c r="X291" s="12" t="b">
        <f aca="false">W291=""</f>
        <v>0</v>
      </c>
      <c r="Y291" s="8" t="str">
        <f aca="false">IF(X291,INDEX(Codetabel!$C$2:$C$11,MATCH(M291&amp;"",Codetabel!$B$2:$B$11,0)),"")</f>
        <v/>
      </c>
      <c r="Z291" s="8" t="str">
        <f aca="false">IF(X291,O291=S291,"")</f>
        <v/>
      </c>
    </row>
    <row r="292" customFormat="false" ht="15" hidden="false" customHeight="false" outlineLevel="0" collapsed="false">
      <c r="A292" s="9" t="n">
        <v>293</v>
      </c>
      <c r="B292" s="9" t="s">
        <v>524</v>
      </c>
      <c r="C292" s="9" t="s">
        <v>525</v>
      </c>
      <c r="D292" s="9" t="s">
        <v>392</v>
      </c>
      <c r="E292" s="9" t="s">
        <v>526</v>
      </c>
      <c r="F292" s="9" t="n">
        <v>10</v>
      </c>
      <c r="G292" s="9" t="n">
        <v>100</v>
      </c>
      <c r="H292" s="9" t="n">
        <v>200</v>
      </c>
      <c r="I292" s="9" t="n">
        <v>30</v>
      </c>
      <c r="J292" s="9" t="n">
        <f aca="false">MAX(J293,G293,F293,E293)</f>
        <v>200</v>
      </c>
      <c r="K292" s="9" t="n">
        <v>200</v>
      </c>
      <c r="L292" s="9" t="n">
        <f aca="false">IF(ISNA(P293),"",P293)</f>
        <v>100</v>
      </c>
      <c r="M292" s="9" t="s">
        <v>132</v>
      </c>
      <c r="N292" s="11" t="b">
        <f aca="false">TRUE()</f>
        <v>1</v>
      </c>
      <c r="O292" s="8" t="n">
        <f aca="false">IF(F292="","",IF(ISNUMBER(F292),F292,IFERROR(VALUE(F292),"")))</f>
        <v>10</v>
      </c>
      <c r="P292" s="8" t="n">
        <f aca="false">IF(G292="","",IF(ISNUMBER(G292),G292,IFERROR(VALUE(G292),"")))</f>
        <v>100</v>
      </c>
      <c r="Q292" s="8" t="n">
        <f aca="false">IF(H292="","",IF(ISNUMBER(H292),H292,IFERROR(VALUE(H292),"")))</f>
        <v>200</v>
      </c>
      <c r="R292" s="8" t="n">
        <f aca="false">IF(I292="","",IF(ISNUMBER(I292),I292,IFERROR(VALUE(I292),"")))</f>
        <v>30</v>
      </c>
      <c r="S292" s="8" t="n">
        <f aca="false">IF(COUNT(O292:R292)=0,"",MAX(O292:R292))</f>
        <v>200</v>
      </c>
      <c r="T292" s="8" t="str">
        <f aca="false">IF(S292="","",IFERROR(INDEX(Codetabel!$B$2:$B$11,MATCH(S292,Codetabel!$A$2:$A$11,0)),""))</f>
        <v>4.1</v>
      </c>
      <c r="U292" s="8" t="str">
        <f aca="false">IF(NOT(X292),"n/a (excluded)",IF(K292=S292,"OK","MISMATCH"))</f>
        <v>OK</v>
      </c>
      <c r="V292" s="8" t="str">
        <f aca="false">IF(NOT(X292),"n/a (excluded)",IF(M292&amp;""=T292&amp;"","OK","MISMATCH"))</f>
        <v>OK</v>
      </c>
      <c r="W292" s="8" t="str">
        <f aca="false">IF(E292="","no activity description",IF(O292="","no numeric odour distance",IF(M292="","no category","")))</f>
        <v/>
      </c>
      <c r="X292" s="12" t="b">
        <f aca="false">W292=""</f>
        <v>1</v>
      </c>
      <c r="Y292" s="8" t="n">
        <f aca="false">IF(X292,INDEX(Codetabel!$C$2:$C$11,MATCH(M292&amp;"",Codetabel!$B$2:$B$11,0)),"")</f>
        <v>5</v>
      </c>
      <c r="Z292" s="12" t="b">
        <f aca="false">IF(X292,O292=S292,"")</f>
        <v>0</v>
      </c>
    </row>
    <row r="293" customFormat="false" ht="15" hidden="false" customHeight="false" outlineLevel="0" collapsed="false">
      <c r="A293" s="9" t="n">
        <v>294</v>
      </c>
      <c r="B293" s="9" t="s">
        <v>524</v>
      </c>
      <c r="C293" s="9" t="s">
        <v>525</v>
      </c>
      <c r="D293" s="9" t="s">
        <v>107</v>
      </c>
      <c r="E293" s="9" t="s">
        <v>527</v>
      </c>
      <c r="F293" s="9" t="n">
        <v>10</v>
      </c>
      <c r="G293" s="9" t="n">
        <v>100</v>
      </c>
      <c r="H293" s="9" t="n">
        <v>300</v>
      </c>
      <c r="I293" s="9" t="n">
        <v>30</v>
      </c>
      <c r="J293" s="9" t="n">
        <f aca="false">MAX(J294,G294,F294,E294)</f>
        <v>200</v>
      </c>
      <c r="K293" s="9" t="n">
        <v>300</v>
      </c>
      <c r="L293" s="9" t="n">
        <f aca="false">IF(ISNA(P294),"",P294)</f>
        <v>200</v>
      </c>
      <c r="M293" s="9" t="s">
        <v>199</v>
      </c>
      <c r="N293" s="11" t="b">
        <f aca="false">TRUE()</f>
        <v>1</v>
      </c>
      <c r="O293" s="8" t="n">
        <f aca="false">IF(F293="","",IF(ISNUMBER(F293),F293,IFERROR(VALUE(F293),"")))</f>
        <v>10</v>
      </c>
      <c r="P293" s="8" t="n">
        <f aca="false">IF(G293="","",IF(ISNUMBER(G293),G293,IFERROR(VALUE(G293),"")))</f>
        <v>100</v>
      </c>
      <c r="Q293" s="8" t="n">
        <f aca="false">IF(H293="","",IF(ISNUMBER(H293),H293,IFERROR(VALUE(H293),"")))</f>
        <v>300</v>
      </c>
      <c r="R293" s="8" t="n">
        <f aca="false">IF(I293="","",IF(ISNUMBER(I293),I293,IFERROR(VALUE(I293),"")))</f>
        <v>30</v>
      </c>
      <c r="S293" s="8" t="n">
        <f aca="false">IF(COUNT(O293:R293)=0,"",MAX(O293:R293))</f>
        <v>300</v>
      </c>
      <c r="T293" s="8" t="str">
        <f aca="false">IF(S293="","",IFERROR(INDEX(Codetabel!$B$2:$B$11,MATCH(S293,Codetabel!$A$2:$A$11,0)),""))</f>
        <v>4.2</v>
      </c>
      <c r="U293" s="8" t="str">
        <f aca="false">IF(NOT(X293),"n/a (excluded)",IF(K293=S293,"OK","MISMATCH"))</f>
        <v>OK</v>
      </c>
      <c r="V293" s="8" t="str">
        <f aca="false">IF(NOT(X293),"n/a (excluded)",IF(M293&amp;""=T293&amp;"","OK","MISMATCH"))</f>
        <v>OK</v>
      </c>
      <c r="W293" s="8" t="str">
        <f aca="false">IF(E293="","no activity description",IF(O293="","no numeric odour distance",IF(M293="","no category","")))</f>
        <v/>
      </c>
      <c r="X293" s="12" t="b">
        <f aca="false">W293=""</f>
        <v>1</v>
      </c>
      <c r="Y293" s="8" t="n">
        <f aca="false">IF(X293,INDEX(Codetabel!$C$2:$C$11,MATCH(M293&amp;"",Codetabel!$B$2:$B$11,0)),"")</f>
        <v>6</v>
      </c>
      <c r="Z293" s="12" t="b">
        <f aca="false">IF(X293,O293=S293,"")</f>
        <v>0</v>
      </c>
    </row>
    <row r="294" customFormat="false" ht="15" hidden="false" customHeight="false" outlineLevel="0" collapsed="false">
      <c r="A294" s="9" t="n">
        <v>295</v>
      </c>
      <c r="B294" s="9" t="s">
        <v>524</v>
      </c>
      <c r="C294" s="9" t="s">
        <v>525</v>
      </c>
      <c r="D294" s="9" t="s">
        <v>1217</v>
      </c>
      <c r="E294" s="9" t="s">
        <v>528</v>
      </c>
      <c r="F294" s="9" t="n">
        <v>30</v>
      </c>
      <c r="G294" s="9" t="n">
        <v>200</v>
      </c>
      <c r="H294" s="9" t="n">
        <v>700</v>
      </c>
      <c r="I294" s="9" t="n">
        <v>30</v>
      </c>
      <c r="J294" s="9" t="n">
        <f aca="false">MAX(J295,G295,F295,E295)</f>
        <v>0</v>
      </c>
      <c r="K294" s="9" t="n">
        <v>700</v>
      </c>
      <c r="L294" s="9" t="str">
        <f aca="false">IF(ISNA(P295),"",P295)</f>
        <v/>
      </c>
      <c r="M294" s="9" t="s">
        <v>182</v>
      </c>
      <c r="N294" s="11" t="b">
        <f aca="false">TRUE()</f>
        <v>1</v>
      </c>
      <c r="O294" s="8" t="n">
        <f aca="false">IF(F294="","",IF(ISNUMBER(F294),F294,IFERROR(VALUE(F294),"")))</f>
        <v>30</v>
      </c>
      <c r="P294" s="8" t="n">
        <f aca="false">IF(G294="","",IF(ISNUMBER(G294),G294,IFERROR(VALUE(G294),"")))</f>
        <v>200</v>
      </c>
      <c r="Q294" s="8" t="n">
        <f aca="false">IF(H294="","",IF(ISNUMBER(H294),H294,IFERROR(VALUE(H294),"")))</f>
        <v>700</v>
      </c>
      <c r="R294" s="8" t="n">
        <f aca="false">IF(I294="","",IF(ISNUMBER(I294),I294,IFERROR(VALUE(I294),"")))</f>
        <v>30</v>
      </c>
      <c r="S294" s="8" t="n">
        <f aca="false">IF(COUNT(O294:R294)=0,"",MAX(O294:R294))</f>
        <v>700</v>
      </c>
      <c r="T294" s="8" t="str">
        <f aca="false">IF(S294="","",IFERROR(INDEX(Codetabel!$B$2:$B$11,MATCH(S294,Codetabel!$A$2:$A$11,0)),""))</f>
        <v>5.2</v>
      </c>
      <c r="U294" s="8" t="str">
        <f aca="false">IF(NOT(X294),"n/a (excluded)",IF(K294=S294,"OK","MISMATCH"))</f>
        <v>OK</v>
      </c>
      <c r="V294" s="8" t="str">
        <f aca="false">IF(NOT(X294),"n/a (excluded)",IF(M294&amp;""=T294&amp;"","OK","MISMATCH"))</f>
        <v>OK</v>
      </c>
      <c r="W294" s="8" t="str">
        <f aca="false">IF(E294="","no activity description",IF(O294="","no numeric odour distance",IF(M294="","no category","")))</f>
        <v/>
      </c>
      <c r="X294" s="12" t="b">
        <f aca="false">W294=""</f>
        <v>1</v>
      </c>
      <c r="Y294" s="8" t="n">
        <f aca="false">IF(X294,INDEX(Codetabel!$C$2:$C$11,MATCH(M294&amp;"",Codetabel!$B$2:$B$11,0)),"")</f>
        <v>8</v>
      </c>
      <c r="Z294" s="12" t="b">
        <f aca="false">IF(X294,O294=S294,"")</f>
        <v>0</v>
      </c>
    </row>
    <row r="295" customFormat="false" ht="15" hidden="false" customHeight="false" outlineLevel="0" collapsed="false">
      <c r="A295" s="9" t="n">
        <v>296</v>
      </c>
      <c r="B295" s="9" t="s">
        <v>529</v>
      </c>
      <c r="C295" s="9" t="s">
        <v>530</v>
      </c>
      <c r="D295" s="9" t="s">
        <v>1215</v>
      </c>
      <c r="E295" s="9" t="s">
        <v>1317</v>
      </c>
      <c r="F295" s="9"/>
      <c r="G295" s="9"/>
      <c r="H295" s="9"/>
      <c r="I295" s="9"/>
      <c r="J295" s="9"/>
      <c r="K295" s="9"/>
      <c r="L295" s="9" t="n">
        <f aca="false">IF(ISNA(P296),"",P296)</f>
        <v>50</v>
      </c>
      <c r="M295" s="9"/>
      <c r="N295" s="11" t="b">
        <f aca="false">TRUE()</f>
        <v>1</v>
      </c>
      <c r="O295" s="8" t="str">
        <f aca="false">IF(F295="","",IF(ISNUMBER(F295),F295,IFERROR(VALUE(F295),"")))</f>
        <v/>
      </c>
      <c r="P295" s="8" t="str">
        <f aca="false">IF(G295="","",IF(ISNUMBER(G295),G295,IFERROR(VALUE(G295),"")))</f>
        <v/>
      </c>
      <c r="Q295" s="8" t="str">
        <f aca="false">IF(H295="","",IF(ISNUMBER(H295),H295,IFERROR(VALUE(H295),"")))</f>
        <v/>
      </c>
      <c r="R295" s="8" t="str">
        <f aca="false">IF(I295="","",IF(ISNUMBER(I295),I295,IFERROR(VALUE(I295),"")))</f>
        <v/>
      </c>
      <c r="S295" s="8" t="str">
        <f aca="false">IF(COUNT(O295:R295)=0,"",MAX(O295:R295))</f>
        <v/>
      </c>
      <c r="T295" s="8" t="str">
        <f aca="false">IF(S295="","",IFERROR(INDEX(Codetabel!$B$2:$B$11,MATCH(S295,Codetabel!$A$2:$A$11,0)),""))</f>
        <v/>
      </c>
      <c r="U295" s="8" t="str">
        <f aca="false">IF(NOT(X295),"n/a (excluded)",IF(K295=S295,"OK","MISMATCH"))</f>
        <v>n/a (excluded)</v>
      </c>
      <c r="V295" s="8" t="str">
        <f aca="false">IF(NOT(X295),"n/a (excluded)",IF(M295&amp;""=T295&amp;"","OK","MISMATCH"))</f>
        <v>n/a (excluded)</v>
      </c>
      <c r="W295" s="8" t="str">
        <f aca="false">IF(E295="","no activity description",IF(O295="","no numeric odour distance",IF(M295="","no category","")))</f>
        <v>no numeric odour distance</v>
      </c>
      <c r="X295" s="12" t="b">
        <f aca="false">W295=""</f>
        <v>0</v>
      </c>
      <c r="Y295" s="8" t="str">
        <f aca="false">IF(X295,INDEX(Codetabel!$C$2:$C$11,MATCH(M295&amp;"",Codetabel!$B$2:$B$11,0)),"")</f>
        <v/>
      </c>
      <c r="Z295" s="8" t="str">
        <f aca="false">IF(X295,O295=S295,"")</f>
        <v/>
      </c>
    </row>
    <row r="296" customFormat="false" ht="15" hidden="false" customHeight="false" outlineLevel="0" collapsed="false">
      <c r="A296" s="9" t="n">
        <v>297</v>
      </c>
      <c r="B296" s="9" t="s">
        <v>529</v>
      </c>
      <c r="C296" s="9" t="s">
        <v>530</v>
      </c>
      <c r="D296" s="9" t="s">
        <v>392</v>
      </c>
      <c r="E296" s="9" t="s">
        <v>440</v>
      </c>
      <c r="F296" s="9" t="n">
        <v>10</v>
      </c>
      <c r="G296" s="9" t="n">
        <v>50</v>
      </c>
      <c r="H296" s="9" t="n">
        <v>100</v>
      </c>
      <c r="I296" s="9" t="n">
        <v>30</v>
      </c>
      <c r="J296" s="9" t="n">
        <f aca="false">MAX(J297,G297,F297,E297)</f>
        <v>200</v>
      </c>
      <c r="K296" s="9" t="n">
        <v>100</v>
      </c>
      <c r="L296" s="9" t="n">
        <f aca="false">IF(ISNA(P297),"",P297)</f>
        <v>200</v>
      </c>
      <c r="M296" s="9" t="s">
        <v>115</v>
      </c>
      <c r="N296" s="11" t="b">
        <f aca="false">TRUE()</f>
        <v>1</v>
      </c>
      <c r="O296" s="8" t="n">
        <f aca="false">IF(F296="","",IF(ISNUMBER(F296),F296,IFERROR(VALUE(F296),"")))</f>
        <v>10</v>
      </c>
      <c r="P296" s="8" t="n">
        <f aca="false">IF(G296="","",IF(ISNUMBER(G296),G296,IFERROR(VALUE(G296),"")))</f>
        <v>50</v>
      </c>
      <c r="Q296" s="8" t="n">
        <f aca="false">IF(H296="","",IF(ISNUMBER(H296),H296,IFERROR(VALUE(H296),"")))</f>
        <v>100</v>
      </c>
      <c r="R296" s="8" t="n">
        <f aca="false">IF(I296="","",IF(ISNUMBER(I296),I296,IFERROR(VALUE(I296),"")))</f>
        <v>30</v>
      </c>
      <c r="S296" s="8" t="n">
        <f aca="false">IF(COUNT(O296:R296)=0,"",MAX(O296:R296))</f>
        <v>100</v>
      </c>
      <c r="T296" s="8" t="str">
        <f aca="false">IF(S296="","",IFERROR(INDEX(Codetabel!$B$2:$B$11,MATCH(S296,Codetabel!$A$2:$A$11,0)),""))</f>
        <v>3.2</v>
      </c>
      <c r="U296" s="8" t="str">
        <f aca="false">IF(NOT(X296),"n/a (excluded)",IF(K296=S296,"OK","MISMATCH"))</f>
        <v>OK</v>
      </c>
      <c r="V296" s="8" t="str">
        <f aca="false">IF(NOT(X296),"n/a (excluded)",IF(M296&amp;""=T296&amp;"","OK","MISMATCH"))</f>
        <v>OK</v>
      </c>
      <c r="W296" s="8" t="str">
        <f aca="false">IF(E296="","no activity description",IF(O296="","no numeric odour distance",IF(M296="","no category","")))</f>
        <v/>
      </c>
      <c r="X296" s="12" t="b">
        <f aca="false">W296=""</f>
        <v>1</v>
      </c>
      <c r="Y296" s="8" t="n">
        <f aca="false">IF(X296,INDEX(Codetabel!$C$2:$C$11,MATCH(M296&amp;"",Codetabel!$B$2:$B$11,0)),"")</f>
        <v>4</v>
      </c>
      <c r="Z296" s="12" t="b">
        <f aca="false">IF(X296,O296=S296,"")</f>
        <v>0</v>
      </c>
    </row>
    <row r="297" customFormat="false" ht="15" hidden="false" customHeight="false" outlineLevel="0" collapsed="false">
      <c r="A297" s="9" t="n">
        <v>298</v>
      </c>
      <c r="B297" s="9" t="s">
        <v>529</v>
      </c>
      <c r="C297" s="9" t="s">
        <v>530</v>
      </c>
      <c r="D297" s="9" t="s">
        <v>107</v>
      </c>
      <c r="E297" s="9" t="s">
        <v>441</v>
      </c>
      <c r="F297" s="9" t="n">
        <v>30</v>
      </c>
      <c r="G297" s="9" t="n">
        <v>200</v>
      </c>
      <c r="H297" s="9" t="n">
        <v>300</v>
      </c>
      <c r="I297" s="9" t="n">
        <v>30</v>
      </c>
      <c r="J297" s="9" t="n">
        <f aca="false">MAX(J298,G298,F298,E298)</f>
        <v>50</v>
      </c>
      <c r="K297" s="9" t="n">
        <v>300</v>
      </c>
      <c r="L297" s="9" t="n">
        <f aca="false">IF(ISNA(P298),"",P298)</f>
        <v>50</v>
      </c>
      <c r="M297" s="9" t="s">
        <v>199</v>
      </c>
      <c r="N297" s="11" t="b">
        <f aca="false">TRUE()</f>
        <v>1</v>
      </c>
      <c r="O297" s="8" t="n">
        <f aca="false">IF(F297="","",IF(ISNUMBER(F297),F297,IFERROR(VALUE(F297),"")))</f>
        <v>30</v>
      </c>
      <c r="P297" s="8" t="n">
        <f aca="false">IF(G297="","",IF(ISNUMBER(G297),G297,IFERROR(VALUE(G297),"")))</f>
        <v>200</v>
      </c>
      <c r="Q297" s="8" t="n">
        <f aca="false">IF(H297="","",IF(ISNUMBER(H297),H297,IFERROR(VALUE(H297),"")))</f>
        <v>300</v>
      </c>
      <c r="R297" s="8" t="n">
        <f aca="false">IF(I297="","",IF(ISNUMBER(I297),I297,IFERROR(VALUE(I297),"")))</f>
        <v>30</v>
      </c>
      <c r="S297" s="8" t="n">
        <f aca="false">IF(COUNT(O297:R297)=0,"",MAX(O297:R297))</f>
        <v>300</v>
      </c>
      <c r="T297" s="8" t="str">
        <f aca="false">IF(S297="","",IFERROR(INDEX(Codetabel!$B$2:$B$11,MATCH(S297,Codetabel!$A$2:$A$11,0)),""))</f>
        <v>4.2</v>
      </c>
      <c r="U297" s="8" t="str">
        <f aca="false">IF(NOT(X297),"n/a (excluded)",IF(K297=S297,"OK","MISMATCH"))</f>
        <v>OK</v>
      </c>
      <c r="V297" s="8" t="str">
        <f aca="false">IF(NOT(X297),"n/a (excluded)",IF(M297&amp;""=T297&amp;"","OK","MISMATCH"))</f>
        <v>OK</v>
      </c>
      <c r="W297" s="8" t="str">
        <f aca="false">IF(E297="","no activity description",IF(O297="","no numeric odour distance",IF(M297="","no category","")))</f>
        <v/>
      </c>
      <c r="X297" s="12" t="b">
        <f aca="false">W297=""</f>
        <v>1</v>
      </c>
      <c r="Y297" s="8" t="n">
        <f aca="false">IF(X297,INDEX(Codetabel!$C$2:$C$11,MATCH(M297&amp;"",Codetabel!$B$2:$B$11,0)),"")</f>
        <v>6</v>
      </c>
      <c r="Z297" s="12" t="b">
        <f aca="false">IF(X297,O297=S297,"")</f>
        <v>0</v>
      </c>
    </row>
    <row r="298" customFormat="false" ht="15" hidden="false" customHeight="false" outlineLevel="0" collapsed="false">
      <c r="A298" s="9" t="n">
        <v>299</v>
      </c>
      <c r="B298" s="9" t="s">
        <v>531</v>
      </c>
      <c r="C298" s="9" t="s">
        <v>532</v>
      </c>
      <c r="D298" s="9"/>
      <c r="E298" s="9" t="s">
        <v>533</v>
      </c>
      <c r="F298" s="9" t="n">
        <v>50</v>
      </c>
      <c r="G298" s="9" t="n">
        <v>50</v>
      </c>
      <c r="H298" s="9" t="n">
        <v>100</v>
      </c>
      <c r="I298" s="9" t="n">
        <v>30</v>
      </c>
      <c r="J298" s="9" t="n">
        <f aca="false">MAX(J299,G299,F299,E299)</f>
        <v>0</v>
      </c>
      <c r="K298" s="9" t="n">
        <v>100</v>
      </c>
      <c r="L298" s="9" t="str">
        <f aca="false">IF(ISNA(P299),"",P299)</f>
        <v/>
      </c>
      <c r="M298" s="9" t="s">
        <v>115</v>
      </c>
      <c r="N298" s="11" t="b">
        <f aca="false">TRUE()</f>
        <v>1</v>
      </c>
      <c r="O298" s="8" t="n">
        <f aca="false">IF(F298="","",IF(ISNUMBER(F298),F298,IFERROR(VALUE(F298),"")))</f>
        <v>50</v>
      </c>
      <c r="P298" s="8" t="n">
        <f aca="false">IF(G298="","",IF(ISNUMBER(G298),G298,IFERROR(VALUE(G298),"")))</f>
        <v>50</v>
      </c>
      <c r="Q298" s="8" t="n">
        <f aca="false">IF(H298="","",IF(ISNUMBER(H298),H298,IFERROR(VALUE(H298),"")))</f>
        <v>100</v>
      </c>
      <c r="R298" s="8" t="n">
        <f aca="false">IF(I298="","",IF(ISNUMBER(I298),I298,IFERROR(VALUE(I298),"")))</f>
        <v>30</v>
      </c>
      <c r="S298" s="8" t="n">
        <f aca="false">IF(COUNT(O298:R298)=0,"",MAX(O298:R298))</f>
        <v>100</v>
      </c>
      <c r="T298" s="8" t="str">
        <f aca="false">IF(S298="","",IFERROR(INDEX(Codetabel!$B$2:$B$11,MATCH(S298,Codetabel!$A$2:$A$11,0)),""))</f>
        <v>3.2</v>
      </c>
      <c r="U298" s="8" t="str">
        <f aca="false">IF(NOT(X298),"n/a (excluded)",IF(K298=S298,"OK","MISMATCH"))</f>
        <v>OK</v>
      </c>
      <c r="V298" s="8" t="str">
        <f aca="false">IF(NOT(X298),"n/a (excluded)",IF(M298&amp;""=T298&amp;"","OK","MISMATCH"))</f>
        <v>OK</v>
      </c>
      <c r="W298" s="8" t="str">
        <f aca="false">IF(E298="","no activity description",IF(O298="","no numeric odour distance",IF(M298="","no category","")))</f>
        <v/>
      </c>
      <c r="X298" s="12" t="b">
        <f aca="false">W298=""</f>
        <v>1</v>
      </c>
      <c r="Y298" s="8" t="n">
        <f aca="false">IF(X298,INDEX(Codetabel!$C$2:$C$11,MATCH(M298&amp;"",Codetabel!$B$2:$B$11,0)),"")</f>
        <v>4</v>
      </c>
      <c r="Z298" s="12" t="b">
        <f aca="false">IF(X298,O298=S298,"")</f>
        <v>0</v>
      </c>
    </row>
    <row r="299" customFormat="false" ht="15" hidden="false" customHeight="false" outlineLevel="0" collapsed="false">
      <c r="A299" s="9" t="n">
        <v>300</v>
      </c>
      <c r="B299" s="9" t="s">
        <v>534</v>
      </c>
      <c r="C299" s="9" t="s">
        <v>535</v>
      </c>
      <c r="D299" s="9" t="s">
        <v>1215</v>
      </c>
      <c r="E299" s="9" t="s">
        <v>1318</v>
      </c>
      <c r="F299" s="9"/>
      <c r="G299" s="9"/>
      <c r="H299" s="9"/>
      <c r="I299" s="9"/>
      <c r="J299" s="9"/>
      <c r="K299" s="9"/>
      <c r="L299" s="9" t="n">
        <f aca="false">IF(ISNA(P300),"",P300)</f>
        <v>50</v>
      </c>
      <c r="M299" s="9"/>
      <c r="N299" s="11" t="b">
        <f aca="false">TRUE()</f>
        <v>1</v>
      </c>
      <c r="O299" s="8" t="str">
        <f aca="false">IF(F299="","",IF(ISNUMBER(F299),F299,IFERROR(VALUE(F299),"")))</f>
        <v/>
      </c>
      <c r="P299" s="8" t="str">
        <f aca="false">IF(G299="","",IF(ISNUMBER(G299),G299,IFERROR(VALUE(G299),"")))</f>
        <v/>
      </c>
      <c r="Q299" s="8" t="str">
        <f aca="false">IF(H299="","",IF(ISNUMBER(H299),H299,IFERROR(VALUE(H299),"")))</f>
        <v/>
      </c>
      <c r="R299" s="8" t="str">
        <f aca="false">IF(I299="","",IF(ISNUMBER(I299),I299,IFERROR(VALUE(I299),"")))</f>
        <v/>
      </c>
      <c r="S299" s="8" t="str">
        <f aca="false">IF(COUNT(O299:R299)=0,"",MAX(O299:R299))</f>
        <v/>
      </c>
      <c r="T299" s="8" t="str">
        <f aca="false">IF(S299="","",IFERROR(INDEX(Codetabel!$B$2:$B$11,MATCH(S299,Codetabel!$A$2:$A$11,0)),""))</f>
        <v/>
      </c>
      <c r="U299" s="8" t="str">
        <f aca="false">IF(NOT(X299),"n/a (excluded)",IF(K299=S299,"OK","MISMATCH"))</f>
        <v>n/a (excluded)</v>
      </c>
      <c r="V299" s="8" t="str">
        <f aca="false">IF(NOT(X299),"n/a (excluded)",IF(M299&amp;""=T299&amp;"","OK","MISMATCH"))</f>
        <v>n/a (excluded)</v>
      </c>
      <c r="W299" s="8" t="str">
        <f aca="false">IF(E299="","no activity description",IF(O299="","no numeric odour distance",IF(M299="","no category","")))</f>
        <v>no numeric odour distance</v>
      </c>
      <c r="X299" s="12" t="b">
        <f aca="false">W299=""</f>
        <v>0</v>
      </c>
      <c r="Y299" s="8" t="str">
        <f aca="false">IF(X299,INDEX(Codetabel!$C$2:$C$11,MATCH(M299&amp;"",Codetabel!$B$2:$B$11,0)),"")</f>
        <v/>
      </c>
      <c r="Z299" s="8" t="str">
        <f aca="false">IF(X299,O299=S299,"")</f>
        <v/>
      </c>
    </row>
    <row r="300" customFormat="false" ht="15" hidden="false" customHeight="false" outlineLevel="0" collapsed="false">
      <c r="A300" s="9" t="n">
        <v>301</v>
      </c>
      <c r="B300" s="9" t="s">
        <v>534</v>
      </c>
      <c r="C300" s="9" t="s">
        <v>535</v>
      </c>
      <c r="D300" s="9" t="s">
        <v>392</v>
      </c>
      <c r="E300" s="9" t="s">
        <v>536</v>
      </c>
      <c r="F300" s="9" t="n">
        <v>10</v>
      </c>
      <c r="G300" s="9" t="n">
        <v>50</v>
      </c>
      <c r="H300" s="9" t="n">
        <v>100</v>
      </c>
      <c r="I300" s="9" t="n">
        <v>10</v>
      </c>
      <c r="J300" s="9" t="n">
        <f aca="false">MAX(J301,G301,F301,E301)</f>
        <v>200</v>
      </c>
      <c r="K300" s="9" t="n">
        <v>100</v>
      </c>
      <c r="L300" s="9" t="n">
        <f aca="false">IF(ISNA(P301),"",P301)</f>
        <v>200</v>
      </c>
      <c r="M300" s="9" t="s">
        <v>115</v>
      </c>
      <c r="N300" s="11" t="b">
        <f aca="false">TRUE()</f>
        <v>1</v>
      </c>
      <c r="O300" s="8" t="n">
        <f aca="false">IF(F300="","",IF(ISNUMBER(F300),F300,IFERROR(VALUE(F300),"")))</f>
        <v>10</v>
      </c>
      <c r="P300" s="8" t="n">
        <f aca="false">IF(G300="","",IF(ISNUMBER(G300),G300,IFERROR(VALUE(G300),"")))</f>
        <v>50</v>
      </c>
      <c r="Q300" s="8" t="n">
        <f aca="false">IF(H300="","",IF(ISNUMBER(H300),H300,IFERROR(VALUE(H300),"")))</f>
        <v>100</v>
      </c>
      <c r="R300" s="8" t="n">
        <f aca="false">IF(I300="","",IF(ISNUMBER(I300),I300,IFERROR(VALUE(I300),"")))</f>
        <v>10</v>
      </c>
      <c r="S300" s="8" t="n">
        <f aca="false">IF(COUNT(O300:R300)=0,"",MAX(O300:R300))</f>
        <v>100</v>
      </c>
      <c r="T300" s="8" t="str">
        <f aca="false">IF(S300="","",IFERROR(INDEX(Codetabel!$B$2:$B$11,MATCH(S300,Codetabel!$A$2:$A$11,0)),""))</f>
        <v>3.2</v>
      </c>
      <c r="U300" s="8" t="str">
        <f aca="false">IF(NOT(X300),"n/a (excluded)",IF(K300=S300,"OK","MISMATCH"))</f>
        <v>OK</v>
      </c>
      <c r="V300" s="8" t="str">
        <f aca="false">IF(NOT(X300),"n/a (excluded)",IF(M300&amp;""=T300&amp;"","OK","MISMATCH"))</f>
        <v>OK</v>
      </c>
      <c r="W300" s="8" t="str">
        <f aca="false">IF(E300="","no activity description",IF(O300="","no numeric odour distance",IF(M300="","no category","")))</f>
        <v/>
      </c>
      <c r="X300" s="12" t="b">
        <f aca="false">W300=""</f>
        <v>1</v>
      </c>
      <c r="Y300" s="8" t="n">
        <f aca="false">IF(X300,INDEX(Codetabel!$C$2:$C$11,MATCH(M300&amp;"",Codetabel!$B$2:$B$11,0)),"")</f>
        <v>4</v>
      </c>
      <c r="Z300" s="12" t="b">
        <f aca="false">IF(X300,O300=S300,"")</f>
        <v>0</v>
      </c>
    </row>
    <row r="301" customFormat="false" ht="15" hidden="false" customHeight="false" outlineLevel="0" collapsed="false">
      <c r="A301" s="9" t="n">
        <v>302</v>
      </c>
      <c r="B301" s="9" t="s">
        <v>534</v>
      </c>
      <c r="C301" s="9" t="s">
        <v>535</v>
      </c>
      <c r="D301" s="9" t="s">
        <v>107</v>
      </c>
      <c r="E301" s="9" t="s">
        <v>537</v>
      </c>
      <c r="F301" s="9" t="n">
        <v>30</v>
      </c>
      <c r="G301" s="9" t="n">
        <v>200</v>
      </c>
      <c r="H301" s="9" t="n">
        <v>300</v>
      </c>
      <c r="I301" s="9" t="n">
        <v>10</v>
      </c>
      <c r="J301" s="9" t="n">
        <f aca="false">MAX(J302,G302,F302,E302)</f>
        <v>0</v>
      </c>
      <c r="K301" s="9" t="n">
        <v>300</v>
      </c>
      <c r="L301" s="9" t="str">
        <f aca="false">IF(ISNA(P302),"",P302)</f>
        <v/>
      </c>
      <c r="M301" s="9" t="s">
        <v>199</v>
      </c>
      <c r="N301" s="11" t="b">
        <f aca="false">TRUE()</f>
        <v>1</v>
      </c>
      <c r="O301" s="8" t="n">
        <f aca="false">IF(F301="","",IF(ISNUMBER(F301),F301,IFERROR(VALUE(F301),"")))</f>
        <v>30</v>
      </c>
      <c r="P301" s="8" t="n">
        <f aca="false">IF(G301="","",IF(ISNUMBER(G301),G301,IFERROR(VALUE(G301),"")))</f>
        <v>200</v>
      </c>
      <c r="Q301" s="8" t="n">
        <f aca="false">IF(H301="","",IF(ISNUMBER(H301),H301,IFERROR(VALUE(H301),"")))</f>
        <v>300</v>
      </c>
      <c r="R301" s="8" t="n">
        <f aca="false">IF(I301="","",IF(ISNUMBER(I301),I301,IFERROR(VALUE(I301),"")))</f>
        <v>10</v>
      </c>
      <c r="S301" s="8" t="n">
        <f aca="false">IF(COUNT(O301:R301)=0,"",MAX(O301:R301))</f>
        <v>300</v>
      </c>
      <c r="T301" s="8" t="str">
        <f aca="false">IF(S301="","",IFERROR(INDEX(Codetabel!$B$2:$B$11,MATCH(S301,Codetabel!$A$2:$A$11,0)),""))</f>
        <v>4.2</v>
      </c>
      <c r="U301" s="8" t="str">
        <f aca="false">IF(NOT(X301),"n/a (excluded)",IF(K301=S301,"OK","MISMATCH"))</f>
        <v>OK</v>
      </c>
      <c r="V301" s="8" t="str">
        <f aca="false">IF(NOT(X301),"n/a (excluded)",IF(M301&amp;""=T301&amp;"","OK","MISMATCH"))</f>
        <v>OK</v>
      </c>
      <c r="W301" s="8" t="str">
        <f aca="false">IF(E301="","no activity description",IF(O301="","no numeric odour distance",IF(M301="","no category","")))</f>
        <v/>
      </c>
      <c r="X301" s="12" t="b">
        <f aca="false">W301=""</f>
        <v>1</v>
      </c>
      <c r="Y301" s="8" t="n">
        <f aca="false">IF(X301,INDEX(Codetabel!$C$2:$C$11,MATCH(M301&amp;"",Codetabel!$B$2:$B$11,0)),"")</f>
        <v>6</v>
      </c>
      <c r="Z301" s="12" t="b">
        <f aca="false">IF(X301,O301=S301,"")</f>
        <v>0</v>
      </c>
    </row>
    <row r="302" customFormat="false" ht="15" hidden="false" customHeight="false" outlineLevel="0" collapsed="false">
      <c r="A302" s="9" t="n">
        <v>303</v>
      </c>
      <c r="B302" s="9" t="s">
        <v>538</v>
      </c>
      <c r="C302" s="9" t="s">
        <v>539</v>
      </c>
      <c r="D302" s="9" t="s">
        <v>1215</v>
      </c>
      <c r="E302" s="9" t="s">
        <v>1319</v>
      </c>
      <c r="F302" s="9"/>
      <c r="G302" s="9"/>
      <c r="H302" s="9"/>
      <c r="I302" s="9"/>
      <c r="J302" s="9"/>
      <c r="K302" s="9"/>
      <c r="L302" s="9" t="n">
        <f aca="false">IF(ISNA(P303),"",P303)</f>
        <v>50</v>
      </c>
      <c r="M302" s="9"/>
      <c r="N302" s="11" t="b">
        <f aca="false">TRUE()</f>
        <v>1</v>
      </c>
      <c r="O302" s="8" t="str">
        <f aca="false">IF(F302="","",IF(ISNUMBER(F302),F302,IFERROR(VALUE(F302),"")))</f>
        <v/>
      </c>
      <c r="P302" s="8" t="str">
        <f aca="false">IF(G302="","",IF(ISNUMBER(G302),G302,IFERROR(VALUE(G302),"")))</f>
        <v/>
      </c>
      <c r="Q302" s="8" t="str">
        <f aca="false">IF(H302="","",IF(ISNUMBER(H302),H302,IFERROR(VALUE(H302),"")))</f>
        <v/>
      </c>
      <c r="R302" s="8" t="str">
        <f aca="false">IF(I302="","",IF(ISNUMBER(I302),I302,IFERROR(VALUE(I302),"")))</f>
        <v/>
      </c>
      <c r="S302" s="8" t="str">
        <f aca="false">IF(COUNT(O302:R302)=0,"",MAX(O302:R302))</f>
        <v/>
      </c>
      <c r="T302" s="8" t="str">
        <f aca="false">IF(S302="","",IFERROR(INDEX(Codetabel!$B$2:$B$11,MATCH(S302,Codetabel!$A$2:$A$11,0)),""))</f>
        <v/>
      </c>
      <c r="U302" s="8" t="str">
        <f aca="false">IF(NOT(X302),"n/a (excluded)",IF(K302=S302,"OK","MISMATCH"))</f>
        <v>n/a (excluded)</v>
      </c>
      <c r="V302" s="8" t="str">
        <f aca="false">IF(NOT(X302),"n/a (excluded)",IF(M302&amp;""=T302&amp;"","OK","MISMATCH"))</f>
        <v>n/a (excluded)</v>
      </c>
      <c r="W302" s="8" t="str">
        <f aca="false">IF(E302="","no activity description",IF(O302="","no numeric odour distance",IF(M302="","no category","")))</f>
        <v>no numeric odour distance</v>
      </c>
      <c r="X302" s="12" t="b">
        <f aca="false">W302=""</f>
        <v>0</v>
      </c>
      <c r="Y302" s="8" t="str">
        <f aca="false">IF(X302,INDEX(Codetabel!$C$2:$C$11,MATCH(M302&amp;"",Codetabel!$B$2:$B$11,0)),"")</f>
        <v/>
      </c>
      <c r="Z302" s="8" t="str">
        <f aca="false">IF(X302,O302=S302,"")</f>
        <v/>
      </c>
    </row>
    <row r="303" customFormat="false" ht="15" hidden="false" customHeight="false" outlineLevel="0" collapsed="false">
      <c r="A303" s="9" t="n">
        <v>304</v>
      </c>
      <c r="B303" s="9" t="s">
        <v>538</v>
      </c>
      <c r="C303" s="9" t="s">
        <v>539</v>
      </c>
      <c r="D303" s="9" t="s">
        <v>392</v>
      </c>
      <c r="E303" s="9" t="s">
        <v>540</v>
      </c>
      <c r="F303" s="9" t="n">
        <v>10</v>
      </c>
      <c r="G303" s="9" t="n">
        <v>50</v>
      </c>
      <c r="H303" s="9" t="n">
        <v>100</v>
      </c>
      <c r="I303" s="9" t="n">
        <v>50</v>
      </c>
      <c r="J303" s="9" t="n">
        <f aca="false">MAX(J304,G304,F304,E304)</f>
        <v>200</v>
      </c>
      <c r="K303" s="9" t="n">
        <v>100</v>
      </c>
      <c r="L303" s="9" t="n">
        <f aca="false">IF(ISNA(P304),"",P304)</f>
        <v>200</v>
      </c>
      <c r="M303" s="9" t="s">
        <v>115</v>
      </c>
      <c r="N303" s="11" t="b">
        <f aca="false">TRUE()</f>
        <v>1</v>
      </c>
      <c r="O303" s="8" t="n">
        <f aca="false">IF(F303="","",IF(ISNUMBER(F303),F303,IFERROR(VALUE(F303),"")))</f>
        <v>10</v>
      </c>
      <c r="P303" s="8" t="n">
        <f aca="false">IF(G303="","",IF(ISNUMBER(G303),G303,IFERROR(VALUE(G303),"")))</f>
        <v>50</v>
      </c>
      <c r="Q303" s="8" t="n">
        <f aca="false">IF(H303="","",IF(ISNUMBER(H303),H303,IFERROR(VALUE(H303),"")))</f>
        <v>100</v>
      </c>
      <c r="R303" s="8" t="n">
        <f aca="false">IF(I303="","",IF(ISNUMBER(I303),I303,IFERROR(VALUE(I303),"")))</f>
        <v>50</v>
      </c>
      <c r="S303" s="8" t="n">
        <f aca="false">IF(COUNT(O303:R303)=0,"",MAX(O303:R303))</f>
        <v>100</v>
      </c>
      <c r="T303" s="8" t="str">
        <f aca="false">IF(S303="","",IFERROR(INDEX(Codetabel!$B$2:$B$11,MATCH(S303,Codetabel!$A$2:$A$11,0)),""))</f>
        <v>3.2</v>
      </c>
      <c r="U303" s="8" t="str">
        <f aca="false">IF(NOT(X303),"n/a (excluded)",IF(K303=S303,"OK","MISMATCH"))</f>
        <v>OK</v>
      </c>
      <c r="V303" s="8" t="str">
        <f aca="false">IF(NOT(X303),"n/a (excluded)",IF(M303&amp;""=T303&amp;"","OK","MISMATCH"))</f>
        <v>OK</v>
      </c>
      <c r="W303" s="8" t="str">
        <f aca="false">IF(E303="","no activity description",IF(O303="","no numeric odour distance",IF(M303="","no category","")))</f>
        <v/>
      </c>
      <c r="X303" s="12" t="b">
        <f aca="false">W303=""</f>
        <v>1</v>
      </c>
      <c r="Y303" s="8" t="n">
        <f aca="false">IF(X303,INDEX(Codetabel!$C$2:$C$11,MATCH(M303&amp;"",Codetabel!$B$2:$B$11,0)),"")</f>
        <v>4</v>
      </c>
      <c r="Z303" s="12" t="b">
        <f aca="false">IF(X303,O303=S303,"")</f>
        <v>0</v>
      </c>
    </row>
    <row r="304" customFormat="false" ht="15" hidden="false" customHeight="false" outlineLevel="0" collapsed="false">
      <c r="A304" s="9" t="n">
        <v>305</v>
      </c>
      <c r="B304" s="9" t="s">
        <v>538</v>
      </c>
      <c r="C304" s="9" t="s">
        <v>539</v>
      </c>
      <c r="D304" s="9" t="s">
        <v>107</v>
      </c>
      <c r="E304" s="9" t="s">
        <v>541</v>
      </c>
      <c r="F304" s="9" t="n">
        <v>30</v>
      </c>
      <c r="G304" s="9" t="n">
        <v>200</v>
      </c>
      <c r="H304" s="9" t="n">
        <v>300</v>
      </c>
      <c r="I304" s="9" t="n">
        <v>200</v>
      </c>
      <c r="J304" s="9" t="n">
        <f aca="false">MAX(J305,G305,F305,E305)</f>
        <v>0</v>
      </c>
      <c r="K304" s="9" t="n">
        <v>300</v>
      </c>
      <c r="L304" s="9" t="str">
        <f aca="false">IF(ISNA(P305),"",P305)</f>
        <v/>
      </c>
      <c r="M304" s="9" t="s">
        <v>199</v>
      </c>
      <c r="N304" s="11" t="b">
        <f aca="false">TRUE()</f>
        <v>1</v>
      </c>
      <c r="O304" s="8" t="n">
        <f aca="false">IF(F304="","",IF(ISNUMBER(F304),F304,IFERROR(VALUE(F304),"")))</f>
        <v>30</v>
      </c>
      <c r="P304" s="8" t="n">
        <f aca="false">IF(G304="","",IF(ISNUMBER(G304),G304,IFERROR(VALUE(G304),"")))</f>
        <v>200</v>
      </c>
      <c r="Q304" s="8" t="n">
        <f aca="false">IF(H304="","",IF(ISNUMBER(H304),H304,IFERROR(VALUE(H304),"")))</f>
        <v>300</v>
      </c>
      <c r="R304" s="8" t="n">
        <f aca="false">IF(I304="","",IF(ISNUMBER(I304),I304,IFERROR(VALUE(I304),"")))</f>
        <v>200</v>
      </c>
      <c r="S304" s="8" t="n">
        <f aca="false">IF(COUNT(O304:R304)=0,"",MAX(O304:R304))</f>
        <v>300</v>
      </c>
      <c r="T304" s="8" t="str">
        <f aca="false">IF(S304="","",IFERROR(INDEX(Codetabel!$B$2:$B$11,MATCH(S304,Codetabel!$A$2:$A$11,0)),""))</f>
        <v>4.2</v>
      </c>
      <c r="U304" s="8" t="str">
        <f aca="false">IF(NOT(X304),"n/a (excluded)",IF(K304=S304,"OK","MISMATCH"))</f>
        <v>OK</v>
      </c>
      <c r="V304" s="8" t="str">
        <f aca="false">IF(NOT(X304),"n/a (excluded)",IF(M304&amp;""=T304&amp;"","OK","MISMATCH"))</f>
        <v>OK</v>
      </c>
      <c r="W304" s="8" t="str">
        <f aca="false">IF(E304="","no activity description",IF(O304="","no numeric odour distance",IF(M304="","no category","")))</f>
        <v/>
      </c>
      <c r="X304" s="12" t="b">
        <f aca="false">W304=""</f>
        <v>1</v>
      </c>
      <c r="Y304" s="8" t="n">
        <f aca="false">IF(X304,INDEX(Codetabel!$C$2:$C$11,MATCH(M304&amp;"",Codetabel!$B$2:$B$11,0)),"")</f>
        <v>6</v>
      </c>
      <c r="Z304" s="12" t="b">
        <f aca="false">IF(X304,O304=S304,"")</f>
        <v>0</v>
      </c>
    </row>
    <row r="305" customFormat="false" ht="15" hidden="false" customHeight="false" outlineLevel="0" collapsed="false">
      <c r="A305" s="9" t="n">
        <v>306</v>
      </c>
      <c r="B305" s="9" t="s">
        <v>542</v>
      </c>
      <c r="C305" s="9" t="s">
        <v>543</v>
      </c>
      <c r="D305" s="9" t="s">
        <v>1215</v>
      </c>
      <c r="E305" s="9" t="s">
        <v>1320</v>
      </c>
      <c r="F305" s="9"/>
      <c r="G305" s="9"/>
      <c r="H305" s="9"/>
      <c r="I305" s="9"/>
      <c r="J305" s="9"/>
      <c r="K305" s="9"/>
      <c r="L305" s="9" t="n">
        <f aca="false">IF(ISNA(P306),"",P306)</f>
        <v>30</v>
      </c>
      <c r="M305" s="9"/>
      <c r="N305" s="11" t="b">
        <f aca="false">TRUE()</f>
        <v>1</v>
      </c>
      <c r="O305" s="8" t="str">
        <f aca="false">IF(F305="","",IF(ISNUMBER(F305),F305,IFERROR(VALUE(F305),"")))</f>
        <v/>
      </c>
      <c r="P305" s="8" t="str">
        <f aca="false">IF(G305="","",IF(ISNUMBER(G305),G305,IFERROR(VALUE(G305),"")))</f>
        <v/>
      </c>
      <c r="Q305" s="8" t="str">
        <f aca="false">IF(H305="","",IF(ISNUMBER(H305),H305,IFERROR(VALUE(H305),"")))</f>
        <v/>
      </c>
      <c r="R305" s="8" t="str">
        <f aca="false">IF(I305="","",IF(ISNUMBER(I305),I305,IFERROR(VALUE(I305),"")))</f>
        <v/>
      </c>
      <c r="S305" s="8" t="str">
        <f aca="false">IF(COUNT(O305:R305)=0,"",MAX(O305:R305))</f>
        <v/>
      </c>
      <c r="T305" s="8" t="str">
        <f aca="false">IF(S305="","",IFERROR(INDEX(Codetabel!$B$2:$B$11,MATCH(S305,Codetabel!$A$2:$A$11,0)),""))</f>
        <v/>
      </c>
      <c r="U305" s="8" t="str">
        <f aca="false">IF(NOT(X305),"n/a (excluded)",IF(K305=S305,"OK","MISMATCH"))</f>
        <v>n/a (excluded)</v>
      </c>
      <c r="V305" s="8" t="str">
        <f aca="false">IF(NOT(X305),"n/a (excluded)",IF(M305&amp;""=T305&amp;"","OK","MISMATCH"))</f>
        <v>n/a (excluded)</v>
      </c>
      <c r="W305" s="8" t="str">
        <f aca="false">IF(E305="","no activity description",IF(O305="","no numeric odour distance",IF(M305="","no category","")))</f>
        <v>no numeric odour distance</v>
      </c>
      <c r="X305" s="12" t="b">
        <f aca="false">W305=""</f>
        <v>0</v>
      </c>
      <c r="Y305" s="8" t="str">
        <f aca="false">IF(X305,INDEX(Codetabel!$C$2:$C$11,MATCH(M305&amp;"",Codetabel!$B$2:$B$11,0)),"")</f>
        <v/>
      </c>
      <c r="Z305" s="8" t="str">
        <f aca="false">IF(X305,O305=S305,"")</f>
        <v/>
      </c>
    </row>
    <row r="306" customFormat="false" ht="15" hidden="false" customHeight="false" outlineLevel="0" collapsed="false">
      <c r="A306" s="9" t="n">
        <v>307</v>
      </c>
      <c r="B306" s="9" t="s">
        <v>542</v>
      </c>
      <c r="C306" s="9" t="s">
        <v>543</v>
      </c>
      <c r="D306" s="9" t="s">
        <v>392</v>
      </c>
      <c r="E306" s="9" t="s">
        <v>544</v>
      </c>
      <c r="F306" s="9" t="n">
        <v>10</v>
      </c>
      <c r="G306" s="9" t="n">
        <v>30</v>
      </c>
      <c r="H306" s="9" t="n">
        <v>100</v>
      </c>
      <c r="I306" s="9" t="n">
        <v>0</v>
      </c>
      <c r="J306" s="9" t="n">
        <f aca="false">MAX(J307,G307,F307,E307)</f>
        <v>200</v>
      </c>
      <c r="K306" s="9" t="n">
        <v>100</v>
      </c>
      <c r="L306" s="9" t="n">
        <f aca="false">IF(ISNA(P307),"",P307)</f>
        <v>30</v>
      </c>
      <c r="M306" s="9" t="s">
        <v>115</v>
      </c>
      <c r="N306" s="11" t="b">
        <f aca="false">TRUE()</f>
        <v>1</v>
      </c>
      <c r="O306" s="8" t="n">
        <f aca="false">IF(F306="","",IF(ISNUMBER(F306),F306,IFERROR(VALUE(F306),"")))</f>
        <v>10</v>
      </c>
      <c r="P306" s="8" t="n">
        <f aca="false">IF(G306="","",IF(ISNUMBER(G306),G306,IFERROR(VALUE(G306),"")))</f>
        <v>30</v>
      </c>
      <c r="Q306" s="8" t="n">
        <f aca="false">IF(H306="","",IF(ISNUMBER(H306),H306,IFERROR(VALUE(H306),"")))</f>
        <v>100</v>
      </c>
      <c r="R306" s="8" t="n">
        <f aca="false">IF(I306="","",IF(ISNUMBER(I306),I306,IFERROR(VALUE(I306),"")))</f>
        <v>0</v>
      </c>
      <c r="S306" s="8" t="n">
        <f aca="false">IF(COUNT(O306:R306)=0,"",MAX(O306:R306))</f>
        <v>100</v>
      </c>
      <c r="T306" s="8" t="str">
        <f aca="false">IF(S306="","",IFERROR(INDEX(Codetabel!$B$2:$B$11,MATCH(S306,Codetabel!$A$2:$A$11,0)),""))</f>
        <v>3.2</v>
      </c>
      <c r="U306" s="8" t="str">
        <f aca="false">IF(NOT(X306),"n/a (excluded)",IF(K306=S306,"OK","MISMATCH"))</f>
        <v>OK</v>
      </c>
      <c r="V306" s="8" t="str">
        <f aca="false">IF(NOT(X306),"n/a (excluded)",IF(M306&amp;""=T306&amp;"","OK","MISMATCH"))</f>
        <v>OK</v>
      </c>
      <c r="W306" s="8" t="str">
        <f aca="false">IF(E306="","no activity description",IF(O306="","no numeric odour distance",IF(M306="","no category","")))</f>
        <v/>
      </c>
      <c r="X306" s="12" t="b">
        <f aca="false">W306=""</f>
        <v>1</v>
      </c>
      <c r="Y306" s="8" t="n">
        <f aca="false">IF(X306,INDEX(Codetabel!$C$2:$C$11,MATCH(M306&amp;"",Codetabel!$B$2:$B$11,0)),"")</f>
        <v>4</v>
      </c>
      <c r="Z306" s="12" t="b">
        <f aca="false">IF(X306,O306=S306,"")</f>
        <v>0</v>
      </c>
    </row>
    <row r="307" customFormat="false" ht="15" hidden="false" customHeight="false" outlineLevel="0" collapsed="false">
      <c r="A307" s="9" t="n">
        <v>308</v>
      </c>
      <c r="B307" s="9" t="s">
        <v>542</v>
      </c>
      <c r="C307" s="9" t="s">
        <v>543</v>
      </c>
      <c r="D307" s="9" t="s">
        <v>107</v>
      </c>
      <c r="E307" s="9" t="s">
        <v>545</v>
      </c>
      <c r="F307" s="9" t="n">
        <v>10</v>
      </c>
      <c r="G307" s="9" t="n">
        <v>30</v>
      </c>
      <c r="H307" s="9" t="n">
        <v>50</v>
      </c>
      <c r="I307" s="9" t="n">
        <v>0</v>
      </c>
      <c r="J307" s="9" t="n">
        <f aca="false">MAX(J308,G308,F308,E308)</f>
        <v>200</v>
      </c>
      <c r="K307" s="9" t="n">
        <v>50</v>
      </c>
      <c r="L307" s="9" t="n">
        <f aca="false">IF(ISNA(P308),"",P308)</f>
        <v>100</v>
      </c>
      <c r="M307" s="9" t="s">
        <v>126</v>
      </c>
      <c r="N307" s="11" t="b">
        <f aca="false">TRUE()</f>
        <v>1</v>
      </c>
      <c r="O307" s="8" t="n">
        <f aca="false">IF(F307="","",IF(ISNUMBER(F307),F307,IFERROR(VALUE(F307),"")))</f>
        <v>10</v>
      </c>
      <c r="P307" s="8" t="n">
        <f aca="false">IF(G307="","",IF(ISNUMBER(G307),G307,IFERROR(VALUE(G307),"")))</f>
        <v>30</v>
      </c>
      <c r="Q307" s="8" t="n">
        <f aca="false">IF(H307="","",IF(ISNUMBER(H307),H307,IFERROR(VALUE(H307),"")))</f>
        <v>50</v>
      </c>
      <c r="R307" s="8" t="n">
        <f aca="false">IF(I307="","",IF(ISNUMBER(I307),I307,IFERROR(VALUE(I307),"")))</f>
        <v>0</v>
      </c>
      <c r="S307" s="8" t="n">
        <f aca="false">IF(COUNT(O307:R307)=0,"",MAX(O307:R307))</f>
        <v>50</v>
      </c>
      <c r="T307" s="8" t="str">
        <f aca="false">IF(S307="","",IFERROR(INDEX(Codetabel!$B$2:$B$11,MATCH(S307,Codetabel!$A$2:$A$11,0)),""))</f>
        <v>3.1</v>
      </c>
      <c r="U307" s="8" t="str">
        <f aca="false">IF(NOT(X307),"n/a (excluded)",IF(K307=S307,"OK","MISMATCH"))</f>
        <v>OK</v>
      </c>
      <c r="V307" s="8" t="str">
        <f aca="false">IF(NOT(X307),"n/a (excluded)",IF(M307&amp;""=T307&amp;"","OK","MISMATCH"))</f>
        <v>OK</v>
      </c>
      <c r="W307" s="8" t="str">
        <f aca="false">IF(E307="","no activity description",IF(O307="","no numeric odour distance",IF(M307="","no category","")))</f>
        <v/>
      </c>
      <c r="X307" s="12" t="b">
        <f aca="false">W307=""</f>
        <v>1</v>
      </c>
      <c r="Y307" s="8" t="n">
        <f aca="false">IF(X307,INDEX(Codetabel!$C$2:$C$11,MATCH(M307&amp;"",Codetabel!$B$2:$B$11,0)),"")</f>
        <v>3</v>
      </c>
      <c r="Z307" s="12" t="b">
        <f aca="false">IF(X307,O307=S307,"")</f>
        <v>0</v>
      </c>
    </row>
    <row r="308" customFormat="false" ht="15" hidden="false" customHeight="false" outlineLevel="0" collapsed="false">
      <c r="A308" s="9" t="n">
        <v>309</v>
      </c>
      <c r="B308" s="9" t="s">
        <v>542</v>
      </c>
      <c r="C308" s="9" t="s">
        <v>543</v>
      </c>
      <c r="D308" s="9" t="s">
        <v>1217</v>
      </c>
      <c r="E308" s="9" t="s">
        <v>546</v>
      </c>
      <c r="F308" s="9" t="n">
        <v>10</v>
      </c>
      <c r="G308" s="9" t="n">
        <v>100</v>
      </c>
      <c r="H308" s="9" t="n">
        <v>300</v>
      </c>
      <c r="I308" s="9" t="n">
        <v>10</v>
      </c>
      <c r="J308" s="9" t="n">
        <f aca="false">MAX(J309,G309,F309,E309)</f>
        <v>200</v>
      </c>
      <c r="K308" s="9" t="n">
        <v>300</v>
      </c>
      <c r="L308" s="9" t="n">
        <f aca="false">IF(ISNA(P309),"",P309)</f>
        <v>200</v>
      </c>
      <c r="M308" s="9" t="s">
        <v>199</v>
      </c>
      <c r="N308" s="11" t="b">
        <f aca="false">TRUE()</f>
        <v>1</v>
      </c>
      <c r="O308" s="8" t="n">
        <f aca="false">IF(F308="","",IF(ISNUMBER(F308),F308,IFERROR(VALUE(F308),"")))</f>
        <v>10</v>
      </c>
      <c r="P308" s="8" t="n">
        <f aca="false">IF(G308="","",IF(ISNUMBER(G308),G308,IFERROR(VALUE(G308),"")))</f>
        <v>100</v>
      </c>
      <c r="Q308" s="8" t="n">
        <f aca="false">IF(H308="","",IF(ISNUMBER(H308),H308,IFERROR(VALUE(H308),"")))</f>
        <v>300</v>
      </c>
      <c r="R308" s="8" t="n">
        <f aca="false">IF(I308="","",IF(ISNUMBER(I308),I308,IFERROR(VALUE(I308),"")))</f>
        <v>10</v>
      </c>
      <c r="S308" s="8" t="n">
        <f aca="false">IF(COUNT(O308:R308)=0,"",MAX(O308:R308))</f>
        <v>300</v>
      </c>
      <c r="T308" s="8" t="str">
        <f aca="false">IF(S308="","",IFERROR(INDEX(Codetabel!$B$2:$B$11,MATCH(S308,Codetabel!$A$2:$A$11,0)),""))</f>
        <v>4.2</v>
      </c>
      <c r="U308" s="8" t="str">
        <f aca="false">IF(NOT(X308),"n/a (excluded)",IF(K308=S308,"OK","MISMATCH"))</f>
        <v>OK</v>
      </c>
      <c r="V308" s="8" t="str">
        <f aca="false">IF(NOT(X308),"n/a (excluded)",IF(M308&amp;""=T308&amp;"","OK","MISMATCH"))</f>
        <v>OK</v>
      </c>
      <c r="W308" s="8" t="str">
        <f aca="false">IF(E308="","no activity description",IF(O308="","no numeric odour distance",IF(M308="","no category","")))</f>
        <v/>
      </c>
      <c r="X308" s="12" t="b">
        <f aca="false">W308=""</f>
        <v>1</v>
      </c>
      <c r="Y308" s="8" t="n">
        <f aca="false">IF(X308,INDEX(Codetabel!$C$2:$C$11,MATCH(M308&amp;"",Codetabel!$B$2:$B$11,0)),"")</f>
        <v>6</v>
      </c>
      <c r="Z308" s="12" t="b">
        <f aca="false">IF(X308,O308=S308,"")</f>
        <v>0</v>
      </c>
    </row>
    <row r="309" customFormat="false" ht="15" hidden="false" customHeight="false" outlineLevel="0" collapsed="false">
      <c r="A309" s="9" t="n">
        <v>310</v>
      </c>
      <c r="B309" s="9" t="s">
        <v>542</v>
      </c>
      <c r="C309" s="9" t="s">
        <v>543</v>
      </c>
      <c r="D309" s="9" t="s">
        <v>1218</v>
      </c>
      <c r="E309" s="9" t="s">
        <v>547</v>
      </c>
      <c r="F309" s="9" t="n">
        <v>30</v>
      </c>
      <c r="G309" s="9" t="n">
        <v>200</v>
      </c>
      <c r="H309" s="9" t="n">
        <v>700</v>
      </c>
      <c r="I309" s="9" t="n">
        <v>10</v>
      </c>
      <c r="J309" s="9" t="n">
        <f aca="false">MAX(J310,G310,F310,E310)</f>
        <v>30</v>
      </c>
      <c r="K309" s="9" t="n">
        <v>700</v>
      </c>
      <c r="L309" s="9" t="n">
        <f aca="false">IF(ISNA(P310),"",P310)</f>
        <v>30</v>
      </c>
      <c r="M309" s="9" t="s">
        <v>182</v>
      </c>
      <c r="N309" s="11" t="b">
        <f aca="false">TRUE()</f>
        <v>1</v>
      </c>
      <c r="O309" s="8" t="n">
        <f aca="false">IF(F309="","",IF(ISNUMBER(F309),F309,IFERROR(VALUE(F309),"")))</f>
        <v>30</v>
      </c>
      <c r="P309" s="8" t="n">
        <f aca="false">IF(G309="","",IF(ISNUMBER(G309),G309,IFERROR(VALUE(G309),"")))</f>
        <v>200</v>
      </c>
      <c r="Q309" s="8" t="n">
        <f aca="false">IF(H309="","",IF(ISNUMBER(H309),H309,IFERROR(VALUE(H309),"")))</f>
        <v>700</v>
      </c>
      <c r="R309" s="8" t="n">
        <f aca="false">IF(I309="","",IF(ISNUMBER(I309),I309,IFERROR(VALUE(I309),"")))</f>
        <v>10</v>
      </c>
      <c r="S309" s="8" t="n">
        <f aca="false">IF(COUNT(O309:R309)=0,"",MAX(O309:R309))</f>
        <v>700</v>
      </c>
      <c r="T309" s="8" t="str">
        <f aca="false">IF(S309="","",IFERROR(INDEX(Codetabel!$B$2:$B$11,MATCH(S309,Codetabel!$A$2:$A$11,0)),""))</f>
        <v>5.2</v>
      </c>
      <c r="U309" s="8" t="str">
        <f aca="false">IF(NOT(X309),"n/a (excluded)",IF(K309=S309,"OK","MISMATCH"))</f>
        <v>OK</v>
      </c>
      <c r="V309" s="8" t="str">
        <f aca="false">IF(NOT(X309),"n/a (excluded)",IF(M309&amp;""=T309&amp;"","OK","MISMATCH"))</f>
        <v>OK</v>
      </c>
      <c r="W309" s="8" t="str">
        <f aca="false">IF(E309="","no activity description",IF(O309="","no numeric odour distance",IF(M309="","no category","")))</f>
        <v/>
      </c>
      <c r="X309" s="12" t="b">
        <f aca="false">W309=""</f>
        <v>1</v>
      </c>
      <c r="Y309" s="8" t="n">
        <f aca="false">IF(X309,INDEX(Codetabel!$C$2:$C$11,MATCH(M309&amp;"",Codetabel!$B$2:$B$11,0)),"")</f>
        <v>8</v>
      </c>
      <c r="Z309" s="12" t="b">
        <f aca="false">IF(X309,O309=S309,"")</f>
        <v>0</v>
      </c>
    </row>
    <row r="310" customFormat="false" ht="15" hidden="false" customHeight="false" outlineLevel="0" collapsed="false">
      <c r="A310" s="9" t="n">
        <v>311</v>
      </c>
      <c r="B310" s="9" t="s">
        <v>548</v>
      </c>
      <c r="C310" s="9" t="s">
        <v>549</v>
      </c>
      <c r="D310" s="9"/>
      <c r="E310" s="9" t="s">
        <v>550</v>
      </c>
      <c r="F310" s="9" t="n">
        <v>10</v>
      </c>
      <c r="G310" s="9" t="n">
        <v>30</v>
      </c>
      <c r="H310" s="9" t="n">
        <v>50</v>
      </c>
      <c r="I310" s="9" t="n">
        <v>10</v>
      </c>
      <c r="J310" s="9" t="n">
        <f aca="false">MAX(J311,G311,F311,E311)</f>
        <v>0</v>
      </c>
      <c r="K310" s="9" t="n">
        <v>50</v>
      </c>
      <c r="L310" s="9" t="str">
        <f aca="false">IF(ISNA(P311),"",P311)</f>
        <v/>
      </c>
      <c r="M310" s="9" t="s">
        <v>126</v>
      </c>
      <c r="N310" s="11" t="b">
        <f aca="false">TRUE()</f>
        <v>1</v>
      </c>
      <c r="O310" s="8" t="n">
        <f aca="false">IF(F310="","",IF(ISNUMBER(F310),F310,IFERROR(VALUE(F310),"")))</f>
        <v>10</v>
      </c>
      <c r="P310" s="8" t="n">
        <f aca="false">IF(G310="","",IF(ISNUMBER(G310),G310,IFERROR(VALUE(G310),"")))</f>
        <v>30</v>
      </c>
      <c r="Q310" s="8" t="n">
        <f aca="false">IF(H310="","",IF(ISNUMBER(H310),H310,IFERROR(VALUE(H310),"")))</f>
        <v>50</v>
      </c>
      <c r="R310" s="8" t="n">
        <f aca="false">IF(I310="","",IF(ISNUMBER(I310),I310,IFERROR(VALUE(I310),"")))</f>
        <v>10</v>
      </c>
      <c r="S310" s="8" t="n">
        <f aca="false">IF(COUNT(O310:R310)=0,"",MAX(O310:R310))</f>
        <v>50</v>
      </c>
      <c r="T310" s="8" t="str">
        <f aca="false">IF(S310="","",IFERROR(INDEX(Codetabel!$B$2:$B$11,MATCH(S310,Codetabel!$A$2:$A$11,0)),""))</f>
        <v>3.1</v>
      </c>
      <c r="U310" s="8" t="str">
        <f aca="false">IF(NOT(X310),"n/a (excluded)",IF(K310=S310,"OK","MISMATCH"))</f>
        <v>OK</v>
      </c>
      <c r="V310" s="8" t="str">
        <f aca="false">IF(NOT(X310),"n/a (excluded)",IF(M310&amp;""=T310&amp;"","OK","MISMATCH"))</f>
        <v>OK</v>
      </c>
      <c r="W310" s="8" t="str">
        <f aca="false">IF(E310="","no activity description",IF(O310="","no numeric odour distance",IF(M310="","no category","")))</f>
        <v/>
      </c>
      <c r="X310" s="12" t="b">
        <f aca="false">W310=""</f>
        <v>1</v>
      </c>
      <c r="Y310" s="8" t="n">
        <f aca="false">IF(X310,INDEX(Codetabel!$C$2:$C$11,MATCH(M310&amp;"",Codetabel!$B$2:$B$11,0)),"")</f>
        <v>3</v>
      </c>
      <c r="Z310" s="12" t="b">
        <f aca="false">IF(X310,O310=S310,"")</f>
        <v>0</v>
      </c>
    </row>
    <row r="311" customFormat="false" ht="15" hidden="false" customHeight="false" outlineLevel="0" collapsed="false">
      <c r="A311" s="9" t="n">
        <v>312</v>
      </c>
      <c r="B311" s="9" t="s">
        <v>551</v>
      </c>
      <c r="C311" s="9" t="s">
        <v>552</v>
      </c>
      <c r="D311" s="9" t="s">
        <v>1294</v>
      </c>
      <c r="E311" s="9" t="s">
        <v>1321</v>
      </c>
      <c r="F311" s="9"/>
      <c r="G311" s="9"/>
      <c r="H311" s="9"/>
      <c r="I311" s="9"/>
      <c r="J311" s="9"/>
      <c r="K311" s="9"/>
      <c r="L311" s="9" t="n">
        <f aca="false">IF(ISNA(P312),"",P312)</f>
        <v>100</v>
      </c>
      <c r="M311" s="9"/>
      <c r="N311" s="11" t="b">
        <f aca="false">TRUE()</f>
        <v>1</v>
      </c>
      <c r="O311" s="8" t="str">
        <f aca="false">IF(F311="","",IF(ISNUMBER(F311),F311,IFERROR(VALUE(F311),"")))</f>
        <v/>
      </c>
      <c r="P311" s="8" t="str">
        <f aca="false">IF(G311="","",IF(ISNUMBER(G311),G311,IFERROR(VALUE(G311),"")))</f>
        <v/>
      </c>
      <c r="Q311" s="8" t="str">
        <f aca="false">IF(H311="","",IF(ISNUMBER(H311),H311,IFERROR(VALUE(H311),"")))</f>
        <v/>
      </c>
      <c r="R311" s="8" t="str">
        <f aca="false">IF(I311="","",IF(ISNUMBER(I311),I311,IFERROR(VALUE(I311),"")))</f>
        <v/>
      </c>
      <c r="S311" s="8" t="str">
        <f aca="false">IF(COUNT(O311:R311)=0,"",MAX(O311:R311))</f>
        <v/>
      </c>
      <c r="T311" s="8" t="str">
        <f aca="false">IF(S311="","",IFERROR(INDEX(Codetabel!$B$2:$B$11,MATCH(S311,Codetabel!$A$2:$A$11,0)),""))</f>
        <v/>
      </c>
      <c r="U311" s="8" t="str">
        <f aca="false">IF(NOT(X311),"n/a (excluded)",IF(K311=S311,"OK","MISMATCH"))</f>
        <v>n/a (excluded)</v>
      </c>
      <c r="V311" s="8" t="str">
        <f aca="false">IF(NOT(X311),"n/a (excluded)",IF(M311&amp;""=T311&amp;"","OK","MISMATCH"))</f>
        <v>n/a (excluded)</v>
      </c>
      <c r="W311" s="8" t="str">
        <f aca="false">IF(E311="","no activity description",IF(O311="","no numeric odour distance",IF(M311="","no category","")))</f>
        <v>no numeric odour distance</v>
      </c>
      <c r="X311" s="12" t="b">
        <f aca="false">W311=""</f>
        <v>0</v>
      </c>
      <c r="Y311" s="8" t="str">
        <f aca="false">IF(X311,INDEX(Codetabel!$C$2:$C$11,MATCH(M311&amp;"",Codetabel!$B$2:$B$11,0)),"")</f>
        <v/>
      </c>
      <c r="Z311" s="8" t="str">
        <f aca="false">IF(X311,O311=S311,"")</f>
        <v/>
      </c>
    </row>
    <row r="312" customFormat="false" ht="15" hidden="false" customHeight="false" outlineLevel="0" collapsed="false">
      <c r="A312" s="9" t="n">
        <v>313</v>
      </c>
      <c r="B312" s="9" t="s">
        <v>551</v>
      </c>
      <c r="C312" s="9" t="s">
        <v>552</v>
      </c>
      <c r="D312" s="9" t="s">
        <v>1296</v>
      </c>
      <c r="E312" s="9" t="s">
        <v>536</v>
      </c>
      <c r="F312" s="9" t="n">
        <v>300</v>
      </c>
      <c r="G312" s="9" t="n">
        <v>100</v>
      </c>
      <c r="H312" s="9" t="n">
        <v>100</v>
      </c>
      <c r="I312" s="9" t="n">
        <v>30</v>
      </c>
      <c r="J312" s="9" t="n">
        <f aca="false">MAX(J313,G313,F313,E313)</f>
        <v>500</v>
      </c>
      <c r="K312" s="9" t="n">
        <v>300</v>
      </c>
      <c r="L312" s="9" t="n">
        <f aca="false">IF(ISNA(P313),"",P313)</f>
        <v>200</v>
      </c>
      <c r="M312" s="9" t="s">
        <v>199</v>
      </c>
      <c r="N312" s="11" t="b">
        <f aca="false">TRUE()</f>
        <v>1</v>
      </c>
      <c r="O312" s="8" t="n">
        <f aca="false">IF(F312="","",IF(ISNUMBER(F312),F312,IFERROR(VALUE(F312),"")))</f>
        <v>300</v>
      </c>
      <c r="P312" s="8" t="n">
        <f aca="false">IF(G312="","",IF(ISNUMBER(G312),G312,IFERROR(VALUE(G312),"")))</f>
        <v>100</v>
      </c>
      <c r="Q312" s="8" t="n">
        <f aca="false">IF(H312="","",IF(ISNUMBER(H312),H312,IFERROR(VALUE(H312),"")))</f>
        <v>100</v>
      </c>
      <c r="R312" s="8" t="n">
        <f aca="false">IF(I312="","",IF(ISNUMBER(I312),I312,IFERROR(VALUE(I312),"")))</f>
        <v>30</v>
      </c>
      <c r="S312" s="8" t="n">
        <f aca="false">IF(COUNT(O312:R312)=0,"",MAX(O312:R312))</f>
        <v>300</v>
      </c>
      <c r="T312" s="8" t="str">
        <f aca="false">IF(S312="","",IFERROR(INDEX(Codetabel!$B$2:$B$11,MATCH(S312,Codetabel!$A$2:$A$11,0)),""))</f>
        <v>4.2</v>
      </c>
      <c r="U312" s="8" t="str">
        <f aca="false">IF(NOT(X312),"n/a (excluded)",IF(K312=S312,"OK","MISMATCH"))</f>
        <v>OK</v>
      </c>
      <c r="V312" s="8" t="str">
        <f aca="false">IF(NOT(X312),"n/a (excluded)",IF(M312&amp;""=T312&amp;"","OK","MISMATCH"))</f>
        <v>OK</v>
      </c>
      <c r="W312" s="8" t="str">
        <f aca="false">IF(E312="","no activity description",IF(O312="","no numeric odour distance",IF(M312="","no category","")))</f>
        <v/>
      </c>
      <c r="X312" s="12" t="b">
        <f aca="false">W312=""</f>
        <v>1</v>
      </c>
      <c r="Y312" s="8" t="n">
        <f aca="false">IF(X312,INDEX(Codetabel!$C$2:$C$11,MATCH(M312&amp;"",Codetabel!$B$2:$B$11,0)),"")</f>
        <v>6</v>
      </c>
      <c r="Z312" s="12" t="b">
        <f aca="false">IF(X312,O312=S312,"")</f>
        <v>1</v>
      </c>
    </row>
    <row r="313" customFormat="false" ht="15" hidden="false" customHeight="false" outlineLevel="0" collapsed="false">
      <c r="A313" s="9" t="n">
        <v>314</v>
      </c>
      <c r="B313" s="9" t="s">
        <v>551</v>
      </c>
      <c r="C313" s="9" t="s">
        <v>552</v>
      </c>
      <c r="D313" s="9" t="s">
        <v>1297</v>
      </c>
      <c r="E313" s="9" t="s">
        <v>537</v>
      </c>
      <c r="F313" s="9" t="n">
        <v>500</v>
      </c>
      <c r="G313" s="9" t="n">
        <v>200</v>
      </c>
      <c r="H313" s="9" t="n">
        <v>200</v>
      </c>
      <c r="I313" s="9" t="n">
        <v>50</v>
      </c>
      <c r="J313" s="9" t="n">
        <f aca="false">MAX(J314,G314,F314,E314)</f>
        <v>0</v>
      </c>
      <c r="K313" s="9" t="n">
        <v>500</v>
      </c>
      <c r="L313" s="9" t="str">
        <f aca="false">IF(ISNA(P314),"",P314)</f>
        <v/>
      </c>
      <c r="M313" s="9" t="s">
        <v>180</v>
      </c>
      <c r="N313" s="11" t="b">
        <f aca="false">TRUE()</f>
        <v>1</v>
      </c>
      <c r="O313" s="8" t="n">
        <f aca="false">IF(F313="","",IF(ISNUMBER(F313),F313,IFERROR(VALUE(F313),"")))</f>
        <v>500</v>
      </c>
      <c r="P313" s="8" t="n">
        <f aca="false">IF(G313="","",IF(ISNUMBER(G313),G313,IFERROR(VALUE(G313),"")))</f>
        <v>200</v>
      </c>
      <c r="Q313" s="8" t="n">
        <f aca="false">IF(H313="","",IF(ISNUMBER(H313),H313,IFERROR(VALUE(H313),"")))</f>
        <v>200</v>
      </c>
      <c r="R313" s="8" t="n">
        <f aca="false">IF(I313="","",IF(ISNUMBER(I313),I313,IFERROR(VALUE(I313),"")))</f>
        <v>50</v>
      </c>
      <c r="S313" s="8" t="n">
        <f aca="false">IF(COUNT(O313:R313)=0,"",MAX(O313:R313))</f>
        <v>500</v>
      </c>
      <c r="T313" s="8" t="str">
        <f aca="false">IF(S313="","",IFERROR(INDEX(Codetabel!$B$2:$B$11,MATCH(S313,Codetabel!$A$2:$A$11,0)),""))</f>
        <v>5.1</v>
      </c>
      <c r="U313" s="8" t="str">
        <f aca="false">IF(NOT(X313),"n/a (excluded)",IF(K313=S313,"OK","MISMATCH"))</f>
        <v>OK</v>
      </c>
      <c r="V313" s="8" t="str">
        <f aca="false">IF(NOT(X313),"n/a (excluded)",IF(M313&amp;""=T313&amp;"","OK","MISMATCH"))</f>
        <v>OK</v>
      </c>
      <c r="W313" s="8" t="str">
        <f aca="false">IF(E313="","no activity description",IF(O313="","no numeric odour distance",IF(M313="","no category","")))</f>
        <v/>
      </c>
      <c r="X313" s="12" t="b">
        <f aca="false">W313=""</f>
        <v>1</v>
      </c>
      <c r="Y313" s="8" t="n">
        <f aca="false">IF(X313,INDEX(Codetabel!$C$2:$C$11,MATCH(M313&amp;"",Codetabel!$B$2:$B$11,0)),"")</f>
        <v>7</v>
      </c>
      <c r="Z313" s="12" t="b">
        <f aca="false">IF(X313,O313=S313,"")</f>
        <v>1</v>
      </c>
    </row>
    <row r="314" customFormat="false" ht="15" hidden="false" customHeight="false" outlineLevel="0" collapsed="false">
      <c r="A314" s="9" t="n">
        <v>315</v>
      </c>
      <c r="B314" s="9" t="s">
        <v>551</v>
      </c>
      <c r="C314" s="9" t="s">
        <v>552</v>
      </c>
      <c r="D314" s="9" t="s">
        <v>1298</v>
      </c>
      <c r="E314" s="9" t="s">
        <v>1322</v>
      </c>
      <c r="F314" s="9"/>
      <c r="G314" s="9"/>
      <c r="H314" s="9"/>
      <c r="I314" s="9"/>
      <c r="J314" s="9"/>
      <c r="K314" s="9"/>
      <c r="L314" s="9" t="n">
        <f aca="false">IF(ISNA(P315),"",P315)</f>
        <v>200</v>
      </c>
      <c r="M314" s="9"/>
      <c r="N314" s="11" t="b">
        <f aca="false">TRUE()</f>
        <v>1</v>
      </c>
      <c r="O314" s="8" t="str">
        <f aca="false">IF(F314="","",IF(ISNUMBER(F314),F314,IFERROR(VALUE(F314),"")))</f>
        <v/>
      </c>
      <c r="P314" s="8" t="str">
        <f aca="false">IF(G314="","",IF(ISNUMBER(G314),G314,IFERROR(VALUE(G314),"")))</f>
        <v/>
      </c>
      <c r="Q314" s="8" t="str">
        <f aca="false">IF(H314="","",IF(ISNUMBER(H314),H314,IFERROR(VALUE(H314),"")))</f>
        <v/>
      </c>
      <c r="R314" s="8" t="str">
        <f aca="false">IF(I314="","",IF(ISNUMBER(I314),I314,IFERROR(VALUE(I314),"")))</f>
        <v/>
      </c>
      <c r="S314" s="8" t="str">
        <f aca="false">IF(COUNT(O314:R314)=0,"",MAX(O314:R314))</f>
        <v/>
      </c>
      <c r="T314" s="8" t="str">
        <f aca="false">IF(S314="","",IFERROR(INDEX(Codetabel!$B$2:$B$11,MATCH(S314,Codetabel!$A$2:$A$11,0)),""))</f>
        <v/>
      </c>
      <c r="U314" s="8" t="str">
        <f aca="false">IF(NOT(X314),"n/a (excluded)",IF(K314=S314,"OK","MISMATCH"))</f>
        <v>n/a (excluded)</v>
      </c>
      <c r="V314" s="8" t="str">
        <f aca="false">IF(NOT(X314),"n/a (excluded)",IF(M314&amp;""=T314&amp;"","OK","MISMATCH"))</f>
        <v>n/a (excluded)</v>
      </c>
      <c r="W314" s="8" t="str">
        <f aca="false">IF(E314="","no activity description",IF(O314="","no numeric odour distance",IF(M314="","no category","")))</f>
        <v>no numeric odour distance</v>
      </c>
      <c r="X314" s="12" t="b">
        <f aca="false">W314=""</f>
        <v>0</v>
      </c>
      <c r="Y314" s="8" t="str">
        <f aca="false">IF(X314,INDEX(Codetabel!$C$2:$C$11,MATCH(M314&amp;"",Codetabel!$B$2:$B$11,0)),"")</f>
        <v/>
      </c>
      <c r="Z314" s="8" t="str">
        <f aca="false">IF(X314,O314=S314,"")</f>
        <v/>
      </c>
    </row>
    <row r="315" customFormat="false" ht="15" hidden="false" customHeight="false" outlineLevel="0" collapsed="false">
      <c r="A315" s="9" t="n">
        <v>316</v>
      </c>
      <c r="B315" s="9" t="s">
        <v>551</v>
      </c>
      <c r="C315" s="9" t="s">
        <v>552</v>
      </c>
      <c r="D315" s="9" t="s">
        <v>65</v>
      </c>
      <c r="E315" s="9" t="s">
        <v>553</v>
      </c>
      <c r="F315" s="9" t="n">
        <v>100</v>
      </c>
      <c r="G315" s="9" t="n">
        <v>200</v>
      </c>
      <c r="H315" s="9" t="n">
        <v>300</v>
      </c>
      <c r="I315" s="9" t="n">
        <v>30</v>
      </c>
      <c r="J315" s="9" t="n">
        <f aca="false">MAX(J316,G316,F316,E316)</f>
        <v>200</v>
      </c>
      <c r="K315" s="9" t="n">
        <v>300</v>
      </c>
      <c r="L315" s="9" t="n">
        <f aca="false">IF(ISNA(P316),"",P316)</f>
        <v>100</v>
      </c>
      <c r="M315" s="9" t="s">
        <v>199</v>
      </c>
      <c r="N315" s="11" t="b">
        <f aca="false">TRUE()</f>
        <v>1</v>
      </c>
      <c r="O315" s="8" t="n">
        <f aca="false">IF(F315="","",IF(ISNUMBER(F315),F315,IFERROR(VALUE(F315),"")))</f>
        <v>100</v>
      </c>
      <c r="P315" s="8" t="n">
        <f aca="false">IF(G315="","",IF(ISNUMBER(G315),G315,IFERROR(VALUE(G315),"")))</f>
        <v>200</v>
      </c>
      <c r="Q315" s="8" t="n">
        <f aca="false">IF(H315="","",IF(ISNUMBER(H315),H315,IFERROR(VALUE(H315),"")))</f>
        <v>300</v>
      </c>
      <c r="R315" s="8" t="n">
        <f aca="false">IF(I315="","",IF(ISNUMBER(I315),I315,IFERROR(VALUE(I315),"")))</f>
        <v>30</v>
      </c>
      <c r="S315" s="8" t="n">
        <f aca="false">IF(COUNT(O315:R315)=0,"",MAX(O315:R315))</f>
        <v>300</v>
      </c>
      <c r="T315" s="8" t="str">
        <f aca="false">IF(S315="","",IFERROR(INDEX(Codetabel!$B$2:$B$11,MATCH(S315,Codetabel!$A$2:$A$11,0)),""))</f>
        <v>4.2</v>
      </c>
      <c r="U315" s="8" t="str">
        <f aca="false">IF(NOT(X315),"n/a (excluded)",IF(K315=S315,"OK","MISMATCH"))</f>
        <v>OK</v>
      </c>
      <c r="V315" s="8" t="str">
        <f aca="false">IF(NOT(X315),"n/a (excluded)",IF(M315&amp;""=T315&amp;"","OK","MISMATCH"))</f>
        <v>OK</v>
      </c>
      <c r="W315" s="8" t="str">
        <f aca="false">IF(E315="","no activity description",IF(O315="","no numeric odour distance",IF(M315="","no category","")))</f>
        <v/>
      </c>
      <c r="X315" s="12" t="b">
        <f aca="false">W315=""</f>
        <v>1</v>
      </c>
      <c r="Y315" s="8" t="n">
        <f aca="false">IF(X315,INDEX(Codetabel!$C$2:$C$11,MATCH(M315&amp;"",Codetabel!$B$2:$B$11,0)),"")</f>
        <v>6</v>
      </c>
      <c r="Z315" s="12" t="b">
        <f aca="false">IF(X315,O315=S315,"")</f>
        <v>0</v>
      </c>
    </row>
    <row r="316" customFormat="false" ht="15" hidden="false" customHeight="false" outlineLevel="0" collapsed="false">
      <c r="A316" s="9" t="n">
        <v>317</v>
      </c>
      <c r="B316" s="9" t="s">
        <v>551</v>
      </c>
      <c r="C316" s="9" t="s">
        <v>552</v>
      </c>
      <c r="D316" s="9" t="s">
        <v>67</v>
      </c>
      <c r="E316" s="9" t="s">
        <v>554</v>
      </c>
      <c r="F316" s="9" t="n">
        <v>200</v>
      </c>
      <c r="G316" s="9" t="n">
        <v>100</v>
      </c>
      <c r="H316" s="9" t="n">
        <v>100</v>
      </c>
      <c r="I316" s="9" t="n">
        <v>50</v>
      </c>
      <c r="J316" s="9" t="n">
        <f aca="false">MAX(J317,G317,F317,E317)</f>
        <v>200</v>
      </c>
      <c r="K316" s="9" t="n">
        <v>200</v>
      </c>
      <c r="L316" s="9" t="n">
        <f aca="false">IF(ISNA(P317),"",P317)</f>
        <v>50</v>
      </c>
      <c r="M316" s="9" t="s">
        <v>132</v>
      </c>
      <c r="N316" s="11" t="b">
        <f aca="false">TRUE()</f>
        <v>1</v>
      </c>
      <c r="O316" s="8" t="n">
        <f aca="false">IF(F316="","",IF(ISNUMBER(F316),F316,IFERROR(VALUE(F316),"")))</f>
        <v>200</v>
      </c>
      <c r="P316" s="8" t="n">
        <f aca="false">IF(G316="","",IF(ISNUMBER(G316),G316,IFERROR(VALUE(G316),"")))</f>
        <v>100</v>
      </c>
      <c r="Q316" s="8" t="n">
        <f aca="false">IF(H316="","",IF(ISNUMBER(H316),H316,IFERROR(VALUE(H316),"")))</f>
        <v>100</v>
      </c>
      <c r="R316" s="8" t="n">
        <f aca="false">IF(I316="","",IF(ISNUMBER(I316),I316,IFERROR(VALUE(I316),"")))</f>
        <v>50</v>
      </c>
      <c r="S316" s="8" t="n">
        <f aca="false">IF(COUNT(O316:R316)=0,"",MAX(O316:R316))</f>
        <v>200</v>
      </c>
      <c r="T316" s="8" t="str">
        <f aca="false">IF(S316="","",IFERROR(INDEX(Codetabel!$B$2:$B$11,MATCH(S316,Codetabel!$A$2:$A$11,0)),""))</f>
        <v>4.1</v>
      </c>
      <c r="U316" s="8" t="str">
        <f aca="false">IF(NOT(X316),"n/a (excluded)",IF(K316=S316,"OK","MISMATCH"))</f>
        <v>OK</v>
      </c>
      <c r="V316" s="8" t="str">
        <f aca="false">IF(NOT(X316),"n/a (excluded)",IF(M316&amp;""=T316&amp;"","OK","MISMATCH"))</f>
        <v>OK</v>
      </c>
      <c r="W316" s="8" t="str">
        <f aca="false">IF(E316="","no activity description",IF(O316="","no numeric odour distance",IF(M316="","no category","")))</f>
        <v/>
      </c>
      <c r="X316" s="12" t="b">
        <f aca="false">W316=""</f>
        <v>1</v>
      </c>
      <c r="Y316" s="8" t="n">
        <f aca="false">IF(X316,INDEX(Codetabel!$C$2:$C$11,MATCH(M316&amp;"",Codetabel!$B$2:$B$11,0)),"")</f>
        <v>5</v>
      </c>
      <c r="Z316" s="12" t="b">
        <f aca="false">IF(X316,O316=S316,"")</f>
        <v>1</v>
      </c>
    </row>
    <row r="317" customFormat="false" ht="15" hidden="false" customHeight="false" outlineLevel="0" collapsed="false">
      <c r="A317" s="9" t="n">
        <v>318</v>
      </c>
      <c r="B317" s="9" t="s">
        <v>551</v>
      </c>
      <c r="C317" s="9" t="s">
        <v>552</v>
      </c>
      <c r="D317" s="9" t="s">
        <v>1289</v>
      </c>
      <c r="E317" s="9" t="s">
        <v>555</v>
      </c>
      <c r="F317" s="9" t="n">
        <v>50</v>
      </c>
      <c r="G317" s="9" t="n">
        <v>50</v>
      </c>
      <c r="H317" s="9" t="n">
        <v>100</v>
      </c>
      <c r="I317" s="9" t="n">
        <v>50</v>
      </c>
      <c r="J317" s="9" t="n">
        <f aca="false">MAX(J318,G318,F318,E318)</f>
        <v>200</v>
      </c>
      <c r="K317" s="9" t="n">
        <v>100</v>
      </c>
      <c r="L317" s="9" t="n">
        <f aca="false">IF(ISNA(P318),"",P318)</f>
        <v>50</v>
      </c>
      <c r="M317" s="9" t="s">
        <v>115</v>
      </c>
      <c r="N317" s="11" t="b">
        <f aca="false">TRUE()</f>
        <v>1</v>
      </c>
      <c r="O317" s="8" t="n">
        <f aca="false">IF(F317="","",IF(ISNUMBER(F317),F317,IFERROR(VALUE(F317),"")))</f>
        <v>50</v>
      </c>
      <c r="P317" s="8" t="n">
        <f aca="false">IF(G317="","",IF(ISNUMBER(G317),G317,IFERROR(VALUE(G317),"")))</f>
        <v>50</v>
      </c>
      <c r="Q317" s="8" t="n">
        <f aca="false">IF(H317="","",IF(ISNUMBER(H317),H317,IFERROR(VALUE(H317),"")))</f>
        <v>100</v>
      </c>
      <c r="R317" s="8" t="n">
        <f aca="false">IF(I317="","",IF(ISNUMBER(I317),I317,IFERROR(VALUE(I317),"")))</f>
        <v>50</v>
      </c>
      <c r="S317" s="8" t="n">
        <f aca="false">IF(COUNT(O317:R317)=0,"",MAX(O317:R317))</f>
        <v>100</v>
      </c>
      <c r="T317" s="8" t="str">
        <f aca="false">IF(S317="","",IFERROR(INDEX(Codetabel!$B$2:$B$11,MATCH(S317,Codetabel!$A$2:$A$11,0)),""))</f>
        <v>3.2</v>
      </c>
      <c r="U317" s="8" t="str">
        <f aca="false">IF(NOT(X317),"n/a (excluded)",IF(K317=S317,"OK","MISMATCH"))</f>
        <v>OK</v>
      </c>
      <c r="V317" s="8" t="str">
        <f aca="false">IF(NOT(X317),"n/a (excluded)",IF(M317&amp;""=T317&amp;"","OK","MISMATCH"))</f>
        <v>OK</v>
      </c>
      <c r="W317" s="8" t="str">
        <f aca="false">IF(E317="","no activity description",IF(O317="","no numeric odour distance",IF(M317="","no category","")))</f>
        <v/>
      </c>
      <c r="X317" s="12" t="b">
        <f aca="false">W317=""</f>
        <v>1</v>
      </c>
      <c r="Y317" s="8" t="n">
        <f aca="false">IF(X317,INDEX(Codetabel!$C$2:$C$11,MATCH(M317&amp;"",Codetabel!$B$2:$B$11,0)),"")</f>
        <v>4</v>
      </c>
      <c r="Z317" s="12" t="b">
        <f aca="false">IF(X317,O317=S317,"")</f>
        <v>0</v>
      </c>
    </row>
    <row r="318" customFormat="false" ht="15" hidden="false" customHeight="false" outlineLevel="0" collapsed="false">
      <c r="A318" s="9" t="n">
        <v>319</v>
      </c>
      <c r="B318" s="9" t="s">
        <v>551</v>
      </c>
      <c r="C318" s="9" t="s">
        <v>552</v>
      </c>
      <c r="D318" s="9" t="s">
        <v>1323</v>
      </c>
      <c r="E318" s="9" t="s">
        <v>556</v>
      </c>
      <c r="F318" s="9" t="n">
        <v>100</v>
      </c>
      <c r="G318" s="9" t="n">
        <v>50</v>
      </c>
      <c r="H318" s="9" t="n">
        <v>200</v>
      </c>
      <c r="I318" s="9" t="n">
        <v>30</v>
      </c>
      <c r="J318" s="9" t="n">
        <f aca="false">MAX(J319,G319,F319,E319)</f>
        <v>200</v>
      </c>
      <c r="K318" s="9" t="n">
        <v>200</v>
      </c>
      <c r="L318" s="9" t="n">
        <f aca="false">IF(ISNA(P319),"",P319)</f>
        <v>100</v>
      </c>
      <c r="M318" s="9" t="s">
        <v>132</v>
      </c>
      <c r="N318" s="11" t="b">
        <f aca="false">TRUE()</f>
        <v>1</v>
      </c>
      <c r="O318" s="8" t="n">
        <f aca="false">IF(F318="","",IF(ISNUMBER(F318),F318,IFERROR(VALUE(F318),"")))</f>
        <v>100</v>
      </c>
      <c r="P318" s="8" t="n">
        <f aca="false">IF(G318="","",IF(ISNUMBER(G318),G318,IFERROR(VALUE(G318),"")))</f>
        <v>50</v>
      </c>
      <c r="Q318" s="8" t="n">
        <f aca="false">IF(H318="","",IF(ISNUMBER(H318),H318,IFERROR(VALUE(H318),"")))</f>
        <v>200</v>
      </c>
      <c r="R318" s="8" t="n">
        <f aca="false">IF(I318="","",IF(ISNUMBER(I318),I318,IFERROR(VALUE(I318),"")))</f>
        <v>30</v>
      </c>
      <c r="S318" s="8" t="n">
        <f aca="false">IF(COUNT(O318:R318)=0,"",MAX(O318:R318))</f>
        <v>200</v>
      </c>
      <c r="T318" s="8" t="str">
        <f aca="false">IF(S318="","",IFERROR(INDEX(Codetabel!$B$2:$B$11,MATCH(S318,Codetabel!$A$2:$A$11,0)),""))</f>
        <v>4.1</v>
      </c>
      <c r="U318" s="8" t="str">
        <f aca="false">IF(NOT(X318),"n/a (excluded)",IF(K318=S318,"OK","MISMATCH"))</f>
        <v>OK</v>
      </c>
      <c r="V318" s="8" t="str">
        <f aca="false">IF(NOT(X318),"n/a (excluded)",IF(M318&amp;""=T318&amp;"","OK","MISMATCH"))</f>
        <v>OK</v>
      </c>
      <c r="W318" s="8" t="str">
        <f aca="false">IF(E318="","no activity description",IF(O318="","no numeric odour distance",IF(M318="","no category","")))</f>
        <v/>
      </c>
      <c r="X318" s="12" t="b">
        <f aca="false">W318=""</f>
        <v>1</v>
      </c>
      <c r="Y318" s="8" t="n">
        <f aca="false">IF(X318,INDEX(Codetabel!$C$2:$C$11,MATCH(M318&amp;"",Codetabel!$B$2:$B$11,0)),"")</f>
        <v>5</v>
      </c>
      <c r="Z318" s="12" t="b">
        <f aca="false">IF(X318,O318=S318,"")</f>
        <v>0</v>
      </c>
    </row>
    <row r="319" customFormat="false" ht="15" hidden="false" customHeight="false" outlineLevel="0" collapsed="false">
      <c r="A319" s="9" t="n">
        <v>320</v>
      </c>
      <c r="B319" s="9" t="s">
        <v>551</v>
      </c>
      <c r="C319" s="9" t="s">
        <v>552</v>
      </c>
      <c r="D319" s="9" t="s">
        <v>1324</v>
      </c>
      <c r="E319" s="9" t="s">
        <v>557</v>
      </c>
      <c r="F319" s="9" t="n">
        <v>200</v>
      </c>
      <c r="G319" s="9" t="n">
        <v>100</v>
      </c>
      <c r="H319" s="9" t="n">
        <v>300</v>
      </c>
      <c r="I319" s="9" t="n">
        <v>50</v>
      </c>
      <c r="J319" s="9" t="n">
        <f aca="false">MAX(J320,G320,F320,E320)</f>
        <v>0</v>
      </c>
      <c r="K319" s="9" t="n">
        <v>300</v>
      </c>
      <c r="L319" s="9" t="str">
        <f aca="false">IF(ISNA(P320),"",P320)</f>
        <v/>
      </c>
      <c r="M319" s="9" t="s">
        <v>199</v>
      </c>
      <c r="N319" s="11" t="b">
        <f aca="false">TRUE()</f>
        <v>1</v>
      </c>
      <c r="O319" s="8" t="n">
        <f aca="false">IF(F319="","",IF(ISNUMBER(F319),F319,IFERROR(VALUE(F319),"")))</f>
        <v>200</v>
      </c>
      <c r="P319" s="8" t="n">
        <f aca="false">IF(G319="","",IF(ISNUMBER(G319),G319,IFERROR(VALUE(G319),"")))</f>
        <v>100</v>
      </c>
      <c r="Q319" s="8" t="n">
        <f aca="false">IF(H319="","",IF(ISNUMBER(H319),H319,IFERROR(VALUE(H319),"")))</f>
        <v>300</v>
      </c>
      <c r="R319" s="8" t="n">
        <f aca="false">IF(I319="","",IF(ISNUMBER(I319),I319,IFERROR(VALUE(I319),"")))</f>
        <v>50</v>
      </c>
      <c r="S319" s="8" t="n">
        <f aca="false">IF(COUNT(O319:R319)=0,"",MAX(O319:R319))</f>
        <v>300</v>
      </c>
      <c r="T319" s="8" t="str">
        <f aca="false">IF(S319="","",IFERROR(INDEX(Codetabel!$B$2:$B$11,MATCH(S319,Codetabel!$A$2:$A$11,0)),""))</f>
        <v>4.2</v>
      </c>
      <c r="U319" s="8" t="str">
        <f aca="false">IF(NOT(X319),"n/a (excluded)",IF(K319=S319,"OK","MISMATCH"))</f>
        <v>OK</v>
      </c>
      <c r="V319" s="8" t="str">
        <f aca="false">IF(NOT(X319),"n/a (excluded)",IF(M319&amp;""=T319&amp;"","OK","MISMATCH"))</f>
        <v>OK</v>
      </c>
      <c r="W319" s="8" t="str">
        <f aca="false">IF(E319="","no activity description",IF(O319="","no numeric odour distance",IF(M319="","no category","")))</f>
        <v/>
      </c>
      <c r="X319" s="12" t="b">
        <f aca="false">W319=""</f>
        <v>1</v>
      </c>
      <c r="Y319" s="8" t="n">
        <f aca="false">IF(X319,INDEX(Codetabel!$C$2:$C$11,MATCH(M319&amp;"",Codetabel!$B$2:$B$11,0)),"")</f>
        <v>6</v>
      </c>
      <c r="Z319" s="12" t="b">
        <f aca="false">IF(X319,O319=S319,"")</f>
        <v>0</v>
      </c>
    </row>
    <row r="320" customFormat="false" ht="15" hidden="false" customHeight="false" outlineLevel="0" collapsed="false">
      <c r="A320" s="9" t="n">
        <v>321</v>
      </c>
      <c r="B320" s="9" t="s">
        <v>1325</v>
      </c>
      <c r="C320" s="9" t="s">
        <v>1290</v>
      </c>
      <c r="D320" s="9" t="s">
        <v>1212</v>
      </c>
      <c r="E320" s="9"/>
      <c r="F320" s="9"/>
      <c r="G320" s="9"/>
      <c r="H320" s="9"/>
      <c r="I320" s="9"/>
      <c r="J320" s="9"/>
      <c r="K320" s="9"/>
      <c r="L320" s="9" t="str">
        <f aca="false">IF(ISNA(P321),"",P321)</f>
        <v/>
      </c>
      <c r="M320" s="9"/>
      <c r="N320" s="11" t="b">
        <f aca="false">TRUE()</f>
        <v>1</v>
      </c>
      <c r="O320" s="8" t="str">
        <f aca="false">IF(F320="","",IF(ISNUMBER(F320),F320,IFERROR(VALUE(F320),"")))</f>
        <v/>
      </c>
      <c r="P320" s="8" t="str">
        <f aca="false">IF(G320="","",IF(ISNUMBER(G320),G320,IFERROR(VALUE(G320),"")))</f>
        <v/>
      </c>
      <c r="Q320" s="8" t="str">
        <f aca="false">IF(H320="","",IF(ISNUMBER(H320),H320,IFERROR(VALUE(H320),"")))</f>
        <v/>
      </c>
      <c r="R320" s="8" t="str">
        <f aca="false">IF(I320="","",IF(ISNUMBER(I320),I320,IFERROR(VALUE(I320),"")))</f>
        <v/>
      </c>
      <c r="S320" s="8" t="str">
        <f aca="false">IF(COUNT(O320:R320)=0,"",MAX(O320:R320))</f>
        <v/>
      </c>
      <c r="T320" s="8" t="str">
        <f aca="false">IF(S320="","",IFERROR(INDEX(Codetabel!$B$2:$B$11,MATCH(S320,Codetabel!$A$2:$A$11,0)),""))</f>
        <v/>
      </c>
      <c r="U320" s="8" t="str">
        <f aca="false">IF(NOT(X320),"n/a (excluded)",IF(K320=S320,"OK","MISMATCH"))</f>
        <v>n/a (excluded)</v>
      </c>
      <c r="V320" s="8" t="str">
        <f aca="false">IF(NOT(X320),"n/a (excluded)",IF(M320&amp;""=T320&amp;"","OK","MISMATCH"))</f>
        <v>n/a (excluded)</v>
      </c>
      <c r="W320" s="8" t="str">
        <f aca="false">IF(E320="","no activity description",IF(O320="","no numeric odour distance",IF(M320="","no category","")))</f>
        <v>no activity description</v>
      </c>
      <c r="X320" s="12" t="b">
        <f aca="false">W320=""</f>
        <v>0</v>
      </c>
      <c r="Y320" s="8" t="str">
        <f aca="false">IF(X320,INDEX(Codetabel!$C$2:$C$11,MATCH(M320&amp;"",Codetabel!$B$2:$B$11,0)),"")</f>
        <v/>
      </c>
      <c r="Z320" s="8" t="str">
        <f aca="false">IF(X320,O320=S320,"")</f>
        <v/>
      </c>
    </row>
    <row r="321" customFormat="false" ht="15" hidden="false" customHeight="false" outlineLevel="0" collapsed="false">
      <c r="A321" s="9" t="n">
        <v>322</v>
      </c>
      <c r="B321" s="9" t="s">
        <v>1325</v>
      </c>
      <c r="C321" s="9" t="s">
        <v>1290</v>
      </c>
      <c r="D321" s="9" t="s">
        <v>1212</v>
      </c>
      <c r="E321" s="9" t="s">
        <v>1326</v>
      </c>
      <c r="F321" s="9"/>
      <c r="G321" s="9"/>
      <c r="H321" s="9"/>
      <c r="I321" s="9"/>
      <c r="J321" s="9"/>
      <c r="K321" s="9"/>
      <c r="L321" s="9" t="str">
        <f aca="false">IF(ISNA(P322),"",P322)</f>
        <v/>
      </c>
      <c r="M321" s="9"/>
      <c r="N321" s="11" t="b">
        <f aca="false">TRUE()</f>
        <v>1</v>
      </c>
      <c r="O321" s="8" t="str">
        <f aca="false">IF(F321="","",IF(ISNUMBER(F321),F321,IFERROR(VALUE(F321),"")))</f>
        <v/>
      </c>
      <c r="P321" s="8" t="str">
        <f aca="false">IF(G321="","",IF(ISNUMBER(G321),G321,IFERROR(VALUE(G321),"")))</f>
        <v/>
      </c>
      <c r="Q321" s="8" t="str">
        <f aca="false">IF(H321="","",IF(ISNUMBER(H321),H321,IFERROR(VALUE(H321),"")))</f>
        <v/>
      </c>
      <c r="R321" s="8" t="str">
        <f aca="false">IF(I321="","",IF(ISNUMBER(I321),I321,IFERROR(VALUE(I321),"")))</f>
        <v/>
      </c>
      <c r="S321" s="8" t="str">
        <f aca="false">IF(COUNT(O321:R321)=0,"",MAX(O321:R321))</f>
        <v/>
      </c>
      <c r="T321" s="8" t="str">
        <f aca="false">IF(S321="","",IFERROR(INDEX(Codetabel!$B$2:$B$11,MATCH(S321,Codetabel!$A$2:$A$11,0)),""))</f>
        <v/>
      </c>
      <c r="U321" s="8" t="str">
        <f aca="false">IF(NOT(X321),"n/a (excluded)",IF(K321=S321,"OK","MISMATCH"))</f>
        <v>n/a (excluded)</v>
      </c>
      <c r="V321" s="8" t="str">
        <f aca="false">IF(NOT(X321),"n/a (excluded)",IF(M321&amp;""=T321&amp;"","OK","MISMATCH"))</f>
        <v>n/a (excluded)</v>
      </c>
      <c r="W321" s="8" t="str">
        <f aca="false">IF(E321="","no activity description",IF(O321="","no numeric odour distance",IF(M321="","no category","")))</f>
        <v>no numeric odour distance</v>
      </c>
      <c r="X321" s="12" t="b">
        <f aca="false">W321=""</f>
        <v>0</v>
      </c>
      <c r="Y321" s="8" t="str">
        <f aca="false">IF(X321,INDEX(Codetabel!$C$2:$C$11,MATCH(M321&amp;"",Codetabel!$B$2:$B$11,0)),"")</f>
        <v/>
      </c>
      <c r="Z321" s="8" t="str">
        <f aca="false">IF(X321,O321=S321,"")</f>
        <v/>
      </c>
    </row>
    <row r="322" customFormat="false" ht="15" hidden="false" customHeight="false" outlineLevel="0" collapsed="false">
      <c r="A322" s="9" t="n">
        <v>323</v>
      </c>
      <c r="B322" s="9" t="s">
        <v>558</v>
      </c>
      <c r="C322" s="9" t="s">
        <v>559</v>
      </c>
      <c r="D322" s="9" t="s">
        <v>1215</v>
      </c>
      <c r="E322" s="9" t="s">
        <v>1327</v>
      </c>
      <c r="F322" s="9"/>
      <c r="G322" s="9"/>
      <c r="H322" s="9"/>
      <c r="I322" s="9"/>
      <c r="J322" s="9"/>
      <c r="K322" s="9"/>
      <c r="L322" s="9" t="n">
        <f aca="false">IF(ISNA(P323),"",P323)</f>
        <v>500</v>
      </c>
      <c r="M322" s="9"/>
      <c r="N322" s="11" t="b">
        <f aca="false">TRUE()</f>
        <v>1</v>
      </c>
      <c r="O322" s="8" t="str">
        <f aca="false">IF(F322="","",IF(ISNUMBER(F322),F322,IFERROR(VALUE(F322),"")))</f>
        <v/>
      </c>
      <c r="P322" s="8" t="str">
        <f aca="false">IF(G322="","",IF(ISNUMBER(G322),G322,IFERROR(VALUE(G322),"")))</f>
        <v/>
      </c>
      <c r="Q322" s="8" t="str">
        <f aca="false">IF(H322="","",IF(ISNUMBER(H322),H322,IFERROR(VALUE(H322),"")))</f>
        <v/>
      </c>
      <c r="R322" s="8" t="str">
        <f aca="false">IF(I322="","",IF(ISNUMBER(I322),I322,IFERROR(VALUE(I322),"")))</f>
        <v/>
      </c>
      <c r="S322" s="8" t="str">
        <f aca="false">IF(COUNT(O322:R322)=0,"",MAX(O322:R322))</f>
        <v/>
      </c>
      <c r="T322" s="8" t="str">
        <f aca="false">IF(S322="","",IFERROR(INDEX(Codetabel!$B$2:$B$11,MATCH(S322,Codetabel!$A$2:$A$11,0)),""))</f>
        <v/>
      </c>
      <c r="U322" s="8" t="str">
        <f aca="false">IF(NOT(X322),"n/a (excluded)",IF(K322=S322,"OK","MISMATCH"))</f>
        <v>n/a (excluded)</v>
      </c>
      <c r="V322" s="8" t="str">
        <f aca="false">IF(NOT(X322),"n/a (excluded)",IF(M322&amp;""=T322&amp;"","OK","MISMATCH"))</f>
        <v>n/a (excluded)</v>
      </c>
      <c r="W322" s="8" t="str">
        <f aca="false">IF(E322="","no activity description",IF(O322="","no numeric odour distance",IF(M322="","no category","")))</f>
        <v>no numeric odour distance</v>
      </c>
      <c r="X322" s="12" t="b">
        <f aca="false">W322=""</f>
        <v>0</v>
      </c>
      <c r="Y322" s="8" t="str">
        <f aca="false">IF(X322,INDEX(Codetabel!$C$2:$C$11,MATCH(M322&amp;"",Codetabel!$B$2:$B$11,0)),"")</f>
        <v/>
      </c>
      <c r="Z322" s="8" t="str">
        <f aca="false">IF(X322,O322=S322,"")</f>
        <v/>
      </c>
    </row>
    <row r="323" customFormat="false" ht="15" hidden="false" customHeight="false" outlineLevel="0" collapsed="false">
      <c r="A323" s="9" t="n">
        <v>324</v>
      </c>
      <c r="B323" s="9" t="s">
        <v>558</v>
      </c>
      <c r="C323" s="9" t="s">
        <v>559</v>
      </c>
      <c r="D323" s="9" t="s">
        <v>392</v>
      </c>
      <c r="E323" s="9" t="s">
        <v>460</v>
      </c>
      <c r="F323" s="9" t="n">
        <v>700</v>
      </c>
      <c r="G323" s="9" t="n">
        <v>500</v>
      </c>
      <c r="H323" s="9" t="n">
        <v>700</v>
      </c>
      <c r="I323" s="9" t="n">
        <v>200</v>
      </c>
      <c r="J323" s="9" t="n">
        <f aca="false">MAX(J324,G324,F324,E324)</f>
        <v>1500</v>
      </c>
      <c r="K323" s="9" t="n">
        <v>700</v>
      </c>
      <c r="L323" s="9" t="n">
        <f aca="false">IF(ISNA(P324),"",P324)</f>
        <v>1000</v>
      </c>
      <c r="M323" s="9" t="s">
        <v>182</v>
      </c>
      <c r="N323" s="11" t="b">
        <f aca="false">TRUE()</f>
        <v>1</v>
      </c>
      <c r="O323" s="8" t="n">
        <f aca="false">IF(F323="","",IF(ISNUMBER(F323),F323,IFERROR(VALUE(F323),"")))</f>
        <v>700</v>
      </c>
      <c r="P323" s="8" t="n">
        <f aca="false">IF(G323="","",IF(ISNUMBER(G323),G323,IFERROR(VALUE(G323),"")))</f>
        <v>500</v>
      </c>
      <c r="Q323" s="8" t="n">
        <f aca="false">IF(H323="","",IF(ISNUMBER(H323),H323,IFERROR(VALUE(H323),"")))</f>
        <v>700</v>
      </c>
      <c r="R323" s="8" t="n">
        <f aca="false">IF(I323="","",IF(ISNUMBER(I323),I323,IFERROR(VALUE(I323),"")))</f>
        <v>200</v>
      </c>
      <c r="S323" s="8" t="n">
        <f aca="false">IF(COUNT(O323:R323)=0,"",MAX(O323:R323))</f>
        <v>700</v>
      </c>
      <c r="T323" s="8" t="str">
        <f aca="false">IF(S323="","",IFERROR(INDEX(Codetabel!$B$2:$B$11,MATCH(S323,Codetabel!$A$2:$A$11,0)),""))</f>
        <v>5.2</v>
      </c>
      <c r="U323" s="8" t="str">
        <f aca="false">IF(NOT(X323),"n/a (excluded)",IF(K323=S323,"OK","MISMATCH"))</f>
        <v>OK</v>
      </c>
      <c r="V323" s="8" t="str">
        <f aca="false">IF(NOT(X323),"n/a (excluded)",IF(M323&amp;""=T323&amp;"","OK","MISMATCH"))</f>
        <v>OK</v>
      </c>
      <c r="W323" s="8" t="str">
        <f aca="false">IF(E323="","no activity description",IF(O323="","no numeric odour distance",IF(M323="","no category","")))</f>
        <v/>
      </c>
      <c r="X323" s="12" t="b">
        <f aca="false">W323=""</f>
        <v>1</v>
      </c>
      <c r="Y323" s="8" t="n">
        <f aca="false">IF(X323,INDEX(Codetabel!$C$2:$C$11,MATCH(M323&amp;"",Codetabel!$B$2:$B$11,0)),"")</f>
        <v>8</v>
      </c>
      <c r="Z323" s="12" t="b">
        <f aca="false">IF(X323,O323=S323,"")</f>
        <v>1</v>
      </c>
    </row>
    <row r="324" customFormat="false" ht="15" hidden="false" customHeight="false" outlineLevel="0" collapsed="false">
      <c r="A324" s="9" t="n">
        <v>325</v>
      </c>
      <c r="B324" s="9" t="s">
        <v>558</v>
      </c>
      <c r="C324" s="9" t="s">
        <v>559</v>
      </c>
      <c r="D324" s="9" t="s">
        <v>107</v>
      </c>
      <c r="E324" s="9" t="s">
        <v>461</v>
      </c>
      <c r="F324" s="9" t="n">
        <v>1500</v>
      </c>
      <c r="G324" s="9" t="n">
        <v>1000</v>
      </c>
      <c r="H324" s="9" t="n">
        <v>1500</v>
      </c>
      <c r="I324" s="9" t="n">
        <v>300</v>
      </c>
      <c r="J324" s="9" t="n">
        <f aca="false">MAX(J325,G325,F325,E325)</f>
        <v>0</v>
      </c>
      <c r="K324" s="9" t="n">
        <v>1500</v>
      </c>
      <c r="L324" s="9" t="str">
        <f aca="false">IF(ISNA(P325),"",P325)</f>
        <v/>
      </c>
      <c r="M324" s="9" t="s">
        <v>418</v>
      </c>
      <c r="N324" s="11" t="b">
        <f aca="false">TRUE()</f>
        <v>1</v>
      </c>
      <c r="O324" s="8" t="n">
        <f aca="false">IF(F324="","",IF(ISNUMBER(F324),F324,IFERROR(VALUE(F324),"")))</f>
        <v>1500</v>
      </c>
      <c r="P324" s="8" t="n">
        <f aca="false">IF(G324="","",IF(ISNUMBER(G324),G324,IFERROR(VALUE(G324),"")))</f>
        <v>1000</v>
      </c>
      <c r="Q324" s="8" t="n">
        <f aca="false">IF(H324="","",IF(ISNUMBER(H324),H324,IFERROR(VALUE(H324),"")))</f>
        <v>1500</v>
      </c>
      <c r="R324" s="8" t="n">
        <f aca="false">IF(I324="","",IF(ISNUMBER(I324),I324,IFERROR(VALUE(I324),"")))</f>
        <v>300</v>
      </c>
      <c r="S324" s="8" t="n">
        <f aca="false">IF(COUNT(O324:R324)=0,"",MAX(O324:R324))</f>
        <v>1500</v>
      </c>
      <c r="T324" s="8" t="str">
        <f aca="false">IF(S324="","",IFERROR(INDEX(Codetabel!$B$2:$B$11,MATCH(S324,Codetabel!$A$2:$A$11,0)),""))</f>
        <v>6</v>
      </c>
      <c r="U324" s="8" t="str">
        <f aca="false">IF(NOT(X324),"n/a (excluded)",IF(K324=S324,"OK","MISMATCH"))</f>
        <v>OK</v>
      </c>
      <c r="V324" s="8" t="str">
        <f aca="false">IF(NOT(X324),"n/a (excluded)",IF(M324&amp;""=T324&amp;"","OK","MISMATCH"))</f>
        <v>OK</v>
      </c>
      <c r="W324" s="8" t="str">
        <f aca="false">IF(E324="","no activity description",IF(O324="","no numeric odour distance",IF(M324="","no category","")))</f>
        <v/>
      </c>
      <c r="X324" s="12" t="b">
        <f aca="false">W324=""</f>
        <v>1</v>
      </c>
      <c r="Y324" s="8" t="n">
        <f aca="false">IF(X324,INDEX(Codetabel!$C$2:$C$11,MATCH(M324&amp;"",Codetabel!$B$2:$B$11,0)),"")</f>
        <v>10</v>
      </c>
      <c r="Z324" s="12" t="b">
        <f aca="false">IF(X324,O324=S324,"")</f>
        <v>1</v>
      </c>
    </row>
    <row r="325" customFormat="false" ht="15" hidden="false" customHeight="false" outlineLevel="0" collapsed="false">
      <c r="A325" s="9" t="n">
        <v>326</v>
      </c>
      <c r="B325" s="9" t="s">
        <v>560</v>
      </c>
      <c r="C325" s="9" t="s">
        <v>561</v>
      </c>
      <c r="D325" s="9" t="s">
        <v>1215</v>
      </c>
      <c r="E325" s="9" t="s">
        <v>1328</v>
      </c>
      <c r="F325" s="9"/>
      <c r="G325" s="9"/>
      <c r="H325" s="9"/>
      <c r="I325" s="9"/>
      <c r="J325" s="9"/>
      <c r="K325" s="9"/>
      <c r="L325" s="9" t="n">
        <f aca="false">IF(ISNA(P326),"",P326)</f>
        <v>30</v>
      </c>
      <c r="M325" s="9"/>
      <c r="N325" s="11" t="b">
        <f aca="false">TRUE()</f>
        <v>1</v>
      </c>
      <c r="O325" s="8" t="str">
        <f aca="false">IF(F325="","",IF(ISNUMBER(F325),F325,IFERROR(VALUE(F325),"")))</f>
        <v/>
      </c>
      <c r="P325" s="8" t="str">
        <f aca="false">IF(G325="","",IF(ISNUMBER(G325),G325,IFERROR(VALUE(G325),"")))</f>
        <v/>
      </c>
      <c r="Q325" s="8" t="str">
        <f aca="false">IF(H325="","",IF(ISNUMBER(H325),H325,IFERROR(VALUE(H325),"")))</f>
        <v/>
      </c>
      <c r="R325" s="8" t="str">
        <f aca="false">IF(I325="","",IF(ISNUMBER(I325),I325,IFERROR(VALUE(I325),"")))</f>
        <v/>
      </c>
      <c r="S325" s="8" t="str">
        <f aca="false">IF(COUNT(O325:R325)=0,"",MAX(O325:R325))</f>
        <v/>
      </c>
      <c r="T325" s="8" t="str">
        <f aca="false">IF(S325="","",IFERROR(INDEX(Codetabel!$B$2:$B$11,MATCH(S325,Codetabel!$A$2:$A$11,0)),""))</f>
        <v/>
      </c>
      <c r="U325" s="8" t="str">
        <f aca="false">IF(NOT(X325),"n/a (excluded)",IF(K325=S325,"OK","MISMATCH"))</f>
        <v>n/a (excluded)</v>
      </c>
      <c r="V325" s="8" t="str">
        <f aca="false">IF(NOT(X325),"n/a (excluded)",IF(M325&amp;""=T325&amp;"","OK","MISMATCH"))</f>
        <v>n/a (excluded)</v>
      </c>
      <c r="W325" s="8" t="str">
        <f aca="false">IF(E325="","no activity description",IF(O325="","no numeric odour distance",IF(M325="","no category","")))</f>
        <v>no numeric odour distance</v>
      </c>
      <c r="X325" s="12" t="b">
        <f aca="false">W325=""</f>
        <v>0</v>
      </c>
      <c r="Y325" s="8" t="str">
        <f aca="false">IF(X325,INDEX(Codetabel!$C$2:$C$11,MATCH(M325&amp;"",Codetabel!$B$2:$B$11,0)),"")</f>
        <v/>
      </c>
      <c r="Z325" s="8" t="str">
        <f aca="false">IF(X325,O325=S325,"")</f>
        <v/>
      </c>
    </row>
    <row r="326" customFormat="false" ht="15" hidden="false" customHeight="false" outlineLevel="0" collapsed="false">
      <c r="A326" s="9" t="n">
        <v>327</v>
      </c>
      <c r="B326" s="9" t="s">
        <v>560</v>
      </c>
      <c r="C326" s="9" t="s">
        <v>561</v>
      </c>
      <c r="D326" s="9" t="s">
        <v>392</v>
      </c>
      <c r="E326" s="9" t="s">
        <v>562</v>
      </c>
      <c r="F326" s="9" t="n">
        <v>30</v>
      </c>
      <c r="G326" s="9" t="n">
        <v>30</v>
      </c>
      <c r="H326" s="9" t="n">
        <v>500</v>
      </c>
      <c r="I326" s="9" t="n">
        <v>30</v>
      </c>
      <c r="J326" s="9" t="n">
        <f aca="false">MAX(J327,G327,F327,E327)</f>
        <v>100</v>
      </c>
      <c r="K326" s="9" t="n">
        <v>500</v>
      </c>
      <c r="L326" s="9" t="n">
        <f aca="false">IF(ISNA(P327),"",P327)</f>
        <v>100</v>
      </c>
      <c r="M326" s="9" t="s">
        <v>180</v>
      </c>
      <c r="N326" s="11" t="b">
        <f aca="false">TRUE()</f>
        <v>1</v>
      </c>
      <c r="O326" s="8" t="n">
        <f aca="false">IF(F326="","",IF(ISNUMBER(F326),F326,IFERROR(VALUE(F326),"")))</f>
        <v>30</v>
      </c>
      <c r="P326" s="8" t="n">
        <f aca="false">IF(G326="","",IF(ISNUMBER(G326),G326,IFERROR(VALUE(G326),"")))</f>
        <v>30</v>
      </c>
      <c r="Q326" s="8" t="n">
        <f aca="false">IF(H326="","",IF(ISNUMBER(H326),H326,IFERROR(VALUE(H326),"")))</f>
        <v>500</v>
      </c>
      <c r="R326" s="8" t="n">
        <f aca="false">IF(I326="","",IF(ISNUMBER(I326),I326,IFERROR(VALUE(I326),"")))</f>
        <v>30</v>
      </c>
      <c r="S326" s="8" t="n">
        <f aca="false">IF(COUNT(O326:R326)=0,"",MAX(O326:R326))</f>
        <v>500</v>
      </c>
      <c r="T326" s="8" t="str">
        <f aca="false">IF(S326="","",IFERROR(INDEX(Codetabel!$B$2:$B$11,MATCH(S326,Codetabel!$A$2:$A$11,0)),""))</f>
        <v>5.1</v>
      </c>
      <c r="U326" s="8" t="str">
        <f aca="false">IF(NOT(X326),"n/a (excluded)",IF(K326=S326,"OK","MISMATCH"))</f>
        <v>OK</v>
      </c>
      <c r="V326" s="8" t="str">
        <f aca="false">IF(NOT(X326),"n/a (excluded)",IF(M326&amp;""=T326&amp;"","OK","MISMATCH"))</f>
        <v>OK</v>
      </c>
      <c r="W326" s="8" t="str">
        <f aca="false">IF(E326="","no activity description",IF(O326="","no numeric odour distance",IF(M326="","no category","")))</f>
        <v/>
      </c>
      <c r="X326" s="12" t="b">
        <f aca="false">W326=""</f>
        <v>1</v>
      </c>
      <c r="Y326" s="8" t="n">
        <f aca="false">IF(X326,INDEX(Codetabel!$C$2:$C$11,MATCH(M326&amp;"",Codetabel!$B$2:$B$11,0)),"")</f>
        <v>7</v>
      </c>
      <c r="Z326" s="12" t="b">
        <f aca="false">IF(X326,O326=S326,"")</f>
        <v>0</v>
      </c>
    </row>
    <row r="327" customFormat="false" ht="15" hidden="false" customHeight="false" outlineLevel="0" collapsed="false">
      <c r="A327" s="9" t="n">
        <v>328</v>
      </c>
      <c r="B327" s="9" t="s">
        <v>560</v>
      </c>
      <c r="C327" s="9" t="s">
        <v>561</v>
      </c>
      <c r="D327" s="9" t="s">
        <v>107</v>
      </c>
      <c r="E327" s="9" t="s">
        <v>563</v>
      </c>
      <c r="F327" s="9" t="n">
        <v>50</v>
      </c>
      <c r="G327" s="9" t="n">
        <v>100</v>
      </c>
      <c r="H327" s="9" t="n">
        <v>1000</v>
      </c>
      <c r="I327" s="9" t="n">
        <v>50</v>
      </c>
      <c r="J327" s="9" t="n">
        <f aca="false">MAX(J328,G328,F328,E328)</f>
        <v>0</v>
      </c>
      <c r="K327" s="9" t="n">
        <v>1000</v>
      </c>
      <c r="L327" s="9" t="str">
        <f aca="false">IF(ISNA(P328),"",P328)</f>
        <v/>
      </c>
      <c r="M327" s="9" t="s">
        <v>275</v>
      </c>
      <c r="N327" s="11" t="b">
        <f aca="false">TRUE()</f>
        <v>1</v>
      </c>
      <c r="O327" s="8" t="n">
        <f aca="false">IF(F327="","",IF(ISNUMBER(F327),F327,IFERROR(VALUE(F327),"")))</f>
        <v>50</v>
      </c>
      <c r="P327" s="8" t="n">
        <f aca="false">IF(G327="","",IF(ISNUMBER(G327),G327,IFERROR(VALUE(G327),"")))</f>
        <v>100</v>
      </c>
      <c r="Q327" s="8" t="n">
        <f aca="false">IF(H327="","",IF(ISNUMBER(H327),H327,IFERROR(VALUE(H327),"")))</f>
        <v>1000</v>
      </c>
      <c r="R327" s="8" t="n">
        <f aca="false">IF(I327="","",IF(ISNUMBER(I327),I327,IFERROR(VALUE(I327),"")))</f>
        <v>50</v>
      </c>
      <c r="S327" s="8" t="n">
        <f aca="false">IF(COUNT(O327:R327)=0,"",MAX(O327:R327))</f>
        <v>1000</v>
      </c>
      <c r="T327" s="8" t="str">
        <f aca="false">IF(S327="","",IFERROR(INDEX(Codetabel!$B$2:$B$11,MATCH(S327,Codetabel!$A$2:$A$11,0)),""))</f>
        <v>5.3</v>
      </c>
      <c r="U327" s="8" t="str">
        <f aca="false">IF(NOT(X327),"n/a (excluded)",IF(K327=S327,"OK","MISMATCH"))</f>
        <v>OK</v>
      </c>
      <c r="V327" s="8" t="str">
        <f aca="false">IF(NOT(X327),"n/a (excluded)",IF(M327&amp;""=T327&amp;"","OK","MISMATCH"))</f>
        <v>OK</v>
      </c>
      <c r="W327" s="8" t="str">
        <f aca="false">IF(E327="","no activity description",IF(O327="","no numeric odour distance",IF(M327="","no category","")))</f>
        <v/>
      </c>
      <c r="X327" s="12" t="b">
        <f aca="false">W327=""</f>
        <v>1</v>
      </c>
      <c r="Y327" s="8" t="n">
        <f aca="false">IF(X327,INDEX(Codetabel!$C$2:$C$11,MATCH(M327&amp;"",Codetabel!$B$2:$B$11,0)),"")</f>
        <v>9</v>
      </c>
      <c r="Z327" s="12" t="b">
        <f aca="false">IF(X327,O327=S327,"")</f>
        <v>0</v>
      </c>
    </row>
    <row r="328" customFormat="false" ht="15" hidden="false" customHeight="false" outlineLevel="0" collapsed="false">
      <c r="A328" s="9" t="n">
        <v>329</v>
      </c>
      <c r="B328" s="9" t="s">
        <v>564</v>
      </c>
      <c r="C328" s="9" t="s">
        <v>455</v>
      </c>
      <c r="D328" s="9" t="s">
        <v>1215</v>
      </c>
      <c r="E328" s="9" t="s">
        <v>1329</v>
      </c>
      <c r="F328" s="9"/>
      <c r="G328" s="9"/>
      <c r="H328" s="9"/>
      <c r="I328" s="9"/>
      <c r="J328" s="9"/>
      <c r="K328" s="9"/>
      <c r="L328" s="9" t="n">
        <f aca="false">IF(ISNA(P329),"",P329)</f>
        <v>30</v>
      </c>
      <c r="M328" s="9"/>
      <c r="N328" s="11" t="b">
        <f aca="false">TRUE()</f>
        <v>1</v>
      </c>
      <c r="O328" s="8" t="str">
        <f aca="false">IF(F328="","",IF(ISNUMBER(F328),F328,IFERROR(VALUE(F328),"")))</f>
        <v/>
      </c>
      <c r="P328" s="8" t="str">
        <f aca="false">IF(G328="","",IF(ISNUMBER(G328),G328,IFERROR(VALUE(G328),"")))</f>
        <v/>
      </c>
      <c r="Q328" s="8" t="str">
        <f aca="false">IF(H328="","",IF(ISNUMBER(H328),H328,IFERROR(VALUE(H328),"")))</f>
        <v/>
      </c>
      <c r="R328" s="8" t="str">
        <f aca="false">IF(I328="","",IF(ISNUMBER(I328),I328,IFERROR(VALUE(I328),"")))</f>
        <v/>
      </c>
      <c r="S328" s="8" t="str">
        <f aca="false">IF(COUNT(O328:R328)=0,"",MAX(O328:R328))</f>
        <v/>
      </c>
      <c r="T328" s="8" t="str">
        <f aca="false">IF(S328="","",IFERROR(INDEX(Codetabel!$B$2:$B$11,MATCH(S328,Codetabel!$A$2:$A$11,0)),""))</f>
        <v/>
      </c>
      <c r="U328" s="8" t="str">
        <f aca="false">IF(NOT(X328),"n/a (excluded)",IF(K328=S328,"OK","MISMATCH"))</f>
        <v>n/a (excluded)</v>
      </c>
      <c r="V328" s="8" t="str">
        <f aca="false">IF(NOT(X328),"n/a (excluded)",IF(M328&amp;""=T328&amp;"","OK","MISMATCH"))</f>
        <v>n/a (excluded)</v>
      </c>
      <c r="W328" s="8" t="str">
        <f aca="false">IF(E328="","no activity description",IF(O328="","no numeric odour distance",IF(M328="","no category","")))</f>
        <v>no numeric odour distance</v>
      </c>
      <c r="X328" s="12" t="b">
        <f aca="false">W328=""</f>
        <v>0</v>
      </c>
      <c r="Y328" s="8" t="str">
        <f aca="false">IF(X328,INDEX(Codetabel!$C$2:$C$11,MATCH(M328&amp;"",Codetabel!$B$2:$B$11,0)),"")</f>
        <v/>
      </c>
      <c r="Z328" s="8" t="str">
        <f aca="false">IF(X328,O328=S328,"")</f>
        <v/>
      </c>
    </row>
    <row r="329" customFormat="false" ht="15" hidden="false" customHeight="false" outlineLevel="0" collapsed="false">
      <c r="A329" s="9" t="n">
        <v>330</v>
      </c>
      <c r="B329" s="9" t="s">
        <v>564</v>
      </c>
      <c r="C329" s="9" t="s">
        <v>455</v>
      </c>
      <c r="D329" s="9" t="s">
        <v>392</v>
      </c>
      <c r="E329" s="9" t="s">
        <v>562</v>
      </c>
      <c r="F329" s="9" t="n">
        <v>30</v>
      </c>
      <c r="G329" s="9" t="n">
        <v>30</v>
      </c>
      <c r="H329" s="9" t="n">
        <v>300</v>
      </c>
      <c r="I329" s="9" t="n">
        <v>30</v>
      </c>
      <c r="J329" s="9" t="n">
        <f aca="false">MAX(J330,G330,F330,E330)</f>
        <v>50</v>
      </c>
      <c r="K329" s="9" t="n">
        <v>300</v>
      </c>
      <c r="L329" s="9" t="n">
        <f aca="false">IF(ISNA(P330),"",P330)</f>
        <v>50</v>
      </c>
      <c r="M329" s="9" t="s">
        <v>199</v>
      </c>
      <c r="N329" s="11" t="b">
        <f aca="false">TRUE()</f>
        <v>1</v>
      </c>
      <c r="O329" s="8" t="n">
        <f aca="false">IF(F329="","",IF(ISNUMBER(F329),F329,IFERROR(VALUE(F329),"")))</f>
        <v>30</v>
      </c>
      <c r="P329" s="8" t="n">
        <f aca="false">IF(G329="","",IF(ISNUMBER(G329),G329,IFERROR(VALUE(G329),"")))</f>
        <v>30</v>
      </c>
      <c r="Q329" s="8" t="n">
        <f aca="false">IF(H329="","",IF(ISNUMBER(H329),H329,IFERROR(VALUE(H329),"")))</f>
        <v>300</v>
      </c>
      <c r="R329" s="8" t="n">
        <f aca="false">IF(I329="","",IF(ISNUMBER(I329),I329,IFERROR(VALUE(I329),"")))</f>
        <v>30</v>
      </c>
      <c r="S329" s="8" t="n">
        <f aca="false">IF(COUNT(O329:R329)=0,"",MAX(O329:R329))</f>
        <v>300</v>
      </c>
      <c r="T329" s="8" t="str">
        <f aca="false">IF(S329="","",IFERROR(INDEX(Codetabel!$B$2:$B$11,MATCH(S329,Codetabel!$A$2:$A$11,0)),""))</f>
        <v>4.2</v>
      </c>
      <c r="U329" s="8" t="str">
        <f aca="false">IF(NOT(X329),"n/a (excluded)",IF(K329=S329,"OK","MISMATCH"))</f>
        <v>OK</v>
      </c>
      <c r="V329" s="8" t="str">
        <f aca="false">IF(NOT(X329),"n/a (excluded)",IF(M329&amp;""=T329&amp;"","OK","MISMATCH"))</f>
        <v>OK</v>
      </c>
      <c r="W329" s="8" t="str">
        <f aca="false">IF(E329="","no activity description",IF(O329="","no numeric odour distance",IF(M329="","no category","")))</f>
        <v/>
      </c>
      <c r="X329" s="12" t="b">
        <f aca="false">W329=""</f>
        <v>1</v>
      </c>
      <c r="Y329" s="8" t="n">
        <f aca="false">IF(X329,INDEX(Codetabel!$C$2:$C$11,MATCH(M329&amp;"",Codetabel!$B$2:$B$11,0)),"")</f>
        <v>6</v>
      </c>
      <c r="Z329" s="12" t="b">
        <f aca="false">IF(X329,O329=S329,"")</f>
        <v>0</v>
      </c>
    </row>
    <row r="330" customFormat="false" ht="15" hidden="false" customHeight="false" outlineLevel="0" collapsed="false">
      <c r="A330" s="9" t="n">
        <v>331</v>
      </c>
      <c r="B330" s="9" t="s">
        <v>564</v>
      </c>
      <c r="C330" s="9" t="s">
        <v>455</v>
      </c>
      <c r="D330" s="9" t="s">
        <v>107</v>
      </c>
      <c r="E330" s="9" t="s">
        <v>563</v>
      </c>
      <c r="F330" s="9" t="n">
        <v>50</v>
      </c>
      <c r="G330" s="9" t="n">
        <v>50</v>
      </c>
      <c r="H330" s="9" t="n">
        <v>700</v>
      </c>
      <c r="I330" s="9" t="n">
        <v>50</v>
      </c>
      <c r="J330" s="9" t="n">
        <f aca="false">MAX(J331,G331,F331,E331)</f>
        <v>0</v>
      </c>
      <c r="K330" s="9" t="n">
        <v>700</v>
      </c>
      <c r="L330" s="9" t="str">
        <f aca="false">IF(ISNA(P331),"",P331)</f>
        <v/>
      </c>
      <c r="M330" s="9" t="s">
        <v>182</v>
      </c>
      <c r="N330" s="11" t="b">
        <f aca="false">TRUE()</f>
        <v>1</v>
      </c>
      <c r="O330" s="8" t="n">
        <f aca="false">IF(F330="","",IF(ISNUMBER(F330),F330,IFERROR(VALUE(F330),"")))</f>
        <v>50</v>
      </c>
      <c r="P330" s="8" t="n">
        <f aca="false">IF(G330="","",IF(ISNUMBER(G330),G330,IFERROR(VALUE(G330),"")))</f>
        <v>50</v>
      </c>
      <c r="Q330" s="8" t="n">
        <f aca="false">IF(H330="","",IF(ISNUMBER(H330),H330,IFERROR(VALUE(H330),"")))</f>
        <v>700</v>
      </c>
      <c r="R330" s="8" t="n">
        <f aca="false">IF(I330="","",IF(ISNUMBER(I330),I330,IFERROR(VALUE(I330),"")))</f>
        <v>50</v>
      </c>
      <c r="S330" s="8" t="n">
        <f aca="false">IF(COUNT(O330:R330)=0,"",MAX(O330:R330))</f>
        <v>700</v>
      </c>
      <c r="T330" s="8" t="str">
        <f aca="false">IF(S330="","",IFERROR(INDEX(Codetabel!$B$2:$B$11,MATCH(S330,Codetabel!$A$2:$A$11,0)),""))</f>
        <v>5.2</v>
      </c>
      <c r="U330" s="8" t="str">
        <f aca="false">IF(NOT(X330),"n/a (excluded)",IF(K330=S330,"OK","MISMATCH"))</f>
        <v>OK</v>
      </c>
      <c r="V330" s="8" t="str">
        <f aca="false">IF(NOT(X330),"n/a (excluded)",IF(M330&amp;""=T330&amp;"","OK","MISMATCH"))</f>
        <v>OK</v>
      </c>
      <c r="W330" s="8" t="str">
        <f aca="false">IF(E330="","no activity description",IF(O330="","no numeric odour distance",IF(M330="","no category","")))</f>
        <v/>
      </c>
      <c r="X330" s="12" t="b">
        <f aca="false">W330=""</f>
        <v>1</v>
      </c>
      <c r="Y330" s="8" t="n">
        <f aca="false">IF(X330,INDEX(Codetabel!$C$2:$C$11,MATCH(M330&amp;"",Codetabel!$B$2:$B$11,0)),"")</f>
        <v>8</v>
      </c>
      <c r="Z330" s="12" t="b">
        <f aca="false">IF(X330,O330=S330,"")</f>
        <v>0</v>
      </c>
    </row>
    <row r="331" customFormat="false" ht="15" hidden="false" customHeight="false" outlineLevel="0" collapsed="false">
      <c r="A331" s="9" t="n">
        <v>332</v>
      </c>
      <c r="B331" s="9" t="s">
        <v>565</v>
      </c>
      <c r="C331" s="9" t="s">
        <v>566</v>
      </c>
      <c r="D331" s="9" t="s">
        <v>1294</v>
      </c>
      <c r="E331" s="9" t="s">
        <v>1330</v>
      </c>
      <c r="F331" s="9"/>
      <c r="G331" s="9"/>
      <c r="H331" s="9"/>
      <c r="I331" s="9"/>
      <c r="J331" s="9"/>
      <c r="K331" s="9"/>
      <c r="L331" s="9" t="n">
        <f aca="false">IF(ISNA(P332),"",P332)</f>
        <v>100</v>
      </c>
      <c r="M331" s="9"/>
      <c r="N331" s="11" t="b">
        <f aca="false">TRUE()</f>
        <v>1</v>
      </c>
      <c r="O331" s="8" t="str">
        <f aca="false">IF(F331="","",IF(ISNUMBER(F331),F331,IFERROR(VALUE(F331),"")))</f>
        <v/>
      </c>
      <c r="P331" s="8" t="str">
        <f aca="false">IF(G331="","",IF(ISNUMBER(G331),G331,IFERROR(VALUE(G331),"")))</f>
        <v/>
      </c>
      <c r="Q331" s="8" t="str">
        <f aca="false">IF(H331="","",IF(ISNUMBER(H331),H331,IFERROR(VALUE(H331),"")))</f>
        <v/>
      </c>
      <c r="R331" s="8" t="str">
        <f aca="false">IF(I331="","",IF(ISNUMBER(I331),I331,IFERROR(VALUE(I331),"")))</f>
        <v/>
      </c>
      <c r="S331" s="8" t="str">
        <f aca="false">IF(COUNT(O331:R331)=0,"",MAX(O331:R331))</f>
        <v/>
      </c>
      <c r="T331" s="8" t="str">
        <f aca="false">IF(S331="","",IFERROR(INDEX(Codetabel!$B$2:$B$11,MATCH(S331,Codetabel!$A$2:$A$11,0)),""))</f>
        <v/>
      </c>
      <c r="U331" s="8" t="str">
        <f aca="false">IF(NOT(X331),"n/a (excluded)",IF(K331=S331,"OK","MISMATCH"))</f>
        <v>n/a (excluded)</v>
      </c>
      <c r="V331" s="8" t="str">
        <f aca="false">IF(NOT(X331),"n/a (excluded)",IF(M331&amp;""=T331&amp;"","OK","MISMATCH"))</f>
        <v>n/a (excluded)</v>
      </c>
      <c r="W331" s="8" t="str">
        <f aca="false">IF(E331="","no activity description",IF(O331="","no numeric odour distance",IF(M331="","no category","")))</f>
        <v>no numeric odour distance</v>
      </c>
      <c r="X331" s="12" t="b">
        <f aca="false">W331=""</f>
        <v>0</v>
      </c>
      <c r="Y331" s="8" t="str">
        <f aca="false">IF(X331,INDEX(Codetabel!$C$2:$C$11,MATCH(M331&amp;"",Codetabel!$B$2:$B$11,0)),"")</f>
        <v/>
      </c>
      <c r="Z331" s="8" t="str">
        <f aca="false">IF(X331,O331=S331,"")</f>
        <v/>
      </c>
    </row>
    <row r="332" customFormat="false" ht="15" hidden="false" customHeight="false" outlineLevel="0" collapsed="false">
      <c r="A332" s="9" t="n">
        <v>333</v>
      </c>
      <c r="B332" s="9" t="s">
        <v>565</v>
      </c>
      <c r="C332" s="9" t="s">
        <v>566</v>
      </c>
      <c r="D332" s="9" t="s">
        <v>1296</v>
      </c>
      <c r="E332" s="9" t="s">
        <v>460</v>
      </c>
      <c r="F332" s="9" t="n">
        <v>100</v>
      </c>
      <c r="G332" s="9" t="n">
        <v>100</v>
      </c>
      <c r="H332" s="9" t="n">
        <v>300</v>
      </c>
      <c r="I332" s="9" t="n">
        <v>30</v>
      </c>
      <c r="J332" s="9" t="n">
        <f aca="false">MAX(J333,G333,F333,E333)</f>
        <v>300</v>
      </c>
      <c r="K332" s="9" t="n">
        <v>300</v>
      </c>
      <c r="L332" s="9" t="n">
        <f aca="false">IF(ISNA(P333),"",P333)</f>
        <v>300</v>
      </c>
      <c r="M332" s="9" t="s">
        <v>199</v>
      </c>
      <c r="N332" s="11" t="b">
        <f aca="false">TRUE()</f>
        <v>1</v>
      </c>
      <c r="O332" s="8" t="n">
        <f aca="false">IF(F332="","",IF(ISNUMBER(F332),F332,IFERROR(VALUE(F332),"")))</f>
        <v>100</v>
      </c>
      <c r="P332" s="8" t="n">
        <f aca="false">IF(G332="","",IF(ISNUMBER(G332),G332,IFERROR(VALUE(G332),"")))</f>
        <v>100</v>
      </c>
      <c r="Q332" s="8" t="n">
        <f aca="false">IF(H332="","",IF(ISNUMBER(H332),H332,IFERROR(VALUE(H332),"")))</f>
        <v>300</v>
      </c>
      <c r="R332" s="8" t="n">
        <f aca="false">IF(I332="","",IF(ISNUMBER(I332),I332,IFERROR(VALUE(I332),"")))</f>
        <v>30</v>
      </c>
      <c r="S332" s="8" t="n">
        <f aca="false">IF(COUNT(O332:R332)=0,"",MAX(O332:R332))</f>
        <v>300</v>
      </c>
      <c r="T332" s="8" t="str">
        <f aca="false">IF(S332="","",IFERROR(INDEX(Codetabel!$B$2:$B$11,MATCH(S332,Codetabel!$A$2:$A$11,0)),""))</f>
        <v>4.2</v>
      </c>
      <c r="U332" s="8" t="str">
        <f aca="false">IF(NOT(X332),"n/a (excluded)",IF(K332=S332,"OK","MISMATCH"))</f>
        <v>OK</v>
      </c>
      <c r="V332" s="8" t="str">
        <f aca="false">IF(NOT(X332),"n/a (excluded)",IF(M332&amp;""=T332&amp;"","OK","MISMATCH"))</f>
        <v>OK</v>
      </c>
      <c r="W332" s="8" t="str">
        <f aca="false">IF(E332="","no activity description",IF(O332="","no numeric odour distance",IF(M332="","no category","")))</f>
        <v/>
      </c>
      <c r="X332" s="12" t="b">
        <f aca="false">W332=""</f>
        <v>1</v>
      </c>
      <c r="Y332" s="8" t="n">
        <f aca="false">IF(X332,INDEX(Codetabel!$C$2:$C$11,MATCH(M332&amp;"",Codetabel!$B$2:$B$11,0)),"")</f>
        <v>6</v>
      </c>
      <c r="Z332" s="12" t="b">
        <f aca="false">IF(X332,O332=S332,"")</f>
        <v>0</v>
      </c>
    </row>
    <row r="333" customFormat="false" ht="15" hidden="false" customHeight="false" outlineLevel="0" collapsed="false">
      <c r="A333" s="9" t="n">
        <v>334</v>
      </c>
      <c r="B333" s="9" t="s">
        <v>565</v>
      </c>
      <c r="C333" s="9" t="s">
        <v>566</v>
      </c>
      <c r="D333" s="9" t="s">
        <v>1297</v>
      </c>
      <c r="E333" s="9" t="s">
        <v>461</v>
      </c>
      <c r="F333" s="9" t="n">
        <v>200</v>
      </c>
      <c r="G333" s="9" t="n">
        <v>300</v>
      </c>
      <c r="H333" s="9" t="n">
        <v>700</v>
      </c>
      <c r="I333" s="9" t="n">
        <v>50</v>
      </c>
      <c r="J333" s="9" t="n">
        <f aca="false">MAX(J334,G334,F334,E334)</f>
        <v>0</v>
      </c>
      <c r="K333" s="9" t="n">
        <v>700</v>
      </c>
      <c r="L333" s="9" t="str">
        <f aca="false">IF(ISNA(P334),"",P334)</f>
        <v/>
      </c>
      <c r="M333" s="9" t="s">
        <v>182</v>
      </c>
      <c r="N333" s="11" t="b">
        <f aca="false">TRUE()</f>
        <v>1</v>
      </c>
      <c r="O333" s="8" t="n">
        <f aca="false">IF(F333="","",IF(ISNUMBER(F333),F333,IFERROR(VALUE(F333),"")))</f>
        <v>200</v>
      </c>
      <c r="P333" s="8" t="n">
        <f aca="false">IF(G333="","",IF(ISNUMBER(G333),G333,IFERROR(VALUE(G333),"")))</f>
        <v>300</v>
      </c>
      <c r="Q333" s="8" t="n">
        <f aca="false">IF(H333="","",IF(ISNUMBER(H333),H333,IFERROR(VALUE(H333),"")))</f>
        <v>700</v>
      </c>
      <c r="R333" s="8" t="n">
        <f aca="false">IF(I333="","",IF(ISNUMBER(I333),I333,IFERROR(VALUE(I333),"")))</f>
        <v>50</v>
      </c>
      <c r="S333" s="8" t="n">
        <f aca="false">IF(COUNT(O333:R333)=0,"",MAX(O333:R333))</f>
        <v>700</v>
      </c>
      <c r="T333" s="8" t="str">
        <f aca="false">IF(S333="","",IFERROR(INDEX(Codetabel!$B$2:$B$11,MATCH(S333,Codetabel!$A$2:$A$11,0)),""))</f>
        <v>5.2</v>
      </c>
      <c r="U333" s="8" t="str">
        <f aca="false">IF(NOT(X333),"n/a (excluded)",IF(K333=S333,"OK","MISMATCH"))</f>
        <v>OK</v>
      </c>
      <c r="V333" s="8" t="str">
        <f aca="false">IF(NOT(X333),"n/a (excluded)",IF(M333&amp;""=T333&amp;"","OK","MISMATCH"))</f>
        <v>OK</v>
      </c>
      <c r="W333" s="8" t="str">
        <f aca="false">IF(E333="","no activity description",IF(O333="","no numeric odour distance",IF(M333="","no category","")))</f>
        <v/>
      </c>
      <c r="X333" s="12" t="b">
        <f aca="false">W333=""</f>
        <v>1</v>
      </c>
      <c r="Y333" s="8" t="n">
        <f aca="false">IF(X333,INDEX(Codetabel!$C$2:$C$11,MATCH(M333&amp;"",Codetabel!$B$2:$B$11,0)),"")</f>
        <v>8</v>
      </c>
      <c r="Z333" s="12" t="b">
        <f aca="false">IF(X333,O333=S333,"")</f>
        <v>0</v>
      </c>
    </row>
    <row r="334" customFormat="false" ht="15" hidden="false" customHeight="false" outlineLevel="0" collapsed="false">
      <c r="A334" s="9" t="n">
        <v>335</v>
      </c>
      <c r="B334" s="9" t="s">
        <v>565</v>
      </c>
      <c r="C334" s="9" t="s">
        <v>566</v>
      </c>
      <c r="D334" s="9" t="s">
        <v>1298</v>
      </c>
      <c r="E334" s="9" t="s">
        <v>1331</v>
      </c>
      <c r="F334" s="9"/>
      <c r="G334" s="9"/>
      <c r="H334" s="9"/>
      <c r="I334" s="9"/>
      <c r="J334" s="9"/>
      <c r="K334" s="9"/>
      <c r="L334" s="9" t="n">
        <f aca="false">IF(ISNA(P335),"",P335)</f>
        <v>50</v>
      </c>
      <c r="M334" s="9"/>
      <c r="N334" s="11" t="b">
        <f aca="false">TRUE()</f>
        <v>1</v>
      </c>
      <c r="O334" s="8" t="str">
        <f aca="false">IF(F334="","",IF(ISNUMBER(F334),F334,IFERROR(VALUE(F334),"")))</f>
        <v/>
      </c>
      <c r="P334" s="8" t="str">
        <f aca="false">IF(G334="","",IF(ISNUMBER(G334),G334,IFERROR(VALUE(G334),"")))</f>
        <v/>
      </c>
      <c r="Q334" s="8" t="str">
        <f aca="false">IF(H334="","",IF(ISNUMBER(H334),H334,IFERROR(VALUE(H334),"")))</f>
        <v/>
      </c>
      <c r="R334" s="8" t="str">
        <f aca="false">IF(I334="","",IF(ISNUMBER(I334),I334,IFERROR(VALUE(I334),"")))</f>
        <v/>
      </c>
      <c r="S334" s="8" t="str">
        <f aca="false">IF(COUNT(O334:R334)=0,"",MAX(O334:R334))</f>
        <v/>
      </c>
      <c r="T334" s="8" t="str">
        <f aca="false">IF(S334="","",IFERROR(INDEX(Codetabel!$B$2:$B$11,MATCH(S334,Codetabel!$A$2:$A$11,0)),""))</f>
        <v/>
      </c>
      <c r="U334" s="8" t="str">
        <f aca="false">IF(NOT(X334),"n/a (excluded)",IF(K334=S334,"OK","MISMATCH"))</f>
        <v>n/a (excluded)</v>
      </c>
      <c r="V334" s="8" t="str">
        <f aca="false">IF(NOT(X334),"n/a (excluded)",IF(M334&amp;""=T334&amp;"","OK","MISMATCH"))</f>
        <v>n/a (excluded)</v>
      </c>
      <c r="W334" s="8" t="str">
        <f aca="false">IF(E334="","no activity description",IF(O334="","no numeric odour distance",IF(M334="","no category","")))</f>
        <v>no numeric odour distance</v>
      </c>
      <c r="X334" s="12" t="b">
        <f aca="false">W334=""</f>
        <v>0</v>
      </c>
      <c r="Y334" s="8" t="str">
        <f aca="false">IF(X334,INDEX(Codetabel!$C$2:$C$11,MATCH(M334&amp;"",Codetabel!$B$2:$B$11,0)),"")</f>
        <v/>
      </c>
      <c r="Z334" s="8" t="str">
        <f aca="false">IF(X334,O334=S334,"")</f>
        <v/>
      </c>
    </row>
    <row r="335" customFormat="false" ht="15" hidden="false" customHeight="false" outlineLevel="0" collapsed="false">
      <c r="A335" s="9" t="n">
        <v>336</v>
      </c>
      <c r="B335" s="9" t="s">
        <v>565</v>
      </c>
      <c r="C335" s="9" t="s">
        <v>566</v>
      </c>
      <c r="D335" s="9" t="s">
        <v>65</v>
      </c>
      <c r="E335" s="9" t="s">
        <v>562</v>
      </c>
      <c r="F335" s="9" t="n">
        <v>50</v>
      </c>
      <c r="G335" s="9" t="n">
        <v>50</v>
      </c>
      <c r="H335" s="9" t="n">
        <v>500</v>
      </c>
      <c r="I335" s="9" t="n">
        <v>50</v>
      </c>
      <c r="J335" s="9" t="n">
        <f aca="false">MAX(J336,G336,F336,E336)</f>
        <v>200</v>
      </c>
      <c r="K335" s="9" t="n">
        <v>500</v>
      </c>
      <c r="L335" s="9" t="n">
        <f aca="false">IF(ISNA(P336),"",P336)</f>
        <v>100</v>
      </c>
      <c r="M335" s="9" t="s">
        <v>180</v>
      </c>
      <c r="N335" s="11" t="b">
        <f aca="false">TRUE()</f>
        <v>1</v>
      </c>
      <c r="O335" s="8" t="n">
        <f aca="false">IF(F335="","",IF(ISNUMBER(F335),F335,IFERROR(VALUE(F335),"")))</f>
        <v>50</v>
      </c>
      <c r="P335" s="8" t="n">
        <f aca="false">IF(G335="","",IF(ISNUMBER(G335),G335,IFERROR(VALUE(G335),"")))</f>
        <v>50</v>
      </c>
      <c r="Q335" s="8" t="n">
        <f aca="false">IF(H335="","",IF(ISNUMBER(H335),H335,IFERROR(VALUE(H335),"")))</f>
        <v>500</v>
      </c>
      <c r="R335" s="8" t="n">
        <f aca="false">IF(I335="","",IF(ISNUMBER(I335),I335,IFERROR(VALUE(I335),"")))</f>
        <v>50</v>
      </c>
      <c r="S335" s="8" t="n">
        <f aca="false">IF(COUNT(O335:R335)=0,"",MAX(O335:R335))</f>
        <v>500</v>
      </c>
      <c r="T335" s="8" t="str">
        <f aca="false">IF(S335="","",IFERROR(INDEX(Codetabel!$B$2:$B$11,MATCH(S335,Codetabel!$A$2:$A$11,0)),""))</f>
        <v>5.1</v>
      </c>
      <c r="U335" s="8" t="str">
        <f aca="false">IF(NOT(X335),"n/a (excluded)",IF(K335=S335,"OK","MISMATCH"))</f>
        <v>OK</v>
      </c>
      <c r="V335" s="8" t="str">
        <f aca="false">IF(NOT(X335),"n/a (excluded)",IF(M335&amp;""=T335&amp;"","OK","MISMATCH"))</f>
        <v>OK</v>
      </c>
      <c r="W335" s="8" t="str">
        <f aca="false">IF(E335="","no activity description",IF(O335="","no numeric odour distance",IF(M335="","no category","")))</f>
        <v/>
      </c>
      <c r="X335" s="12" t="b">
        <f aca="false">W335=""</f>
        <v>1</v>
      </c>
      <c r="Y335" s="8" t="n">
        <f aca="false">IF(X335,INDEX(Codetabel!$C$2:$C$11,MATCH(M335&amp;"",Codetabel!$B$2:$B$11,0)),"")</f>
        <v>7</v>
      </c>
      <c r="Z335" s="12" t="b">
        <f aca="false">IF(X335,O335=S335,"")</f>
        <v>0</v>
      </c>
    </row>
    <row r="336" customFormat="false" ht="15" hidden="false" customHeight="false" outlineLevel="0" collapsed="false">
      <c r="A336" s="9" t="n">
        <v>337</v>
      </c>
      <c r="B336" s="9" t="s">
        <v>565</v>
      </c>
      <c r="C336" s="9" t="s">
        <v>566</v>
      </c>
      <c r="D336" s="9" t="s">
        <v>67</v>
      </c>
      <c r="E336" s="9" t="s">
        <v>563</v>
      </c>
      <c r="F336" s="9" t="n">
        <v>200</v>
      </c>
      <c r="G336" s="9" t="n">
        <v>100</v>
      </c>
      <c r="H336" s="9" t="n">
        <v>1000</v>
      </c>
      <c r="I336" s="9" t="n">
        <v>100</v>
      </c>
      <c r="J336" s="9" t="n">
        <f aca="false">MAX(J337,G337,F337,E337)</f>
        <v>0</v>
      </c>
      <c r="K336" s="9" t="n">
        <v>1000</v>
      </c>
      <c r="L336" s="9" t="str">
        <f aca="false">IF(ISNA(P337),"",P337)</f>
        <v/>
      </c>
      <c r="M336" s="9" t="s">
        <v>275</v>
      </c>
      <c r="N336" s="11" t="b">
        <f aca="false">TRUE()</f>
        <v>1</v>
      </c>
      <c r="O336" s="8" t="n">
        <f aca="false">IF(F336="","",IF(ISNUMBER(F336),F336,IFERROR(VALUE(F336),"")))</f>
        <v>200</v>
      </c>
      <c r="P336" s="8" t="n">
        <f aca="false">IF(G336="","",IF(ISNUMBER(G336),G336,IFERROR(VALUE(G336),"")))</f>
        <v>100</v>
      </c>
      <c r="Q336" s="8" t="n">
        <f aca="false">IF(H336="","",IF(ISNUMBER(H336),H336,IFERROR(VALUE(H336),"")))</f>
        <v>1000</v>
      </c>
      <c r="R336" s="8" t="n">
        <f aca="false">IF(I336="","",IF(ISNUMBER(I336),I336,IFERROR(VALUE(I336),"")))</f>
        <v>100</v>
      </c>
      <c r="S336" s="8" t="n">
        <f aca="false">IF(COUNT(O336:R336)=0,"",MAX(O336:R336))</f>
        <v>1000</v>
      </c>
      <c r="T336" s="8" t="str">
        <f aca="false">IF(S336="","",IFERROR(INDEX(Codetabel!$B$2:$B$11,MATCH(S336,Codetabel!$A$2:$A$11,0)),""))</f>
        <v>5.3</v>
      </c>
      <c r="U336" s="8" t="str">
        <f aca="false">IF(NOT(X336),"n/a (excluded)",IF(K336=S336,"OK","MISMATCH"))</f>
        <v>OK</v>
      </c>
      <c r="V336" s="8" t="str">
        <f aca="false">IF(NOT(X336),"n/a (excluded)",IF(M336&amp;""=T336&amp;"","OK","MISMATCH"))</f>
        <v>OK</v>
      </c>
      <c r="W336" s="8" t="str">
        <f aca="false">IF(E336="","no activity description",IF(O336="","no numeric odour distance",IF(M336="","no category","")))</f>
        <v/>
      </c>
      <c r="X336" s="12" t="b">
        <f aca="false">W336=""</f>
        <v>1</v>
      </c>
      <c r="Y336" s="8" t="n">
        <f aca="false">IF(X336,INDEX(Codetabel!$C$2:$C$11,MATCH(M336&amp;"",Codetabel!$B$2:$B$11,0)),"")</f>
        <v>9</v>
      </c>
      <c r="Z336" s="12" t="b">
        <f aca="false">IF(X336,O336=S336,"")</f>
        <v>0</v>
      </c>
    </row>
    <row r="337" customFormat="false" ht="15" hidden="false" customHeight="false" outlineLevel="0" collapsed="false">
      <c r="A337" s="9" t="n">
        <v>338</v>
      </c>
      <c r="B337" s="9" t="s">
        <v>567</v>
      </c>
      <c r="C337" s="9" t="s">
        <v>568</v>
      </c>
      <c r="D337" s="9" t="s">
        <v>1215</v>
      </c>
      <c r="E337" s="9" t="s">
        <v>1332</v>
      </c>
      <c r="F337" s="9"/>
      <c r="G337" s="9"/>
      <c r="H337" s="9"/>
      <c r="I337" s="9"/>
      <c r="J337" s="9"/>
      <c r="K337" s="9"/>
      <c r="L337" s="9" t="n">
        <f aca="false">IF(ISNA(P338),"",P338)</f>
        <v>50</v>
      </c>
      <c r="M337" s="9"/>
      <c r="N337" s="11" t="b">
        <f aca="false">TRUE()</f>
        <v>1</v>
      </c>
      <c r="O337" s="8" t="str">
        <f aca="false">IF(F337="","",IF(ISNUMBER(F337),F337,IFERROR(VALUE(F337),"")))</f>
        <v/>
      </c>
      <c r="P337" s="8" t="str">
        <f aca="false">IF(G337="","",IF(ISNUMBER(G337),G337,IFERROR(VALUE(G337),"")))</f>
        <v/>
      </c>
      <c r="Q337" s="8" t="str">
        <f aca="false">IF(H337="","",IF(ISNUMBER(H337),H337,IFERROR(VALUE(H337),"")))</f>
        <v/>
      </c>
      <c r="R337" s="8" t="str">
        <f aca="false">IF(I337="","",IF(ISNUMBER(I337),I337,IFERROR(VALUE(I337),"")))</f>
        <v/>
      </c>
      <c r="S337" s="8" t="str">
        <f aca="false">IF(COUNT(O337:R337)=0,"",MAX(O337:R337))</f>
        <v/>
      </c>
      <c r="T337" s="8" t="str">
        <f aca="false">IF(S337="","",IFERROR(INDEX(Codetabel!$B$2:$B$11,MATCH(S337,Codetabel!$A$2:$A$11,0)),""))</f>
        <v/>
      </c>
      <c r="U337" s="8" t="str">
        <f aca="false">IF(NOT(X337),"n/a (excluded)",IF(K337=S337,"OK","MISMATCH"))</f>
        <v>n/a (excluded)</v>
      </c>
      <c r="V337" s="8" t="str">
        <f aca="false">IF(NOT(X337),"n/a (excluded)",IF(M337&amp;""=T337&amp;"","OK","MISMATCH"))</f>
        <v>n/a (excluded)</v>
      </c>
      <c r="W337" s="8" t="str">
        <f aca="false">IF(E337="","no activity description",IF(O337="","no numeric odour distance",IF(M337="","no category","")))</f>
        <v>no numeric odour distance</v>
      </c>
      <c r="X337" s="12" t="b">
        <f aca="false">W337=""</f>
        <v>0</v>
      </c>
      <c r="Y337" s="8" t="str">
        <f aca="false">IF(X337,INDEX(Codetabel!$C$2:$C$11,MATCH(M337&amp;"",Codetabel!$B$2:$B$11,0)),"")</f>
        <v/>
      </c>
      <c r="Z337" s="8" t="str">
        <f aca="false">IF(X337,O337=S337,"")</f>
        <v/>
      </c>
    </row>
    <row r="338" customFormat="false" ht="15" hidden="false" customHeight="false" outlineLevel="0" collapsed="false">
      <c r="A338" s="9" t="n">
        <v>339</v>
      </c>
      <c r="B338" s="9" t="s">
        <v>567</v>
      </c>
      <c r="C338" s="9" t="s">
        <v>568</v>
      </c>
      <c r="D338" s="9" t="s">
        <v>392</v>
      </c>
      <c r="E338" s="9" t="s">
        <v>569</v>
      </c>
      <c r="F338" s="9" t="n">
        <v>100</v>
      </c>
      <c r="G338" s="9" t="n">
        <v>50</v>
      </c>
      <c r="H338" s="9" t="n">
        <v>300</v>
      </c>
      <c r="I338" s="9" t="n">
        <v>30</v>
      </c>
      <c r="J338" s="9" t="n">
        <f aca="false">MAX(J339,G339,F339,E339)</f>
        <v>200</v>
      </c>
      <c r="K338" s="9" t="n">
        <v>300</v>
      </c>
      <c r="L338" s="9" t="n">
        <f aca="false">IF(ISNA(P339),"",P339)</f>
        <v>100</v>
      </c>
      <c r="M338" s="9" t="s">
        <v>199</v>
      </c>
      <c r="N338" s="11" t="b">
        <f aca="false">TRUE()</f>
        <v>1</v>
      </c>
      <c r="O338" s="8" t="n">
        <f aca="false">IF(F338="","",IF(ISNUMBER(F338),F338,IFERROR(VALUE(F338),"")))</f>
        <v>100</v>
      </c>
      <c r="P338" s="8" t="n">
        <f aca="false">IF(G338="","",IF(ISNUMBER(G338),G338,IFERROR(VALUE(G338),"")))</f>
        <v>50</v>
      </c>
      <c r="Q338" s="8" t="n">
        <f aca="false">IF(H338="","",IF(ISNUMBER(H338),H338,IFERROR(VALUE(H338),"")))</f>
        <v>300</v>
      </c>
      <c r="R338" s="8" t="n">
        <f aca="false">IF(I338="","",IF(ISNUMBER(I338),I338,IFERROR(VALUE(I338),"")))</f>
        <v>30</v>
      </c>
      <c r="S338" s="8" t="n">
        <f aca="false">IF(COUNT(O338:R338)=0,"",MAX(O338:R338))</f>
        <v>300</v>
      </c>
      <c r="T338" s="8" t="str">
        <f aca="false">IF(S338="","",IFERROR(INDEX(Codetabel!$B$2:$B$11,MATCH(S338,Codetabel!$A$2:$A$11,0)),""))</f>
        <v>4.2</v>
      </c>
      <c r="U338" s="8" t="str">
        <f aca="false">IF(NOT(X338),"n/a (excluded)",IF(K338=S338,"OK","MISMATCH"))</f>
        <v>OK</v>
      </c>
      <c r="V338" s="8" t="str">
        <f aca="false">IF(NOT(X338),"n/a (excluded)",IF(M338&amp;""=T338&amp;"","OK","MISMATCH"))</f>
        <v>OK</v>
      </c>
      <c r="W338" s="8" t="str">
        <f aca="false">IF(E338="","no activity description",IF(O338="","no numeric odour distance",IF(M338="","no category","")))</f>
        <v/>
      </c>
      <c r="X338" s="12" t="b">
        <f aca="false">W338=""</f>
        <v>1</v>
      </c>
      <c r="Y338" s="8" t="n">
        <f aca="false">IF(X338,INDEX(Codetabel!$C$2:$C$11,MATCH(M338&amp;"",Codetabel!$B$2:$B$11,0)),"")</f>
        <v>6</v>
      </c>
      <c r="Z338" s="12" t="b">
        <f aca="false">IF(X338,O338=S338,"")</f>
        <v>0</v>
      </c>
    </row>
    <row r="339" customFormat="false" ht="15" hidden="false" customHeight="false" outlineLevel="0" collapsed="false">
      <c r="A339" s="9" t="n">
        <v>340</v>
      </c>
      <c r="B339" s="9" t="s">
        <v>567</v>
      </c>
      <c r="C339" s="9" t="s">
        <v>568</v>
      </c>
      <c r="D339" s="9" t="s">
        <v>107</v>
      </c>
      <c r="E339" s="9" t="s">
        <v>570</v>
      </c>
      <c r="F339" s="9" t="n">
        <v>200</v>
      </c>
      <c r="G339" s="9" t="n">
        <v>100</v>
      </c>
      <c r="H339" s="9" t="n">
        <v>500</v>
      </c>
      <c r="I339" s="9" t="n">
        <v>50</v>
      </c>
      <c r="J339" s="9" t="n">
        <f aca="false">MAX(J340,G340,F340,E340)</f>
        <v>0</v>
      </c>
      <c r="K339" s="9" t="n">
        <v>500</v>
      </c>
      <c r="L339" s="9" t="str">
        <f aca="false">IF(ISNA(P340),"",P340)</f>
        <v/>
      </c>
      <c r="M339" s="9" t="s">
        <v>180</v>
      </c>
      <c r="N339" s="11" t="b">
        <f aca="false">TRUE()</f>
        <v>1</v>
      </c>
      <c r="O339" s="8" t="n">
        <f aca="false">IF(F339="","",IF(ISNUMBER(F339),F339,IFERROR(VALUE(F339),"")))</f>
        <v>200</v>
      </c>
      <c r="P339" s="8" t="n">
        <f aca="false">IF(G339="","",IF(ISNUMBER(G339),G339,IFERROR(VALUE(G339),"")))</f>
        <v>100</v>
      </c>
      <c r="Q339" s="8" t="n">
        <f aca="false">IF(H339="","",IF(ISNUMBER(H339),H339,IFERROR(VALUE(H339),"")))</f>
        <v>500</v>
      </c>
      <c r="R339" s="8" t="n">
        <f aca="false">IF(I339="","",IF(ISNUMBER(I339),I339,IFERROR(VALUE(I339),"")))</f>
        <v>50</v>
      </c>
      <c r="S339" s="8" t="n">
        <f aca="false">IF(COUNT(O339:R339)=0,"",MAX(O339:R339))</f>
        <v>500</v>
      </c>
      <c r="T339" s="8" t="str">
        <f aca="false">IF(S339="","",IFERROR(INDEX(Codetabel!$B$2:$B$11,MATCH(S339,Codetabel!$A$2:$A$11,0)),""))</f>
        <v>5.1</v>
      </c>
      <c r="U339" s="8" t="str">
        <f aca="false">IF(NOT(X339),"n/a (excluded)",IF(K339=S339,"OK","MISMATCH"))</f>
        <v>OK</v>
      </c>
      <c r="V339" s="8" t="str">
        <f aca="false">IF(NOT(X339),"n/a (excluded)",IF(M339&amp;""=T339&amp;"","OK","MISMATCH"))</f>
        <v>OK</v>
      </c>
      <c r="W339" s="8" t="str">
        <f aca="false">IF(E339="","no activity description",IF(O339="","no numeric odour distance",IF(M339="","no category","")))</f>
        <v/>
      </c>
      <c r="X339" s="12" t="b">
        <f aca="false">W339=""</f>
        <v>1</v>
      </c>
      <c r="Y339" s="8" t="n">
        <f aca="false">IF(X339,INDEX(Codetabel!$C$2:$C$11,MATCH(M339&amp;"",Codetabel!$B$2:$B$11,0)),"")</f>
        <v>7</v>
      </c>
      <c r="Z339" s="12" t="b">
        <f aca="false">IF(X339,O339=S339,"")</f>
        <v>0</v>
      </c>
    </row>
    <row r="340" customFormat="false" ht="15" hidden="false" customHeight="false" outlineLevel="0" collapsed="false">
      <c r="A340" s="9" t="n">
        <v>341</v>
      </c>
      <c r="B340" s="9" t="s">
        <v>571</v>
      </c>
      <c r="C340" s="9" t="s">
        <v>572</v>
      </c>
      <c r="D340" s="9" t="s">
        <v>1215</v>
      </c>
      <c r="E340" s="9" t="s">
        <v>1333</v>
      </c>
      <c r="F340" s="9"/>
      <c r="G340" s="9"/>
      <c r="H340" s="9"/>
      <c r="I340" s="9"/>
      <c r="J340" s="9"/>
      <c r="K340" s="9"/>
      <c r="L340" s="9" t="n">
        <f aca="false">IF(ISNA(P341),"",P341)</f>
        <v>50</v>
      </c>
      <c r="M340" s="9"/>
      <c r="N340" s="11" t="b">
        <f aca="false">TRUE()</f>
        <v>1</v>
      </c>
      <c r="O340" s="8" t="str">
        <f aca="false">IF(F340="","",IF(ISNUMBER(F340),F340,IFERROR(VALUE(F340),"")))</f>
        <v/>
      </c>
      <c r="P340" s="8" t="str">
        <f aca="false">IF(G340="","",IF(ISNUMBER(G340),G340,IFERROR(VALUE(G340),"")))</f>
        <v/>
      </c>
      <c r="Q340" s="8" t="str">
        <f aca="false">IF(H340="","",IF(ISNUMBER(H340),H340,IFERROR(VALUE(H340),"")))</f>
        <v/>
      </c>
      <c r="R340" s="8" t="str">
        <f aca="false">IF(I340="","",IF(ISNUMBER(I340),I340,IFERROR(VALUE(I340),"")))</f>
        <v/>
      </c>
      <c r="S340" s="8" t="str">
        <f aca="false">IF(COUNT(O340:R340)=0,"",MAX(O340:R340))</f>
        <v/>
      </c>
      <c r="T340" s="8" t="str">
        <f aca="false">IF(S340="","",IFERROR(INDEX(Codetabel!$B$2:$B$11,MATCH(S340,Codetabel!$A$2:$A$11,0)),""))</f>
        <v/>
      </c>
      <c r="U340" s="8" t="str">
        <f aca="false">IF(NOT(X340),"n/a (excluded)",IF(K340=S340,"OK","MISMATCH"))</f>
        <v>n/a (excluded)</v>
      </c>
      <c r="V340" s="8" t="str">
        <f aca="false">IF(NOT(X340),"n/a (excluded)",IF(M340&amp;""=T340&amp;"","OK","MISMATCH"))</f>
        <v>n/a (excluded)</v>
      </c>
      <c r="W340" s="8" t="str">
        <f aca="false">IF(E340="","no activity description",IF(O340="","no numeric odour distance",IF(M340="","no category","")))</f>
        <v>no numeric odour distance</v>
      </c>
      <c r="X340" s="12" t="b">
        <f aca="false">W340=""</f>
        <v>0</v>
      </c>
      <c r="Y340" s="8" t="str">
        <f aca="false">IF(X340,INDEX(Codetabel!$C$2:$C$11,MATCH(M340&amp;"",Codetabel!$B$2:$B$11,0)),"")</f>
        <v/>
      </c>
      <c r="Z340" s="8" t="str">
        <f aca="false">IF(X340,O340=S340,"")</f>
        <v/>
      </c>
    </row>
    <row r="341" customFormat="false" ht="15" hidden="false" customHeight="false" outlineLevel="0" collapsed="false">
      <c r="A341" s="9" t="n">
        <v>342</v>
      </c>
      <c r="B341" s="9" t="s">
        <v>571</v>
      </c>
      <c r="C341" s="9" t="s">
        <v>572</v>
      </c>
      <c r="D341" s="9" t="s">
        <v>392</v>
      </c>
      <c r="E341" s="9" t="s">
        <v>569</v>
      </c>
      <c r="F341" s="9" t="n">
        <v>100</v>
      </c>
      <c r="G341" s="9" t="n">
        <v>50</v>
      </c>
      <c r="H341" s="9" t="n">
        <v>300</v>
      </c>
      <c r="I341" s="9" t="n">
        <v>30</v>
      </c>
      <c r="J341" s="9" t="n">
        <f aca="false">MAX(J342,G342,F342,E342)</f>
        <v>200</v>
      </c>
      <c r="K341" s="9" t="n">
        <v>300</v>
      </c>
      <c r="L341" s="9" t="n">
        <f aca="false">IF(ISNA(P342),"",P342)</f>
        <v>100</v>
      </c>
      <c r="M341" s="9" t="s">
        <v>199</v>
      </c>
      <c r="N341" s="11" t="b">
        <f aca="false">TRUE()</f>
        <v>1</v>
      </c>
      <c r="O341" s="8" t="n">
        <f aca="false">IF(F341="","",IF(ISNUMBER(F341),F341,IFERROR(VALUE(F341),"")))</f>
        <v>100</v>
      </c>
      <c r="P341" s="8" t="n">
        <f aca="false">IF(G341="","",IF(ISNUMBER(G341),G341,IFERROR(VALUE(G341),"")))</f>
        <v>50</v>
      </c>
      <c r="Q341" s="8" t="n">
        <f aca="false">IF(H341="","",IF(ISNUMBER(H341),H341,IFERROR(VALUE(H341),"")))</f>
        <v>300</v>
      </c>
      <c r="R341" s="8" t="n">
        <f aca="false">IF(I341="","",IF(ISNUMBER(I341),I341,IFERROR(VALUE(I341),"")))</f>
        <v>30</v>
      </c>
      <c r="S341" s="8" t="n">
        <f aca="false">IF(COUNT(O341:R341)=0,"",MAX(O341:R341))</f>
        <v>300</v>
      </c>
      <c r="T341" s="8" t="str">
        <f aca="false">IF(S341="","",IFERROR(INDEX(Codetabel!$B$2:$B$11,MATCH(S341,Codetabel!$A$2:$A$11,0)),""))</f>
        <v>4.2</v>
      </c>
      <c r="U341" s="8" t="str">
        <f aca="false">IF(NOT(X341),"n/a (excluded)",IF(K341=S341,"OK","MISMATCH"))</f>
        <v>OK</v>
      </c>
      <c r="V341" s="8" t="str">
        <f aca="false">IF(NOT(X341),"n/a (excluded)",IF(M341&amp;""=T341&amp;"","OK","MISMATCH"))</f>
        <v>OK</v>
      </c>
      <c r="W341" s="8" t="str">
        <f aca="false">IF(E341="","no activity description",IF(O341="","no numeric odour distance",IF(M341="","no category","")))</f>
        <v/>
      </c>
      <c r="X341" s="12" t="b">
        <f aca="false">W341=""</f>
        <v>1</v>
      </c>
      <c r="Y341" s="8" t="n">
        <f aca="false">IF(X341,INDEX(Codetabel!$C$2:$C$11,MATCH(M341&amp;"",Codetabel!$B$2:$B$11,0)),"")</f>
        <v>6</v>
      </c>
      <c r="Z341" s="12" t="b">
        <f aca="false">IF(X341,O341=S341,"")</f>
        <v>0</v>
      </c>
    </row>
    <row r="342" customFormat="false" ht="15" hidden="false" customHeight="false" outlineLevel="0" collapsed="false">
      <c r="A342" s="9" t="n">
        <v>343</v>
      </c>
      <c r="B342" s="9" t="s">
        <v>571</v>
      </c>
      <c r="C342" s="9" t="s">
        <v>572</v>
      </c>
      <c r="D342" s="9" t="s">
        <v>107</v>
      </c>
      <c r="E342" s="9" t="s">
        <v>570</v>
      </c>
      <c r="F342" s="9" t="n">
        <v>200</v>
      </c>
      <c r="G342" s="9" t="n">
        <v>100</v>
      </c>
      <c r="H342" s="9" t="n">
        <v>500</v>
      </c>
      <c r="I342" s="9" t="n">
        <v>50</v>
      </c>
      <c r="J342" s="9" t="n">
        <f aca="false">MAX(J343,G343,F343,E343)</f>
        <v>0</v>
      </c>
      <c r="K342" s="9" t="n">
        <v>500</v>
      </c>
      <c r="L342" s="9" t="str">
        <f aca="false">IF(ISNA(P343),"",P343)</f>
        <v/>
      </c>
      <c r="M342" s="9" t="s">
        <v>180</v>
      </c>
      <c r="N342" s="11" t="b">
        <f aca="false">TRUE()</f>
        <v>1</v>
      </c>
      <c r="O342" s="8" t="n">
        <f aca="false">IF(F342="","",IF(ISNUMBER(F342),F342,IFERROR(VALUE(F342),"")))</f>
        <v>200</v>
      </c>
      <c r="P342" s="8" t="n">
        <f aca="false">IF(G342="","",IF(ISNUMBER(G342),G342,IFERROR(VALUE(G342),"")))</f>
        <v>100</v>
      </c>
      <c r="Q342" s="8" t="n">
        <f aca="false">IF(H342="","",IF(ISNUMBER(H342),H342,IFERROR(VALUE(H342),"")))</f>
        <v>500</v>
      </c>
      <c r="R342" s="8" t="n">
        <f aca="false">IF(I342="","",IF(ISNUMBER(I342),I342,IFERROR(VALUE(I342),"")))</f>
        <v>50</v>
      </c>
      <c r="S342" s="8" t="n">
        <f aca="false">IF(COUNT(O342:R342)=0,"",MAX(O342:R342))</f>
        <v>500</v>
      </c>
      <c r="T342" s="8" t="str">
        <f aca="false">IF(S342="","",IFERROR(INDEX(Codetabel!$B$2:$B$11,MATCH(S342,Codetabel!$A$2:$A$11,0)),""))</f>
        <v>5.1</v>
      </c>
      <c r="U342" s="8" t="str">
        <f aca="false">IF(NOT(X342),"n/a (excluded)",IF(K342=S342,"OK","MISMATCH"))</f>
        <v>OK</v>
      </c>
      <c r="V342" s="8" t="str">
        <f aca="false">IF(NOT(X342),"n/a (excluded)",IF(M342&amp;""=T342&amp;"","OK","MISMATCH"))</f>
        <v>OK</v>
      </c>
      <c r="W342" s="8" t="str">
        <f aca="false">IF(E342="","no activity description",IF(O342="","no numeric odour distance",IF(M342="","no category","")))</f>
        <v/>
      </c>
      <c r="X342" s="12" t="b">
        <f aca="false">W342=""</f>
        <v>1</v>
      </c>
      <c r="Y342" s="8" t="n">
        <f aca="false">IF(X342,INDEX(Codetabel!$C$2:$C$11,MATCH(M342&amp;"",Codetabel!$B$2:$B$11,0)),"")</f>
        <v>7</v>
      </c>
      <c r="Z342" s="12" t="b">
        <f aca="false">IF(X342,O342=S342,"")</f>
        <v>0</v>
      </c>
    </row>
    <row r="343" customFormat="false" ht="15" hidden="false" customHeight="false" outlineLevel="0" collapsed="false">
      <c r="A343" s="9" t="n">
        <v>344</v>
      </c>
      <c r="B343" s="9" t="s">
        <v>1334</v>
      </c>
      <c r="C343" s="9" t="s">
        <v>1305</v>
      </c>
      <c r="D343" s="9" t="s">
        <v>1212</v>
      </c>
      <c r="E343" s="9"/>
      <c r="F343" s="9"/>
      <c r="G343" s="9"/>
      <c r="H343" s="9"/>
      <c r="I343" s="9"/>
      <c r="J343" s="9"/>
      <c r="K343" s="9"/>
      <c r="L343" s="9" t="str">
        <f aca="false">IF(ISNA(P344),"",P344)</f>
        <v/>
      </c>
      <c r="M343" s="9"/>
      <c r="N343" s="11" t="b">
        <f aca="false">TRUE()</f>
        <v>1</v>
      </c>
      <c r="O343" s="8" t="str">
        <f aca="false">IF(F343="","",IF(ISNUMBER(F343),F343,IFERROR(VALUE(F343),"")))</f>
        <v/>
      </c>
      <c r="P343" s="8" t="str">
        <f aca="false">IF(G343="","",IF(ISNUMBER(G343),G343,IFERROR(VALUE(G343),"")))</f>
        <v/>
      </c>
      <c r="Q343" s="8" t="str">
        <f aca="false">IF(H343="","",IF(ISNUMBER(H343),H343,IFERROR(VALUE(H343),"")))</f>
        <v/>
      </c>
      <c r="R343" s="8" t="str">
        <f aca="false">IF(I343="","",IF(ISNUMBER(I343),I343,IFERROR(VALUE(I343),"")))</f>
        <v/>
      </c>
      <c r="S343" s="8" t="str">
        <f aca="false">IF(COUNT(O343:R343)=0,"",MAX(O343:R343))</f>
        <v/>
      </c>
      <c r="T343" s="8" t="str">
        <f aca="false">IF(S343="","",IFERROR(INDEX(Codetabel!$B$2:$B$11,MATCH(S343,Codetabel!$A$2:$A$11,0)),""))</f>
        <v/>
      </c>
      <c r="U343" s="8" t="str">
        <f aca="false">IF(NOT(X343),"n/a (excluded)",IF(K343=S343,"OK","MISMATCH"))</f>
        <v>n/a (excluded)</v>
      </c>
      <c r="V343" s="8" t="str">
        <f aca="false">IF(NOT(X343),"n/a (excluded)",IF(M343&amp;""=T343&amp;"","OK","MISMATCH"))</f>
        <v>n/a (excluded)</v>
      </c>
      <c r="W343" s="8" t="str">
        <f aca="false">IF(E343="","no activity description",IF(O343="","no numeric odour distance",IF(M343="","no category","")))</f>
        <v>no activity description</v>
      </c>
      <c r="X343" s="12" t="b">
        <f aca="false">W343=""</f>
        <v>0</v>
      </c>
      <c r="Y343" s="8" t="str">
        <f aca="false">IF(X343,INDEX(Codetabel!$C$2:$C$11,MATCH(M343&amp;"",Codetabel!$B$2:$B$11,0)),"")</f>
        <v/>
      </c>
      <c r="Z343" s="8" t="str">
        <f aca="false">IF(X343,O343=S343,"")</f>
        <v/>
      </c>
    </row>
    <row r="344" customFormat="false" ht="15" hidden="false" customHeight="false" outlineLevel="0" collapsed="false">
      <c r="A344" s="9" t="n">
        <v>345</v>
      </c>
      <c r="B344" s="9" t="s">
        <v>1334</v>
      </c>
      <c r="C344" s="9" t="s">
        <v>1335</v>
      </c>
      <c r="D344" s="9" t="s">
        <v>1212</v>
      </c>
      <c r="E344" s="9" t="s">
        <v>1336</v>
      </c>
      <c r="F344" s="9"/>
      <c r="G344" s="9"/>
      <c r="H344" s="9"/>
      <c r="I344" s="9"/>
      <c r="J344" s="9"/>
      <c r="K344" s="9"/>
      <c r="L344" s="9" t="str">
        <f aca="false">IF(ISNA(P345),"",P345)</f>
        <v/>
      </c>
      <c r="M344" s="9"/>
      <c r="N344" s="11" t="b">
        <f aca="false">TRUE()</f>
        <v>1</v>
      </c>
      <c r="O344" s="8" t="str">
        <f aca="false">IF(F344="","",IF(ISNUMBER(F344),F344,IFERROR(VALUE(F344),"")))</f>
        <v/>
      </c>
      <c r="P344" s="8" t="str">
        <f aca="false">IF(G344="","",IF(ISNUMBER(G344),G344,IFERROR(VALUE(G344),"")))</f>
        <v/>
      </c>
      <c r="Q344" s="8" t="str">
        <f aca="false">IF(H344="","",IF(ISNUMBER(H344),H344,IFERROR(VALUE(H344),"")))</f>
        <v/>
      </c>
      <c r="R344" s="8" t="str">
        <f aca="false">IF(I344="","",IF(ISNUMBER(I344),I344,IFERROR(VALUE(I344),"")))</f>
        <v/>
      </c>
      <c r="S344" s="8" t="str">
        <f aca="false">IF(COUNT(O344:R344)=0,"",MAX(O344:R344))</f>
        <v/>
      </c>
      <c r="T344" s="8" t="str">
        <f aca="false">IF(S344="","",IFERROR(INDEX(Codetabel!$B$2:$B$11,MATCH(S344,Codetabel!$A$2:$A$11,0)),""))</f>
        <v/>
      </c>
      <c r="U344" s="8" t="str">
        <f aca="false">IF(NOT(X344),"n/a (excluded)",IF(K344=S344,"OK","MISMATCH"))</f>
        <v>n/a (excluded)</v>
      </c>
      <c r="V344" s="8" t="str">
        <f aca="false">IF(NOT(X344),"n/a (excluded)",IF(M344&amp;""=T344&amp;"","OK","MISMATCH"))</f>
        <v>n/a (excluded)</v>
      </c>
      <c r="W344" s="8" t="str">
        <f aca="false">IF(E344="","no activity description",IF(O344="","no numeric odour distance",IF(M344="","no category","")))</f>
        <v>no numeric odour distance</v>
      </c>
      <c r="X344" s="12" t="b">
        <f aca="false">W344=""</f>
        <v>0</v>
      </c>
      <c r="Y344" s="8" t="str">
        <f aca="false">IF(X344,INDEX(Codetabel!$C$2:$C$11,MATCH(M344&amp;"",Codetabel!$B$2:$B$11,0)),"")</f>
        <v/>
      </c>
      <c r="Z344" s="8" t="str">
        <f aca="false">IF(X344,O344=S344,"")</f>
        <v/>
      </c>
    </row>
    <row r="345" customFormat="false" ht="15" hidden="false" customHeight="false" outlineLevel="0" collapsed="false">
      <c r="A345" s="9" t="n">
        <v>346</v>
      </c>
      <c r="B345" s="9" t="s">
        <v>573</v>
      </c>
      <c r="C345" s="9" t="s">
        <v>574</v>
      </c>
      <c r="D345" s="9" t="s">
        <v>1215</v>
      </c>
      <c r="E345" s="9" t="s">
        <v>1337</v>
      </c>
      <c r="F345" s="9"/>
      <c r="G345" s="9"/>
      <c r="H345" s="9"/>
      <c r="I345" s="9"/>
      <c r="J345" s="9"/>
      <c r="K345" s="9"/>
      <c r="L345" s="9" t="n">
        <f aca="false">IF(ISNA(P346),"",P346)</f>
        <v>30</v>
      </c>
      <c r="M345" s="9"/>
      <c r="N345" s="11" t="b">
        <f aca="false">TRUE()</f>
        <v>1</v>
      </c>
      <c r="O345" s="8" t="str">
        <f aca="false">IF(F345="","",IF(ISNUMBER(F345),F345,IFERROR(VALUE(F345),"")))</f>
        <v/>
      </c>
      <c r="P345" s="8" t="str">
        <f aca="false">IF(G345="","",IF(ISNUMBER(G345),G345,IFERROR(VALUE(G345),"")))</f>
        <v/>
      </c>
      <c r="Q345" s="8" t="str">
        <f aca="false">IF(H345="","",IF(ISNUMBER(H345),H345,IFERROR(VALUE(H345),"")))</f>
        <v/>
      </c>
      <c r="R345" s="8" t="str">
        <f aca="false">IF(I345="","",IF(ISNUMBER(I345),I345,IFERROR(VALUE(I345),"")))</f>
        <v/>
      </c>
      <c r="S345" s="8" t="str">
        <f aca="false">IF(COUNT(O345:R345)=0,"",MAX(O345:R345))</f>
        <v/>
      </c>
      <c r="T345" s="8" t="str">
        <f aca="false">IF(S345="","",IFERROR(INDEX(Codetabel!$B$2:$B$11,MATCH(S345,Codetabel!$A$2:$A$11,0)),""))</f>
        <v/>
      </c>
      <c r="U345" s="8" t="str">
        <f aca="false">IF(NOT(X345),"n/a (excluded)",IF(K345=S345,"OK","MISMATCH"))</f>
        <v>n/a (excluded)</v>
      </c>
      <c r="V345" s="8" t="str">
        <f aca="false">IF(NOT(X345),"n/a (excluded)",IF(M345&amp;""=T345&amp;"","OK","MISMATCH"))</f>
        <v>n/a (excluded)</v>
      </c>
      <c r="W345" s="8" t="str">
        <f aca="false">IF(E345="","no activity description",IF(O345="","no numeric odour distance",IF(M345="","no category","")))</f>
        <v>no numeric odour distance</v>
      </c>
      <c r="X345" s="12" t="b">
        <f aca="false">W345=""</f>
        <v>0</v>
      </c>
      <c r="Y345" s="8" t="str">
        <f aca="false">IF(X345,INDEX(Codetabel!$C$2:$C$11,MATCH(M345&amp;"",Codetabel!$B$2:$B$11,0)),"")</f>
        <v/>
      </c>
      <c r="Z345" s="8" t="str">
        <f aca="false">IF(X345,O345=S345,"")</f>
        <v/>
      </c>
    </row>
    <row r="346" customFormat="false" ht="15" hidden="false" customHeight="false" outlineLevel="0" collapsed="false">
      <c r="A346" s="9" t="n">
        <v>347</v>
      </c>
      <c r="B346" s="9" t="s">
        <v>573</v>
      </c>
      <c r="C346" s="9" t="s">
        <v>574</v>
      </c>
      <c r="D346" s="9" t="s">
        <v>392</v>
      </c>
      <c r="E346" s="9" t="s">
        <v>575</v>
      </c>
      <c r="F346" s="9" t="n">
        <v>30</v>
      </c>
      <c r="G346" s="9" t="n">
        <v>30</v>
      </c>
      <c r="H346" s="9" t="n">
        <v>100</v>
      </c>
      <c r="I346" s="9" t="n">
        <v>30</v>
      </c>
      <c r="J346" s="9" t="n">
        <f aca="false">MAX(J347,G347,F347,E347)</f>
        <v>200</v>
      </c>
      <c r="K346" s="9" t="n">
        <v>100</v>
      </c>
      <c r="L346" s="9" t="n">
        <f aca="false">IF(ISNA(P347),"",P347)</f>
        <v>30</v>
      </c>
      <c r="M346" s="9" t="s">
        <v>115</v>
      </c>
      <c r="N346" s="11" t="b">
        <f aca="false">TRUE()</f>
        <v>1</v>
      </c>
      <c r="O346" s="8" t="n">
        <f aca="false">IF(F346="","",IF(ISNUMBER(F346),F346,IFERROR(VALUE(F346),"")))</f>
        <v>30</v>
      </c>
      <c r="P346" s="8" t="n">
        <f aca="false">IF(G346="","",IF(ISNUMBER(G346),G346,IFERROR(VALUE(G346),"")))</f>
        <v>30</v>
      </c>
      <c r="Q346" s="8" t="n">
        <f aca="false">IF(H346="","",IF(ISNUMBER(H346),H346,IFERROR(VALUE(H346),"")))</f>
        <v>100</v>
      </c>
      <c r="R346" s="8" t="n">
        <f aca="false">IF(I346="","",IF(ISNUMBER(I346),I346,IFERROR(VALUE(I346),"")))</f>
        <v>30</v>
      </c>
      <c r="S346" s="8" t="n">
        <f aca="false">IF(COUNT(O346:R346)=0,"",MAX(O346:R346))</f>
        <v>100</v>
      </c>
      <c r="T346" s="8" t="str">
        <f aca="false">IF(S346="","",IFERROR(INDEX(Codetabel!$B$2:$B$11,MATCH(S346,Codetabel!$A$2:$A$11,0)),""))</f>
        <v>3.2</v>
      </c>
      <c r="U346" s="8" t="str">
        <f aca="false">IF(NOT(X346),"n/a (excluded)",IF(K346=S346,"OK","MISMATCH"))</f>
        <v>OK</v>
      </c>
      <c r="V346" s="8" t="str">
        <f aca="false">IF(NOT(X346),"n/a (excluded)",IF(M346&amp;""=T346&amp;"","OK","MISMATCH"))</f>
        <v>OK</v>
      </c>
      <c r="W346" s="8" t="str">
        <f aca="false">IF(E346="","no activity description",IF(O346="","no numeric odour distance",IF(M346="","no category","")))</f>
        <v/>
      </c>
      <c r="X346" s="12" t="b">
        <f aca="false">W346=""</f>
        <v>1</v>
      </c>
      <c r="Y346" s="8" t="n">
        <f aca="false">IF(X346,INDEX(Codetabel!$C$2:$C$11,MATCH(M346&amp;"",Codetabel!$B$2:$B$11,0)),"")</f>
        <v>4</v>
      </c>
      <c r="Z346" s="12" t="b">
        <f aca="false">IF(X346,O346=S346,"")</f>
        <v>0</v>
      </c>
    </row>
    <row r="347" customFormat="false" ht="15" hidden="false" customHeight="false" outlineLevel="0" collapsed="false">
      <c r="A347" s="9" t="n">
        <v>348</v>
      </c>
      <c r="B347" s="9" t="s">
        <v>573</v>
      </c>
      <c r="C347" s="9" t="s">
        <v>574</v>
      </c>
      <c r="D347" s="9" t="s">
        <v>1338</v>
      </c>
      <c r="E347" s="9" t="s">
        <v>576</v>
      </c>
      <c r="F347" s="9" t="n">
        <v>30</v>
      </c>
      <c r="G347" s="9" t="n">
        <v>30</v>
      </c>
      <c r="H347" s="9" t="n">
        <v>50</v>
      </c>
      <c r="I347" s="9" t="n">
        <v>10</v>
      </c>
      <c r="J347" s="9" t="n">
        <f aca="false">MAX(J348,G348,F348,E348)</f>
        <v>200</v>
      </c>
      <c r="K347" s="9" t="n">
        <v>50</v>
      </c>
      <c r="L347" s="9" t="n">
        <f aca="false">IF(ISNA(P348),"",P348)</f>
        <v>50</v>
      </c>
      <c r="M347" s="9" t="s">
        <v>126</v>
      </c>
      <c r="N347" s="11" t="b">
        <f aca="false">TRUE()</f>
        <v>1</v>
      </c>
      <c r="O347" s="8" t="n">
        <f aca="false">IF(F347="","",IF(ISNUMBER(F347),F347,IFERROR(VALUE(F347),"")))</f>
        <v>30</v>
      </c>
      <c r="P347" s="8" t="n">
        <f aca="false">IF(G347="","",IF(ISNUMBER(G347),G347,IFERROR(VALUE(G347),"")))</f>
        <v>30</v>
      </c>
      <c r="Q347" s="8" t="n">
        <f aca="false">IF(H347="","",IF(ISNUMBER(H347),H347,IFERROR(VALUE(H347),"")))</f>
        <v>50</v>
      </c>
      <c r="R347" s="8" t="n">
        <f aca="false">IF(I347="","",IF(ISNUMBER(I347),I347,IFERROR(VALUE(I347),"")))</f>
        <v>10</v>
      </c>
      <c r="S347" s="8" t="n">
        <f aca="false">IF(COUNT(O347:R347)=0,"",MAX(O347:R347))</f>
        <v>50</v>
      </c>
      <c r="T347" s="8" t="str">
        <f aca="false">IF(S347="","",IFERROR(INDEX(Codetabel!$B$2:$B$11,MATCH(S347,Codetabel!$A$2:$A$11,0)),""))</f>
        <v>3.1</v>
      </c>
      <c r="U347" s="8" t="str">
        <f aca="false">IF(NOT(X347),"n/a (excluded)",IF(K347=S347,"OK","MISMATCH"))</f>
        <v>OK</v>
      </c>
      <c r="V347" s="8" t="str">
        <f aca="false">IF(NOT(X347),"n/a (excluded)",IF(M347&amp;""=T347&amp;"","OK","MISMATCH"))</f>
        <v>OK</v>
      </c>
      <c r="W347" s="8" t="str">
        <f aca="false">IF(E347="","no activity description",IF(O347="","no numeric odour distance",IF(M347="","no category","")))</f>
        <v/>
      </c>
      <c r="X347" s="12" t="b">
        <f aca="false">W347=""</f>
        <v>1</v>
      </c>
      <c r="Y347" s="8" t="n">
        <f aca="false">IF(X347,INDEX(Codetabel!$C$2:$C$11,MATCH(M347&amp;"",Codetabel!$B$2:$B$11,0)),"")</f>
        <v>3</v>
      </c>
      <c r="Z347" s="12" t="b">
        <f aca="false">IF(X347,O347=S347,"")</f>
        <v>0</v>
      </c>
    </row>
    <row r="348" customFormat="false" ht="15" hidden="false" customHeight="false" outlineLevel="0" collapsed="false">
      <c r="A348" s="9" t="n">
        <v>349</v>
      </c>
      <c r="B348" s="9" t="s">
        <v>573</v>
      </c>
      <c r="C348" s="9" t="s">
        <v>574</v>
      </c>
      <c r="D348" s="9" t="s">
        <v>107</v>
      </c>
      <c r="E348" s="9" t="s">
        <v>577</v>
      </c>
      <c r="F348" s="9" t="n">
        <v>30</v>
      </c>
      <c r="G348" s="9" t="n">
        <v>50</v>
      </c>
      <c r="H348" s="9" t="n">
        <v>200</v>
      </c>
      <c r="I348" s="9" t="n">
        <v>30</v>
      </c>
      <c r="J348" s="9" t="n">
        <f aca="false">MAX(J349,G349,F349,E349)</f>
        <v>200</v>
      </c>
      <c r="K348" s="9" t="n">
        <v>200</v>
      </c>
      <c r="L348" s="9" t="n">
        <f aca="false">IF(ISNA(P349),"",P349)</f>
        <v>200</v>
      </c>
      <c r="M348" s="9" t="s">
        <v>132</v>
      </c>
      <c r="N348" s="11" t="b">
        <f aca="false">TRUE()</f>
        <v>1</v>
      </c>
      <c r="O348" s="8" t="n">
        <f aca="false">IF(F348="","",IF(ISNUMBER(F348),F348,IFERROR(VALUE(F348),"")))</f>
        <v>30</v>
      </c>
      <c r="P348" s="8" t="n">
        <f aca="false">IF(G348="","",IF(ISNUMBER(G348),G348,IFERROR(VALUE(G348),"")))</f>
        <v>50</v>
      </c>
      <c r="Q348" s="8" t="n">
        <f aca="false">IF(H348="","",IF(ISNUMBER(H348),H348,IFERROR(VALUE(H348),"")))</f>
        <v>200</v>
      </c>
      <c r="R348" s="8" t="n">
        <f aca="false">IF(I348="","",IF(ISNUMBER(I348),I348,IFERROR(VALUE(I348),"")))</f>
        <v>30</v>
      </c>
      <c r="S348" s="8" t="n">
        <f aca="false">IF(COUNT(O348:R348)=0,"",MAX(O348:R348))</f>
        <v>200</v>
      </c>
      <c r="T348" s="8" t="str">
        <f aca="false">IF(S348="","",IFERROR(INDEX(Codetabel!$B$2:$B$11,MATCH(S348,Codetabel!$A$2:$A$11,0)),""))</f>
        <v>4.1</v>
      </c>
      <c r="U348" s="8" t="str">
        <f aca="false">IF(NOT(X348),"n/a (excluded)",IF(K348=S348,"OK","MISMATCH"))</f>
        <v>OK</v>
      </c>
      <c r="V348" s="8" t="str">
        <f aca="false">IF(NOT(X348),"n/a (excluded)",IF(M348&amp;""=T348&amp;"","OK","MISMATCH"))</f>
        <v>OK</v>
      </c>
      <c r="W348" s="8" t="str">
        <f aca="false">IF(E348="","no activity description",IF(O348="","no numeric odour distance",IF(M348="","no category","")))</f>
        <v/>
      </c>
      <c r="X348" s="12" t="b">
        <f aca="false">W348=""</f>
        <v>1</v>
      </c>
      <c r="Y348" s="8" t="n">
        <f aca="false">IF(X348,INDEX(Codetabel!$C$2:$C$11,MATCH(M348&amp;"",Codetabel!$B$2:$B$11,0)),"")</f>
        <v>5</v>
      </c>
      <c r="Z348" s="12" t="b">
        <f aca="false">IF(X348,O348=S348,"")</f>
        <v>0</v>
      </c>
    </row>
    <row r="349" customFormat="false" ht="15" hidden="false" customHeight="false" outlineLevel="0" collapsed="false">
      <c r="A349" s="9" t="n">
        <v>350</v>
      </c>
      <c r="B349" s="9" t="s">
        <v>573</v>
      </c>
      <c r="C349" s="9" t="s">
        <v>574</v>
      </c>
      <c r="D349" s="9" t="s">
        <v>1217</v>
      </c>
      <c r="E349" s="9" t="s">
        <v>578</v>
      </c>
      <c r="F349" s="9" t="n">
        <v>50</v>
      </c>
      <c r="G349" s="9" t="n">
        <v>200</v>
      </c>
      <c r="H349" s="9" t="n">
        <v>300</v>
      </c>
      <c r="I349" s="9" t="n">
        <v>30</v>
      </c>
      <c r="J349" s="9" t="n">
        <f aca="false">MAX(J350,G350,F350,E350)</f>
        <v>0</v>
      </c>
      <c r="K349" s="9" t="n">
        <v>300</v>
      </c>
      <c r="L349" s="9" t="str">
        <f aca="false">IF(ISNA(P350),"",P350)</f>
        <v/>
      </c>
      <c r="M349" s="9" t="s">
        <v>199</v>
      </c>
      <c r="N349" s="11" t="b">
        <f aca="false">TRUE()</f>
        <v>1</v>
      </c>
      <c r="O349" s="8" t="n">
        <f aca="false">IF(F349="","",IF(ISNUMBER(F349),F349,IFERROR(VALUE(F349),"")))</f>
        <v>50</v>
      </c>
      <c r="P349" s="8" t="n">
        <f aca="false">IF(G349="","",IF(ISNUMBER(G349),G349,IFERROR(VALUE(G349),"")))</f>
        <v>200</v>
      </c>
      <c r="Q349" s="8" t="n">
        <f aca="false">IF(H349="","",IF(ISNUMBER(H349),H349,IFERROR(VALUE(H349),"")))</f>
        <v>300</v>
      </c>
      <c r="R349" s="8" t="n">
        <f aca="false">IF(I349="","",IF(ISNUMBER(I349),I349,IFERROR(VALUE(I349),"")))</f>
        <v>30</v>
      </c>
      <c r="S349" s="8" t="n">
        <f aca="false">IF(COUNT(O349:R349)=0,"",MAX(O349:R349))</f>
        <v>300</v>
      </c>
      <c r="T349" s="8" t="str">
        <f aca="false">IF(S349="","",IFERROR(INDEX(Codetabel!$B$2:$B$11,MATCH(S349,Codetabel!$A$2:$A$11,0)),""))</f>
        <v>4.2</v>
      </c>
      <c r="U349" s="8" t="str">
        <f aca="false">IF(NOT(X349),"n/a (excluded)",IF(K349=S349,"OK","MISMATCH"))</f>
        <v>OK</v>
      </c>
      <c r="V349" s="8" t="str">
        <f aca="false">IF(NOT(X349),"n/a (excluded)",IF(M349&amp;""=T349&amp;"","OK","MISMATCH"))</f>
        <v>OK</v>
      </c>
      <c r="W349" s="8" t="str">
        <f aca="false">IF(E349="","no activity description",IF(O349="","no numeric odour distance",IF(M349="","no category","")))</f>
        <v/>
      </c>
      <c r="X349" s="12" t="b">
        <f aca="false">W349=""</f>
        <v>1</v>
      </c>
      <c r="Y349" s="8" t="n">
        <f aca="false">IF(X349,INDEX(Codetabel!$C$2:$C$11,MATCH(M349&amp;"",Codetabel!$B$2:$B$11,0)),"")</f>
        <v>6</v>
      </c>
      <c r="Z349" s="12" t="b">
        <f aca="false">IF(X349,O349=S349,"")</f>
        <v>0</v>
      </c>
    </row>
    <row r="350" customFormat="false" ht="15" hidden="false" customHeight="false" outlineLevel="0" collapsed="false">
      <c r="A350" s="9" t="n">
        <v>351</v>
      </c>
      <c r="B350" s="9" t="s">
        <v>579</v>
      </c>
      <c r="C350" s="9" t="s">
        <v>580</v>
      </c>
      <c r="D350" s="9" t="s">
        <v>1215</v>
      </c>
      <c r="E350" s="9" t="s">
        <v>1339</v>
      </c>
      <c r="F350" s="9"/>
      <c r="G350" s="9"/>
      <c r="H350" s="9"/>
      <c r="I350" s="9"/>
      <c r="J350" s="9"/>
      <c r="K350" s="9"/>
      <c r="L350" s="9" t="n">
        <f aca="false">IF(ISNA(P351),"",P351)</f>
        <v>50</v>
      </c>
      <c r="M350" s="9"/>
      <c r="N350" s="11" t="b">
        <f aca="false">TRUE()</f>
        <v>1</v>
      </c>
      <c r="O350" s="8" t="str">
        <f aca="false">IF(F350="","",IF(ISNUMBER(F350),F350,IFERROR(VALUE(F350),"")))</f>
        <v/>
      </c>
      <c r="P350" s="8" t="str">
        <f aca="false">IF(G350="","",IF(ISNUMBER(G350),G350,IFERROR(VALUE(G350),"")))</f>
        <v/>
      </c>
      <c r="Q350" s="8" t="str">
        <f aca="false">IF(H350="","",IF(ISNUMBER(H350),H350,IFERROR(VALUE(H350),"")))</f>
        <v/>
      </c>
      <c r="R350" s="8" t="str">
        <f aca="false">IF(I350="","",IF(ISNUMBER(I350),I350,IFERROR(VALUE(I350),"")))</f>
        <v/>
      </c>
      <c r="S350" s="8" t="str">
        <f aca="false">IF(COUNT(O350:R350)=0,"",MAX(O350:R350))</f>
        <v/>
      </c>
      <c r="T350" s="8" t="str">
        <f aca="false">IF(S350="","",IFERROR(INDEX(Codetabel!$B$2:$B$11,MATCH(S350,Codetabel!$A$2:$A$11,0)),""))</f>
        <v/>
      </c>
      <c r="U350" s="8" t="str">
        <f aca="false">IF(NOT(X350),"n/a (excluded)",IF(K350=S350,"OK","MISMATCH"))</f>
        <v>n/a (excluded)</v>
      </c>
      <c r="V350" s="8" t="str">
        <f aca="false">IF(NOT(X350),"n/a (excluded)",IF(M350&amp;""=T350&amp;"","OK","MISMATCH"))</f>
        <v>n/a (excluded)</v>
      </c>
      <c r="W350" s="8" t="str">
        <f aca="false">IF(E350="","no activity description",IF(O350="","no numeric odour distance",IF(M350="","no category","")))</f>
        <v>no numeric odour distance</v>
      </c>
      <c r="X350" s="12" t="b">
        <f aca="false">W350=""</f>
        <v>0</v>
      </c>
      <c r="Y350" s="8" t="str">
        <f aca="false">IF(X350,INDEX(Codetabel!$C$2:$C$11,MATCH(M350&amp;"",Codetabel!$B$2:$B$11,0)),"")</f>
        <v/>
      </c>
      <c r="Z350" s="8" t="str">
        <f aca="false">IF(X350,O350=S350,"")</f>
        <v/>
      </c>
    </row>
    <row r="351" customFormat="false" ht="15" hidden="false" customHeight="false" outlineLevel="0" collapsed="false">
      <c r="A351" s="9" t="n">
        <v>352</v>
      </c>
      <c r="B351" s="9" t="s">
        <v>579</v>
      </c>
      <c r="C351" s="9" t="s">
        <v>580</v>
      </c>
      <c r="D351" s="9" t="s">
        <v>392</v>
      </c>
      <c r="E351" s="9" t="s">
        <v>562</v>
      </c>
      <c r="F351" s="9" t="n">
        <v>30</v>
      </c>
      <c r="G351" s="9" t="n">
        <v>50</v>
      </c>
      <c r="H351" s="9" t="n">
        <v>300</v>
      </c>
      <c r="I351" s="9" t="n">
        <v>30</v>
      </c>
      <c r="J351" s="9" t="n">
        <f aca="false">MAX(J352,G352,F352,E352)</f>
        <v>100</v>
      </c>
      <c r="K351" s="9" t="n">
        <v>300</v>
      </c>
      <c r="L351" s="9" t="n">
        <f aca="false">IF(ISNA(P352),"",P352)</f>
        <v>100</v>
      </c>
      <c r="M351" s="9" t="s">
        <v>199</v>
      </c>
      <c r="N351" s="11" t="b">
        <f aca="false">TRUE()</f>
        <v>1</v>
      </c>
      <c r="O351" s="8" t="n">
        <f aca="false">IF(F351="","",IF(ISNUMBER(F351),F351,IFERROR(VALUE(F351),"")))</f>
        <v>30</v>
      </c>
      <c r="P351" s="8" t="n">
        <f aca="false">IF(G351="","",IF(ISNUMBER(G351),G351,IFERROR(VALUE(G351),"")))</f>
        <v>50</v>
      </c>
      <c r="Q351" s="8" t="n">
        <f aca="false">IF(H351="","",IF(ISNUMBER(H351),H351,IFERROR(VALUE(H351),"")))</f>
        <v>300</v>
      </c>
      <c r="R351" s="8" t="n">
        <f aca="false">IF(I351="","",IF(ISNUMBER(I351),I351,IFERROR(VALUE(I351),"")))</f>
        <v>30</v>
      </c>
      <c r="S351" s="8" t="n">
        <f aca="false">IF(COUNT(O351:R351)=0,"",MAX(O351:R351))</f>
        <v>300</v>
      </c>
      <c r="T351" s="8" t="str">
        <f aca="false">IF(S351="","",IFERROR(INDEX(Codetabel!$B$2:$B$11,MATCH(S351,Codetabel!$A$2:$A$11,0)),""))</f>
        <v>4.2</v>
      </c>
      <c r="U351" s="8" t="str">
        <f aca="false">IF(NOT(X351),"n/a (excluded)",IF(K351=S351,"OK","MISMATCH"))</f>
        <v>OK</v>
      </c>
      <c r="V351" s="8" t="str">
        <f aca="false">IF(NOT(X351),"n/a (excluded)",IF(M351&amp;""=T351&amp;"","OK","MISMATCH"))</f>
        <v>OK</v>
      </c>
      <c r="W351" s="8" t="str">
        <f aca="false">IF(E351="","no activity description",IF(O351="","no numeric odour distance",IF(M351="","no category","")))</f>
        <v/>
      </c>
      <c r="X351" s="12" t="b">
        <f aca="false">W351=""</f>
        <v>1</v>
      </c>
      <c r="Y351" s="8" t="n">
        <f aca="false">IF(X351,INDEX(Codetabel!$C$2:$C$11,MATCH(M351&amp;"",Codetabel!$B$2:$B$11,0)),"")</f>
        <v>6</v>
      </c>
      <c r="Z351" s="12" t="b">
        <f aca="false">IF(X351,O351=S351,"")</f>
        <v>0</v>
      </c>
    </row>
    <row r="352" customFormat="false" ht="15" hidden="false" customHeight="false" outlineLevel="0" collapsed="false">
      <c r="A352" s="9" t="n">
        <v>353</v>
      </c>
      <c r="B352" s="9" t="s">
        <v>579</v>
      </c>
      <c r="C352" s="9" t="s">
        <v>580</v>
      </c>
      <c r="D352" s="9" t="s">
        <v>107</v>
      </c>
      <c r="E352" s="9" t="s">
        <v>563</v>
      </c>
      <c r="F352" s="9" t="n">
        <v>50</v>
      </c>
      <c r="G352" s="9" t="n">
        <v>100</v>
      </c>
      <c r="H352" s="9" t="n">
        <v>500</v>
      </c>
      <c r="I352" s="9" t="n">
        <v>50</v>
      </c>
      <c r="J352" s="9" t="n">
        <f aca="false">MAX(J353,G353,F353,E353)</f>
        <v>50</v>
      </c>
      <c r="K352" s="9" t="n">
        <v>500</v>
      </c>
      <c r="L352" s="9" t="n">
        <f aca="false">IF(ISNA(P353),"",P353)</f>
        <v>30</v>
      </c>
      <c r="M352" s="9" t="s">
        <v>180</v>
      </c>
      <c r="N352" s="11" t="b">
        <f aca="false">TRUE()</f>
        <v>1</v>
      </c>
      <c r="O352" s="8" t="n">
        <f aca="false">IF(F352="","",IF(ISNUMBER(F352),F352,IFERROR(VALUE(F352),"")))</f>
        <v>50</v>
      </c>
      <c r="P352" s="8" t="n">
        <f aca="false">IF(G352="","",IF(ISNUMBER(G352),G352,IFERROR(VALUE(G352),"")))</f>
        <v>100</v>
      </c>
      <c r="Q352" s="8" t="n">
        <f aca="false">IF(H352="","",IF(ISNUMBER(H352),H352,IFERROR(VALUE(H352),"")))</f>
        <v>500</v>
      </c>
      <c r="R352" s="8" t="n">
        <f aca="false">IF(I352="","",IF(ISNUMBER(I352),I352,IFERROR(VALUE(I352),"")))</f>
        <v>50</v>
      </c>
      <c r="S352" s="8" t="n">
        <f aca="false">IF(COUNT(O352:R352)=0,"",MAX(O352:R352))</f>
        <v>500</v>
      </c>
      <c r="T352" s="8" t="str">
        <f aca="false">IF(S352="","",IFERROR(INDEX(Codetabel!$B$2:$B$11,MATCH(S352,Codetabel!$A$2:$A$11,0)),""))</f>
        <v>5.1</v>
      </c>
      <c r="U352" s="8" t="str">
        <f aca="false">IF(NOT(X352),"n/a (excluded)",IF(K352=S352,"OK","MISMATCH"))</f>
        <v>OK</v>
      </c>
      <c r="V352" s="8" t="str">
        <f aca="false">IF(NOT(X352),"n/a (excluded)",IF(M352&amp;""=T352&amp;"","OK","MISMATCH"))</f>
        <v>OK</v>
      </c>
      <c r="W352" s="8" t="str">
        <f aca="false">IF(E352="","no activity description",IF(O352="","no numeric odour distance",IF(M352="","no category","")))</f>
        <v/>
      </c>
      <c r="X352" s="12" t="b">
        <f aca="false">W352=""</f>
        <v>1</v>
      </c>
      <c r="Y352" s="8" t="n">
        <f aca="false">IF(X352,INDEX(Codetabel!$C$2:$C$11,MATCH(M352&amp;"",Codetabel!$B$2:$B$11,0)),"")</f>
        <v>7</v>
      </c>
      <c r="Z352" s="12" t="b">
        <f aca="false">IF(X352,O352=S352,"")</f>
        <v>0</v>
      </c>
    </row>
    <row r="353" customFormat="false" ht="15" hidden="false" customHeight="false" outlineLevel="0" collapsed="false">
      <c r="A353" s="9" t="n">
        <v>354</v>
      </c>
      <c r="B353" s="9" t="s">
        <v>581</v>
      </c>
      <c r="C353" s="9" t="s">
        <v>582</v>
      </c>
      <c r="D353" s="9"/>
      <c r="E353" s="9" t="s">
        <v>583</v>
      </c>
      <c r="F353" s="9" t="n">
        <v>30</v>
      </c>
      <c r="G353" s="9" t="n">
        <v>30</v>
      </c>
      <c r="H353" s="9" t="n">
        <v>200</v>
      </c>
      <c r="I353" s="9" t="n">
        <v>30</v>
      </c>
      <c r="J353" s="9" t="n">
        <f aca="false">MAX(J354,G354,F354,E354)</f>
        <v>50</v>
      </c>
      <c r="K353" s="9" t="n">
        <v>200</v>
      </c>
      <c r="L353" s="9" t="n">
        <f aca="false">IF(ISNA(P354),"",P354)</f>
        <v>30</v>
      </c>
      <c r="M353" s="9" t="s">
        <v>132</v>
      </c>
      <c r="N353" s="11" t="b">
        <f aca="false">TRUE()</f>
        <v>1</v>
      </c>
      <c r="O353" s="8" t="n">
        <f aca="false">IF(F353="","",IF(ISNUMBER(F353),F353,IFERROR(VALUE(F353),"")))</f>
        <v>30</v>
      </c>
      <c r="P353" s="8" t="n">
        <f aca="false">IF(G353="","",IF(ISNUMBER(G353),G353,IFERROR(VALUE(G353),"")))</f>
        <v>30</v>
      </c>
      <c r="Q353" s="8" t="n">
        <f aca="false">IF(H353="","",IF(ISNUMBER(H353),H353,IFERROR(VALUE(H353),"")))</f>
        <v>200</v>
      </c>
      <c r="R353" s="8" t="n">
        <f aca="false">IF(I353="","",IF(ISNUMBER(I353),I353,IFERROR(VALUE(I353),"")))</f>
        <v>30</v>
      </c>
      <c r="S353" s="8" t="n">
        <f aca="false">IF(COUNT(O353:R353)=0,"",MAX(O353:R353))</f>
        <v>200</v>
      </c>
      <c r="T353" s="8" t="str">
        <f aca="false">IF(S353="","",IFERROR(INDEX(Codetabel!$B$2:$B$11,MATCH(S353,Codetabel!$A$2:$A$11,0)),""))</f>
        <v>4.1</v>
      </c>
      <c r="U353" s="8" t="str">
        <f aca="false">IF(NOT(X353),"n/a (excluded)",IF(K353=S353,"OK","MISMATCH"))</f>
        <v>OK</v>
      </c>
      <c r="V353" s="8" t="str">
        <f aca="false">IF(NOT(X353),"n/a (excluded)",IF(M353&amp;""=T353&amp;"","OK","MISMATCH"))</f>
        <v>OK</v>
      </c>
      <c r="W353" s="8" t="str">
        <f aca="false">IF(E353="","no activity description",IF(O353="","no numeric odour distance",IF(M353="","no category","")))</f>
        <v/>
      </c>
      <c r="X353" s="12" t="b">
        <f aca="false">W353=""</f>
        <v>1</v>
      </c>
      <c r="Y353" s="8" t="n">
        <f aca="false">IF(X353,INDEX(Codetabel!$C$2:$C$11,MATCH(M353&amp;"",Codetabel!$B$2:$B$11,0)),"")</f>
        <v>5</v>
      </c>
      <c r="Z353" s="12" t="b">
        <f aca="false">IF(X353,O353=S353,"")</f>
        <v>0</v>
      </c>
    </row>
    <row r="354" customFormat="false" ht="15" hidden="false" customHeight="false" outlineLevel="0" collapsed="false">
      <c r="A354" s="9" t="n">
        <v>355</v>
      </c>
      <c r="B354" s="9" t="s">
        <v>584</v>
      </c>
      <c r="C354" s="9" t="s">
        <v>585</v>
      </c>
      <c r="D354" s="9" t="s">
        <v>1285</v>
      </c>
      <c r="E354" s="9" t="s">
        <v>586</v>
      </c>
      <c r="F354" s="9" t="n">
        <v>10</v>
      </c>
      <c r="G354" s="9" t="n">
        <v>30</v>
      </c>
      <c r="H354" s="9" t="n">
        <v>200</v>
      </c>
      <c r="I354" s="9" t="n">
        <v>30</v>
      </c>
      <c r="J354" s="9" t="n">
        <f aca="false">MAX(J355,G355,F355,E355)</f>
        <v>50</v>
      </c>
      <c r="K354" s="9" t="n">
        <v>200</v>
      </c>
      <c r="L354" s="9" t="n">
        <f aca="false">IF(ISNA(P355),"",P355)</f>
        <v>30</v>
      </c>
      <c r="M354" s="9" t="s">
        <v>132</v>
      </c>
      <c r="N354" s="11" t="b">
        <f aca="false">TRUE()</f>
        <v>1</v>
      </c>
      <c r="O354" s="8" t="n">
        <f aca="false">IF(F354="","",IF(ISNUMBER(F354),F354,IFERROR(VALUE(F354),"")))</f>
        <v>10</v>
      </c>
      <c r="P354" s="8" t="n">
        <f aca="false">IF(G354="","",IF(ISNUMBER(G354),G354,IFERROR(VALUE(G354),"")))</f>
        <v>30</v>
      </c>
      <c r="Q354" s="8" t="n">
        <f aca="false">IF(H354="","",IF(ISNUMBER(H354),H354,IFERROR(VALUE(H354),"")))</f>
        <v>200</v>
      </c>
      <c r="R354" s="8" t="n">
        <f aca="false">IF(I354="","",IF(ISNUMBER(I354),I354,IFERROR(VALUE(I354),"")))</f>
        <v>30</v>
      </c>
      <c r="S354" s="8" t="n">
        <f aca="false">IF(COUNT(O354:R354)=0,"",MAX(O354:R354))</f>
        <v>200</v>
      </c>
      <c r="T354" s="8" t="str">
        <f aca="false">IF(S354="","",IFERROR(INDEX(Codetabel!$B$2:$B$11,MATCH(S354,Codetabel!$A$2:$A$11,0)),""))</f>
        <v>4.1</v>
      </c>
      <c r="U354" s="8" t="str">
        <f aca="false">IF(NOT(X354),"n/a (excluded)",IF(K354=S354,"OK","MISMATCH"))</f>
        <v>OK</v>
      </c>
      <c r="V354" s="8" t="str">
        <f aca="false">IF(NOT(X354),"n/a (excluded)",IF(M354&amp;""=T354&amp;"","OK","MISMATCH"))</f>
        <v>OK</v>
      </c>
      <c r="W354" s="8" t="str">
        <f aca="false">IF(E354="","no activity description",IF(O354="","no numeric odour distance",IF(M354="","no category","")))</f>
        <v/>
      </c>
      <c r="X354" s="12" t="b">
        <f aca="false">W354=""</f>
        <v>1</v>
      </c>
      <c r="Y354" s="8" t="n">
        <f aca="false">IF(X354,INDEX(Codetabel!$C$2:$C$11,MATCH(M354&amp;"",Codetabel!$B$2:$B$11,0)),"")</f>
        <v>5</v>
      </c>
      <c r="Z354" s="12" t="b">
        <f aca="false">IF(X354,O354=S354,"")</f>
        <v>0</v>
      </c>
    </row>
    <row r="355" customFormat="false" ht="15" hidden="false" customHeight="false" outlineLevel="0" collapsed="false">
      <c r="A355" s="9" t="n">
        <v>356</v>
      </c>
      <c r="B355" s="9" t="s">
        <v>584</v>
      </c>
      <c r="C355" s="9" t="s">
        <v>585</v>
      </c>
      <c r="D355" s="9" t="s">
        <v>1286</v>
      </c>
      <c r="E355" s="9" t="s">
        <v>587</v>
      </c>
      <c r="F355" s="9" t="n">
        <v>50</v>
      </c>
      <c r="G355" s="9" t="n">
        <v>30</v>
      </c>
      <c r="H355" s="9" t="n">
        <v>100</v>
      </c>
      <c r="I355" s="9" t="n">
        <v>30</v>
      </c>
      <c r="J355" s="9" t="n">
        <f aca="false">MAX(J356,G356,F356,E356)</f>
        <v>30</v>
      </c>
      <c r="K355" s="9" t="n">
        <v>100</v>
      </c>
      <c r="L355" s="9" t="n">
        <f aca="false">IF(ISNA(P356),"",P356)</f>
        <v>30</v>
      </c>
      <c r="M355" s="9" t="s">
        <v>115</v>
      </c>
      <c r="N355" s="11" t="b">
        <f aca="false">TRUE()</f>
        <v>1</v>
      </c>
      <c r="O355" s="8" t="n">
        <f aca="false">IF(F355="","",IF(ISNUMBER(F355),F355,IFERROR(VALUE(F355),"")))</f>
        <v>50</v>
      </c>
      <c r="P355" s="8" t="n">
        <f aca="false">IF(G355="","",IF(ISNUMBER(G355),G355,IFERROR(VALUE(G355),"")))</f>
        <v>30</v>
      </c>
      <c r="Q355" s="8" t="n">
        <f aca="false">IF(H355="","",IF(ISNUMBER(H355),H355,IFERROR(VALUE(H355),"")))</f>
        <v>100</v>
      </c>
      <c r="R355" s="8" t="n">
        <f aca="false">IF(I355="","",IF(ISNUMBER(I355),I355,IFERROR(VALUE(I355),"")))</f>
        <v>30</v>
      </c>
      <c r="S355" s="8" t="n">
        <f aca="false">IF(COUNT(O355:R355)=0,"",MAX(O355:R355))</f>
        <v>100</v>
      </c>
      <c r="T355" s="8" t="str">
        <f aca="false">IF(S355="","",IFERROR(INDEX(Codetabel!$B$2:$B$11,MATCH(S355,Codetabel!$A$2:$A$11,0)),""))</f>
        <v>3.2</v>
      </c>
      <c r="U355" s="8" t="str">
        <f aca="false">IF(NOT(X355),"n/a (excluded)",IF(K355=S355,"OK","MISMATCH"))</f>
        <v>OK</v>
      </c>
      <c r="V355" s="8" t="str">
        <f aca="false">IF(NOT(X355),"n/a (excluded)",IF(M355&amp;""=T355&amp;"","OK","MISMATCH"))</f>
        <v>OK</v>
      </c>
      <c r="W355" s="8" t="str">
        <f aca="false">IF(E355="","no activity description",IF(O355="","no numeric odour distance",IF(M355="","no category","")))</f>
        <v/>
      </c>
      <c r="X355" s="12" t="b">
        <f aca="false">W355=""</f>
        <v>1</v>
      </c>
      <c r="Y355" s="8" t="n">
        <f aca="false">IF(X355,INDEX(Codetabel!$C$2:$C$11,MATCH(M355&amp;"",Codetabel!$B$2:$B$11,0)),"")</f>
        <v>4</v>
      </c>
      <c r="Z355" s="12" t="b">
        <f aca="false">IF(X355,O355=S355,"")</f>
        <v>0</v>
      </c>
    </row>
    <row r="356" customFormat="false" ht="15" hidden="false" customHeight="false" outlineLevel="0" collapsed="false">
      <c r="A356" s="9" t="n">
        <v>357</v>
      </c>
      <c r="B356" s="9" t="s">
        <v>584</v>
      </c>
      <c r="C356" s="9" t="s">
        <v>585</v>
      </c>
      <c r="D356" s="9" t="s">
        <v>65</v>
      </c>
      <c r="E356" s="9" t="s">
        <v>588</v>
      </c>
      <c r="F356" s="9" t="n">
        <v>30</v>
      </c>
      <c r="G356" s="9" t="n">
        <v>30</v>
      </c>
      <c r="H356" s="9" t="n">
        <v>50</v>
      </c>
      <c r="I356" s="9" t="n">
        <v>10</v>
      </c>
      <c r="J356" s="9" t="n">
        <f aca="false">MAX(J357,G357,F357,E357)</f>
        <v>0</v>
      </c>
      <c r="K356" s="9" t="n">
        <v>50</v>
      </c>
      <c r="L356" s="9" t="str">
        <f aca="false">IF(ISNA(P357),"",P357)</f>
        <v/>
      </c>
      <c r="M356" s="9" t="s">
        <v>126</v>
      </c>
      <c r="N356" s="11" t="b">
        <f aca="false">TRUE()</f>
        <v>1</v>
      </c>
      <c r="O356" s="8" t="n">
        <f aca="false">IF(F356="","",IF(ISNUMBER(F356),F356,IFERROR(VALUE(F356),"")))</f>
        <v>30</v>
      </c>
      <c r="P356" s="8" t="n">
        <f aca="false">IF(G356="","",IF(ISNUMBER(G356),G356,IFERROR(VALUE(G356),"")))</f>
        <v>30</v>
      </c>
      <c r="Q356" s="8" t="n">
        <f aca="false">IF(H356="","",IF(ISNUMBER(H356),H356,IFERROR(VALUE(H356),"")))</f>
        <v>50</v>
      </c>
      <c r="R356" s="8" t="n">
        <f aca="false">IF(I356="","",IF(ISNUMBER(I356),I356,IFERROR(VALUE(I356),"")))</f>
        <v>10</v>
      </c>
      <c r="S356" s="8" t="n">
        <f aca="false">IF(COUNT(O356:R356)=0,"",MAX(O356:R356))</f>
        <v>50</v>
      </c>
      <c r="T356" s="8" t="str">
        <f aca="false">IF(S356="","",IFERROR(INDEX(Codetabel!$B$2:$B$11,MATCH(S356,Codetabel!$A$2:$A$11,0)),""))</f>
        <v>3.1</v>
      </c>
      <c r="U356" s="8" t="str">
        <f aca="false">IF(NOT(X356),"n/a (excluded)",IF(K356=S356,"OK","MISMATCH"))</f>
        <v>OK</v>
      </c>
      <c r="V356" s="8" t="str">
        <f aca="false">IF(NOT(X356),"n/a (excluded)",IF(M356&amp;""=T356&amp;"","OK","MISMATCH"))</f>
        <v>OK</v>
      </c>
      <c r="W356" s="8" t="str">
        <f aca="false">IF(E356="","no activity description",IF(O356="","no numeric odour distance",IF(M356="","no category","")))</f>
        <v/>
      </c>
      <c r="X356" s="12" t="b">
        <f aca="false">W356=""</f>
        <v>1</v>
      </c>
      <c r="Y356" s="8" t="n">
        <f aca="false">IF(X356,INDEX(Codetabel!$C$2:$C$11,MATCH(M356&amp;"",Codetabel!$B$2:$B$11,0)),"")</f>
        <v>3</v>
      </c>
      <c r="Z356" s="12" t="b">
        <f aca="false">IF(X356,O356=S356,"")</f>
        <v>0</v>
      </c>
    </row>
    <row r="357" customFormat="false" ht="15" hidden="false" customHeight="false" outlineLevel="0" collapsed="false">
      <c r="A357" s="9" t="n">
        <v>358</v>
      </c>
      <c r="B357" s="9" t="s">
        <v>589</v>
      </c>
      <c r="C357" s="9" t="s">
        <v>590</v>
      </c>
      <c r="D357" s="9" t="s">
        <v>1215</v>
      </c>
      <c r="E357" s="9" t="s">
        <v>1340</v>
      </c>
      <c r="F357" s="9"/>
      <c r="G357" s="9"/>
      <c r="H357" s="9"/>
      <c r="I357" s="9"/>
      <c r="J357" s="9"/>
      <c r="K357" s="9"/>
      <c r="L357" s="9" t="n">
        <f aca="false">IF(ISNA(P358),"",P358)</f>
        <v>50</v>
      </c>
      <c r="M357" s="9"/>
      <c r="N357" s="11" t="b">
        <f aca="false">TRUE()</f>
        <v>1</v>
      </c>
      <c r="O357" s="8" t="str">
        <f aca="false">IF(F357="","",IF(ISNUMBER(F357),F357,IFERROR(VALUE(F357),"")))</f>
        <v/>
      </c>
      <c r="P357" s="8" t="str">
        <f aca="false">IF(G357="","",IF(ISNUMBER(G357),G357,IFERROR(VALUE(G357),"")))</f>
        <v/>
      </c>
      <c r="Q357" s="8" t="str">
        <f aca="false">IF(H357="","",IF(ISNUMBER(H357),H357,IFERROR(VALUE(H357),"")))</f>
        <v/>
      </c>
      <c r="R357" s="8" t="str">
        <f aca="false">IF(I357="","",IF(ISNUMBER(I357),I357,IFERROR(VALUE(I357),"")))</f>
        <v/>
      </c>
      <c r="S357" s="8" t="str">
        <f aca="false">IF(COUNT(O357:R357)=0,"",MAX(O357:R357))</f>
        <v/>
      </c>
      <c r="T357" s="8" t="str">
        <f aca="false">IF(S357="","",IFERROR(INDEX(Codetabel!$B$2:$B$11,MATCH(S357,Codetabel!$A$2:$A$11,0)),""))</f>
        <v/>
      </c>
      <c r="U357" s="8" t="str">
        <f aca="false">IF(NOT(X357),"n/a (excluded)",IF(K357=S357,"OK","MISMATCH"))</f>
        <v>n/a (excluded)</v>
      </c>
      <c r="V357" s="8" t="str">
        <f aca="false">IF(NOT(X357),"n/a (excluded)",IF(M357&amp;""=T357&amp;"","OK","MISMATCH"))</f>
        <v>n/a (excluded)</v>
      </c>
      <c r="W357" s="8" t="str">
        <f aca="false">IF(E357="","no activity description",IF(O357="","no numeric odour distance",IF(M357="","no category","")))</f>
        <v>no numeric odour distance</v>
      </c>
      <c r="X357" s="12" t="b">
        <f aca="false">W357=""</f>
        <v>0</v>
      </c>
      <c r="Y357" s="8" t="str">
        <f aca="false">IF(X357,INDEX(Codetabel!$C$2:$C$11,MATCH(M357&amp;"",Codetabel!$B$2:$B$11,0)),"")</f>
        <v/>
      </c>
      <c r="Z357" s="8" t="str">
        <f aca="false">IF(X357,O357=S357,"")</f>
        <v/>
      </c>
    </row>
    <row r="358" customFormat="false" ht="15" hidden="false" customHeight="false" outlineLevel="0" collapsed="false">
      <c r="A358" s="9" t="n">
        <v>359</v>
      </c>
      <c r="B358" s="9" t="s">
        <v>589</v>
      </c>
      <c r="C358" s="9" t="s">
        <v>590</v>
      </c>
      <c r="D358" s="9" t="s">
        <v>392</v>
      </c>
      <c r="E358" s="9" t="s">
        <v>185</v>
      </c>
      <c r="F358" s="9" t="n">
        <v>50</v>
      </c>
      <c r="G358" s="9" t="n">
        <v>50</v>
      </c>
      <c r="H358" s="9" t="n">
        <v>100</v>
      </c>
      <c r="I358" s="9" t="n">
        <v>50</v>
      </c>
      <c r="J358" s="9" t="n">
        <f aca="false">MAX(J359,G359,F359,E359)</f>
        <v>200</v>
      </c>
      <c r="K358" s="9" t="n">
        <v>100</v>
      </c>
      <c r="L358" s="9" t="n">
        <f aca="false">IF(ISNA(P359),"",P359)</f>
        <v>200</v>
      </c>
      <c r="M358" s="9" t="s">
        <v>115</v>
      </c>
      <c r="N358" s="11" t="b">
        <f aca="false">TRUE()</f>
        <v>1</v>
      </c>
      <c r="O358" s="8" t="n">
        <f aca="false">IF(F358="","",IF(ISNUMBER(F358),F358,IFERROR(VALUE(F358),"")))</f>
        <v>50</v>
      </c>
      <c r="P358" s="8" t="n">
        <f aca="false">IF(G358="","",IF(ISNUMBER(G358),G358,IFERROR(VALUE(G358),"")))</f>
        <v>50</v>
      </c>
      <c r="Q358" s="8" t="n">
        <f aca="false">IF(H358="","",IF(ISNUMBER(H358),H358,IFERROR(VALUE(H358),"")))</f>
        <v>100</v>
      </c>
      <c r="R358" s="8" t="n">
        <f aca="false">IF(I358="","",IF(ISNUMBER(I358),I358,IFERROR(VALUE(I358),"")))</f>
        <v>50</v>
      </c>
      <c r="S358" s="8" t="n">
        <f aca="false">IF(COUNT(O358:R358)=0,"",MAX(O358:R358))</f>
        <v>100</v>
      </c>
      <c r="T358" s="8" t="str">
        <f aca="false">IF(S358="","",IFERROR(INDEX(Codetabel!$B$2:$B$11,MATCH(S358,Codetabel!$A$2:$A$11,0)),""))</f>
        <v>3.2</v>
      </c>
      <c r="U358" s="8" t="str">
        <f aca="false">IF(NOT(X358),"n/a (excluded)",IF(K358=S358,"OK","MISMATCH"))</f>
        <v>OK</v>
      </c>
      <c r="V358" s="8" t="str">
        <f aca="false">IF(NOT(X358),"n/a (excluded)",IF(M358&amp;""=T358&amp;"","OK","MISMATCH"))</f>
        <v>OK</v>
      </c>
      <c r="W358" s="8" t="str">
        <f aca="false">IF(E358="","no activity description",IF(O358="","no numeric odour distance",IF(M358="","no category","")))</f>
        <v/>
      </c>
      <c r="X358" s="12" t="b">
        <f aca="false">W358=""</f>
        <v>1</v>
      </c>
      <c r="Y358" s="8" t="n">
        <f aca="false">IF(X358,INDEX(Codetabel!$C$2:$C$11,MATCH(M358&amp;"",Codetabel!$B$2:$B$11,0)),"")</f>
        <v>4</v>
      </c>
      <c r="Z358" s="12" t="b">
        <f aca="false">IF(X358,O358=S358,"")</f>
        <v>0</v>
      </c>
    </row>
    <row r="359" customFormat="false" ht="15" hidden="false" customHeight="false" outlineLevel="0" collapsed="false">
      <c r="A359" s="9" t="n">
        <v>360</v>
      </c>
      <c r="B359" s="9" t="s">
        <v>589</v>
      </c>
      <c r="C359" s="9" t="s">
        <v>590</v>
      </c>
      <c r="D359" s="9" t="s">
        <v>1232</v>
      </c>
      <c r="E359" s="9" t="s">
        <v>591</v>
      </c>
      <c r="F359" s="9" t="n">
        <v>30</v>
      </c>
      <c r="G359" s="9" t="n">
        <v>200</v>
      </c>
      <c r="H359" s="9" t="n">
        <v>200</v>
      </c>
      <c r="I359" s="9" t="n">
        <v>30</v>
      </c>
      <c r="J359" s="9" t="n">
        <f aca="false">MAX(J360,G360,F360,E360)</f>
        <v>100</v>
      </c>
      <c r="K359" s="9" t="n">
        <v>200</v>
      </c>
      <c r="L359" s="9" t="n">
        <f aca="false">IF(ISNA(P360),"",P360)</f>
        <v>50</v>
      </c>
      <c r="M359" s="9" t="s">
        <v>132</v>
      </c>
      <c r="N359" s="11" t="b">
        <f aca="false">TRUE()</f>
        <v>1</v>
      </c>
      <c r="O359" s="8" t="n">
        <f aca="false">IF(F359="","",IF(ISNUMBER(F359),F359,IFERROR(VALUE(F359),"")))</f>
        <v>30</v>
      </c>
      <c r="P359" s="8" t="n">
        <f aca="false">IF(G359="","",IF(ISNUMBER(G359),G359,IFERROR(VALUE(G359),"")))</f>
        <v>200</v>
      </c>
      <c r="Q359" s="8" t="n">
        <f aca="false">IF(H359="","",IF(ISNUMBER(H359),H359,IFERROR(VALUE(H359),"")))</f>
        <v>200</v>
      </c>
      <c r="R359" s="8" t="n">
        <f aca="false">IF(I359="","",IF(ISNUMBER(I359),I359,IFERROR(VALUE(I359),"")))</f>
        <v>30</v>
      </c>
      <c r="S359" s="8" t="n">
        <f aca="false">IF(COUNT(O359:R359)=0,"",MAX(O359:R359))</f>
        <v>200</v>
      </c>
      <c r="T359" s="8" t="str">
        <f aca="false">IF(S359="","",IFERROR(INDEX(Codetabel!$B$2:$B$11,MATCH(S359,Codetabel!$A$2:$A$11,0)),""))</f>
        <v>4.1</v>
      </c>
      <c r="U359" s="8" t="str">
        <f aca="false">IF(NOT(X359),"n/a (excluded)",IF(K359=S359,"OK","MISMATCH"))</f>
        <v>OK</v>
      </c>
      <c r="V359" s="8" t="str">
        <f aca="false">IF(NOT(X359),"n/a (excluded)",IF(M359&amp;""=T359&amp;"","OK","MISMATCH"))</f>
        <v>OK</v>
      </c>
      <c r="W359" s="8" t="str">
        <f aca="false">IF(E359="","no activity description",IF(O359="","no numeric odour distance",IF(M359="","no category","")))</f>
        <v/>
      </c>
      <c r="X359" s="12" t="b">
        <f aca="false">W359=""</f>
        <v>1</v>
      </c>
      <c r="Y359" s="8" t="n">
        <f aca="false">IF(X359,INDEX(Codetabel!$C$2:$C$11,MATCH(M359&amp;"",Codetabel!$B$2:$B$11,0)),"")</f>
        <v>5</v>
      </c>
      <c r="Z359" s="12" t="b">
        <f aca="false">IF(X359,O359=S359,"")</f>
        <v>0</v>
      </c>
    </row>
    <row r="360" customFormat="false" ht="15" hidden="false" customHeight="false" outlineLevel="0" collapsed="false">
      <c r="A360" s="9" t="n">
        <v>361</v>
      </c>
      <c r="B360" s="9" t="s">
        <v>589</v>
      </c>
      <c r="C360" s="9" t="s">
        <v>590</v>
      </c>
      <c r="D360" s="9" t="s">
        <v>1235</v>
      </c>
      <c r="E360" s="9" t="s">
        <v>592</v>
      </c>
      <c r="F360" s="9" t="n">
        <v>30</v>
      </c>
      <c r="G360" s="9" t="n">
        <v>50</v>
      </c>
      <c r="H360" s="9" t="n">
        <v>100</v>
      </c>
      <c r="I360" s="9" t="n">
        <v>50</v>
      </c>
      <c r="J360" s="9" t="n">
        <f aca="false">MAX(J361,G361,F361,E361)</f>
        <v>100</v>
      </c>
      <c r="K360" s="9" t="n">
        <v>100</v>
      </c>
      <c r="L360" s="9" t="n">
        <f aca="false">IF(ISNA(P361),"",P361)</f>
        <v>30</v>
      </c>
      <c r="M360" s="9" t="s">
        <v>115</v>
      </c>
      <c r="N360" s="11" t="b">
        <f aca="false">TRUE()</f>
        <v>1</v>
      </c>
      <c r="O360" s="8" t="n">
        <f aca="false">IF(F360="","",IF(ISNUMBER(F360),F360,IFERROR(VALUE(F360),"")))</f>
        <v>30</v>
      </c>
      <c r="P360" s="8" t="n">
        <f aca="false">IF(G360="","",IF(ISNUMBER(G360),G360,IFERROR(VALUE(G360),"")))</f>
        <v>50</v>
      </c>
      <c r="Q360" s="8" t="n">
        <f aca="false">IF(H360="","",IF(ISNUMBER(H360),H360,IFERROR(VALUE(H360),"")))</f>
        <v>100</v>
      </c>
      <c r="R360" s="8" t="n">
        <f aca="false">IF(I360="","",IF(ISNUMBER(I360),I360,IFERROR(VALUE(I360),"")))</f>
        <v>50</v>
      </c>
      <c r="S360" s="8" t="n">
        <f aca="false">IF(COUNT(O360:R360)=0,"",MAX(O360:R360))</f>
        <v>100</v>
      </c>
      <c r="T360" s="8" t="str">
        <f aca="false">IF(S360="","",IFERROR(INDEX(Codetabel!$B$2:$B$11,MATCH(S360,Codetabel!$A$2:$A$11,0)),""))</f>
        <v>3.2</v>
      </c>
      <c r="U360" s="8" t="str">
        <f aca="false">IF(NOT(X360),"n/a (excluded)",IF(K360=S360,"OK","MISMATCH"))</f>
        <v>OK</v>
      </c>
      <c r="V360" s="8" t="str">
        <f aca="false">IF(NOT(X360),"n/a (excluded)",IF(M360&amp;""=T360&amp;"","OK","MISMATCH"))</f>
        <v>OK</v>
      </c>
      <c r="W360" s="8" t="str">
        <f aca="false">IF(E360="","no activity description",IF(O360="","no numeric odour distance",IF(M360="","no category","")))</f>
        <v/>
      </c>
      <c r="X360" s="12" t="b">
        <f aca="false">W360=""</f>
        <v>1</v>
      </c>
      <c r="Y360" s="8" t="n">
        <f aca="false">IF(X360,INDEX(Codetabel!$C$2:$C$11,MATCH(M360&amp;"",Codetabel!$B$2:$B$11,0)),"")</f>
        <v>4</v>
      </c>
      <c r="Z360" s="12" t="b">
        <f aca="false">IF(X360,O360=S360,"")</f>
        <v>0</v>
      </c>
    </row>
    <row r="361" customFormat="false" ht="15" hidden="false" customHeight="false" outlineLevel="0" collapsed="false">
      <c r="A361" s="9" t="n">
        <v>362</v>
      </c>
      <c r="B361" s="9" t="s">
        <v>589</v>
      </c>
      <c r="C361" s="9" t="s">
        <v>590</v>
      </c>
      <c r="D361" s="9" t="s">
        <v>1265</v>
      </c>
      <c r="E361" s="9" t="s">
        <v>593</v>
      </c>
      <c r="F361" s="9" t="n">
        <v>100</v>
      </c>
      <c r="G361" s="9" t="n">
        <v>30</v>
      </c>
      <c r="H361" s="9" t="n">
        <v>100</v>
      </c>
      <c r="I361" s="9" t="n">
        <v>50</v>
      </c>
      <c r="J361" s="9" t="n">
        <f aca="false">MAX(J362,G362,F362,E362)</f>
        <v>100</v>
      </c>
      <c r="K361" s="9" t="n">
        <v>100</v>
      </c>
      <c r="L361" s="9" t="n">
        <f aca="false">IF(ISNA(P362),"",P362)</f>
        <v>50</v>
      </c>
      <c r="M361" s="9" t="s">
        <v>115</v>
      </c>
      <c r="N361" s="11" t="b">
        <f aca="false">TRUE()</f>
        <v>1</v>
      </c>
      <c r="O361" s="8" t="n">
        <f aca="false">IF(F361="","",IF(ISNUMBER(F361),F361,IFERROR(VALUE(F361),"")))</f>
        <v>100</v>
      </c>
      <c r="P361" s="8" t="n">
        <f aca="false">IF(G361="","",IF(ISNUMBER(G361),G361,IFERROR(VALUE(G361),"")))</f>
        <v>30</v>
      </c>
      <c r="Q361" s="8" t="n">
        <f aca="false">IF(H361="","",IF(ISNUMBER(H361),H361,IFERROR(VALUE(H361),"")))</f>
        <v>100</v>
      </c>
      <c r="R361" s="8" t="n">
        <f aca="false">IF(I361="","",IF(ISNUMBER(I361),I361,IFERROR(VALUE(I361),"")))</f>
        <v>50</v>
      </c>
      <c r="S361" s="8" t="n">
        <f aca="false">IF(COUNT(O361:R361)=0,"",MAX(O361:R361))</f>
        <v>100</v>
      </c>
      <c r="T361" s="8" t="str">
        <f aca="false">IF(S361="","",IFERROR(INDEX(Codetabel!$B$2:$B$11,MATCH(S361,Codetabel!$A$2:$A$11,0)),""))</f>
        <v>3.2</v>
      </c>
      <c r="U361" s="8" t="str">
        <f aca="false">IF(NOT(X361),"n/a (excluded)",IF(K361=S361,"OK","MISMATCH"))</f>
        <v>OK</v>
      </c>
      <c r="V361" s="8" t="str">
        <f aca="false">IF(NOT(X361),"n/a (excluded)",IF(M361&amp;""=T361&amp;"","OK","MISMATCH"))</f>
        <v>OK</v>
      </c>
      <c r="W361" s="8" t="str">
        <f aca="false">IF(E361="","no activity description",IF(O361="","no numeric odour distance",IF(M361="","no category","")))</f>
        <v/>
      </c>
      <c r="X361" s="12" t="b">
        <f aca="false">W361=""</f>
        <v>1</v>
      </c>
      <c r="Y361" s="8" t="n">
        <f aca="false">IF(X361,INDEX(Codetabel!$C$2:$C$11,MATCH(M361&amp;"",Codetabel!$B$2:$B$11,0)),"")</f>
        <v>4</v>
      </c>
      <c r="Z361" s="12" t="b">
        <f aca="false">IF(X361,O361=S361,"")</f>
        <v>1</v>
      </c>
    </row>
    <row r="362" customFormat="false" ht="15" hidden="false" customHeight="false" outlineLevel="0" collapsed="false">
      <c r="A362" s="9" t="n">
        <v>363</v>
      </c>
      <c r="B362" s="9" t="s">
        <v>589</v>
      </c>
      <c r="C362" s="9" t="s">
        <v>590</v>
      </c>
      <c r="D362" s="9" t="s">
        <v>107</v>
      </c>
      <c r="E362" s="9" t="s">
        <v>594</v>
      </c>
      <c r="F362" s="9" t="n">
        <v>50</v>
      </c>
      <c r="G362" s="9" t="n">
        <v>50</v>
      </c>
      <c r="H362" s="9" t="n">
        <v>100</v>
      </c>
      <c r="I362" s="9" t="n">
        <v>30</v>
      </c>
      <c r="J362" s="9" t="n">
        <f aca="false">MAX(J363,G363,F363,E363)</f>
        <v>100</v>
      </c>
      <c r="K362" s="9" t="n">
        <v>100</v>
      </c>
      <c r="L362" s="9" t="n">
        <f aca="false">IF(ISNA(P363),"",P363)</f>
        <v>50</v>
      </c>
      <c r="M362" s="9" t="s">
        <v>115</v>
      </c>
      <c r="N362" s="11" t="b">
        <f aca="false">TRUE()</f>
        <v>1</v>
      </c>
      <c r="O362" s="8" t="n">
        <f aca="false">IF(F362="","",IF(ISNUMBER(F362),F362,IFERROR(VALUE(F362),"")))</f>
        <v>50</v>
      </c>
      <c r="P362" s="8" t="n">
        <f aca="false">IF(G362="","",IF(ISNUMBER(G362),G362,IFERROR(VALUE(G362),"")))</f>
        <v>50</v>
      </c>
      <c r="Q362" s="8" t="n">
        <f aca="false">IF(H362="","",IF(ISNUMBER(H362),H362,IFERROR(VALUE(H362),"")))</f>
        <v>100</v>
      </c>
      <c r="R362" s="8" t="n">
        <f aca="false">IF(I362="","",IF(ISNUMBER(I362),I362,IFERROR(VALUE(I362),"")))</f>
        <v>30</v>
      </c>
      <c r="S362" s="8" t="n">
        <f aca="false">IF(COUNT(O362:R362)=0,"",MAX(O362:R362))</f>
        <v>100</v>
      </c>
      <c r="T362" s="8" t="str">
        <f aca="false">IF(S362="","",IFERROR(INDEX(Codetabel!$B$2:$B$11,MATCH(S362,Codetabel!$A$2:$A$11,0)),""))</f>
        <v>3.2</v>
      </c>
      <c r="U362" s="8" t="str">
        <f aca="false">IF(NOT(X362),"n/a (excluded)",IF(K362=S362,"OK","MISMATCH"))</f>
        <v>OK</v>
      </c>
      <c r="V362" s="8" t="str">
        <f aca="false">IF(NOT(X362),"n/a (excluded)",IF(M362&amp;""=T362&amp;"","OK","MISMATCH"))</f>
        <v>OK</v>
      </c>
      <c r="W362" s="8" t="str">
        <f aca="false">IF(E362="","no activity description",IF(O362="","no numeric odour distance",IF(M362="","no category","")))</f>
        <v/>
      </c>
      <c r="X362" s="12" t="b">
        <f aca="false">W362=""</f>
        <v>1</v>
      </c>
      <c r="Y362" s="8" t="n">
        <f aca="false">IF(X362,INDEX(Codetabel!$C$2:$C$11,MATCH(M362&amp;"",Codetabel!$B$2:$B$11,0)),"")</f>
        <v>4</v>
      </c>
      <c r="Z362" s="12" t="b">
        <f aca="false">IF(X362,O362=S362,"")</f>
        <v>0</v>
      </c>
    </row>
    <row r="363" customFormat="false" ht="15" hidden="false" customHeight="false" outlineLevel="0" collapsed="false">
      <c r="A363" s="9" t="n">
        <v>364</v>
      </c>
      <c r="B363" s="9" t="s">
        <v>589</v>
      </c>
      <c r="C363" s="9" t="s">
        <v>590</v>
      </c>
      <c r="D363" s="9" t="s">
        <v>1217</v>
      </c>
      <c r="E363" s="9" t="s">
        <v>595</v>
      </c>
      <c r="F363" s="9" t="n">
        <v>100</v>
      </c>
      <c r="G363" s="9" t="n">
        <v>50</v>
      </c>
      <c r="H363" s="9" t="n">
        <v>100</v>
      </c>
      <c r="I363" s="9" t="n">
        <v>50</v>
      </c>
      <c r="J363" s="9" t="n">
        <f aca="false">MAX(J364,G364,F364,E364)</f>
        <v>100</v>
      </c>
      <c r="K363" s="9" t="n">
        <v>100</v>
      </c>
      <c r="L363" s="9" t="n">
        <f aca="false">IF(ISNA(P364),"",P364)</f>
        <v>50</v>
      </c>
      <c r="M363" s="9" t="s">
        <v>115</v>
      </c>
      <c r="N363" s="11" t="b">
        <f aca="false">TRUE()</f>
        <v>1</v>
      </c>
      <c r="O363" s="8" t="n">
        <f aca="false">IF(F363="","",IF(ISNUMBER(F363),F363,IFERROR(VALUE(F363),"")))</f>
        <v>100</v>
      </c>
      <c r="P363" s="8" t="n">
        <f aca="false">IF(G363="","",IF(ISNUMBER(G363),G363,IFERROR(VALUE(G363),"")))</f>
        <v>50</v>
      </c>
      <c r="Q363" s="8" t="n">
        <f aca="false">IF(H363="","",IF(ISNUMBER(H363),H363,IFERROR(VALUE(H363),"")))</f>
        <v>100</v>
      </c>
      <c r="R363" s="8" t="n">
        <f aca="false">IF(I363="","",IF(ISNUMBER(I363),I363,IFERROR(VALUE(I363),"")))</f>
        <v>50</v>
      </c>
      <c r="S363" s="8" t="n">
        <f aca="false">IF(COUNT(O363:R363)=0,"",MAX(O363:R363))</f>
        <v>100</v>
      </c>
      <c r="T363" s="8" t="str">
        <f aca="false">IF(S363="","",IFERROR(INDEX(Codetabel!$B$2:$B$11,MATCH(S363,Codetabel!$A$2:$A$11,0)),""))</f>
        <v>3.2</v>
      </c>
      <c r="U363" s="8" t="str">
        <f aca="false">IF(NOT(X363),"n/a (excluded)",IF(K363=S363,"OK","MISMATCH"))</f>
        <v>OK</v>
      </c>
      <c r="V363" s="8" t="str">
        <f aca="false">IF(NOT(X363),"n/a (excluded)",IF(M363&amp;""=T363&amp;"","OK","MISMATCH"))</f>
        <v>OK</v>
      </c>
      <c r="W363" s="8" t="str">
        <f aca="false">IF(E363="","no activity description",IF(O363="","no numeric odour distance",IF(M363="","no category","")))</f>
        <v/>
      </c>
      <c r="X363" s="12" t="b">
        <f aca="false">W363=""</f>
        <v>1</v>
      </c>
      <c r="Y363" s="8" t="n">
        <f aca="false">IF(X363,INDEX(Codetabel!$C$2:$C$11,MATCH(M363&amp;"",Codetabel!$B$2:$B$11,0)),"")</f>
        <v>4</v>
      </c>
      <c r="Z363" s="12" t="b">
        <f aca="false">IF(X363,O363=S363,"")</f>
        <v>1</v>
      </c>
    </row>
    <row r="364" customFormat="false" ht="15" hidden="false" customHeight="false" outlineLevel="0" collapsed="false">
      <c r="A364" s="9" t="n">
        <v>365</v>
      </c>
      <c r="B364" s="9" t="s">
        <v>589</v>
      </c>
      <c r="C364" s="9" t="s">
        <v>590</v>
      </c>
      <c r="D364" s="9" t="s">
        <v>1218</v>
      </c>
      <c r="E364" s="9" t="s">
        <v>596</v>
      </c>
      <c r="F364" s="9" t="n">
        <v>100</v>
      </c>
      <c r="G364" s="9" t="n">
        <v>50</v>
      </c>
      <c r="H364" s="9" t="n">
        <v>100</v>
      </c>
      <c r="I364" s="9" t="n">
        <v>50</v>
      </c>
      <c r="J364" s="9" t="n">
        <f aca="false">MAX(J365,G365,F365,E365)</f>
        <v>100</v>
      </c>
      <c r="K364" s="9" t="n">
        <v>100</v>
      </c>
      <c r="L364" s="9" t="n">
        <f aca="false">IF(ISNA(P365),"",P365)</f>
        <v>50</v>
      </c>
      <c r="M364" s="9" t="s">
        <v>115</v>
      </c>
      <c r="N364" s="11" t="b">
        <f aca="false">TRUE()</f>
        <v>1</v>
      </c>
      <c r="O364" s="8" t="n">
        <f aca="false">IF(F364="","",IF(ISNUMBER(F364),F364,IFERROR(VALUE(F364),"")))</f>
        <v>100</v>
      </c>
      <c r="P364" s="8" t="n">
        <f aca="false">IF(G364="","",IF(ISNUMBER(G364),G364,IFERROR(VALUE(G364),"")))</f>
        <v>50</v>
      </c>
      <c r="Q364" s="8" t="n">
        <f aca="false">IF(H364="","",IF(ISNUMBER(H364),H364,IFERROR(VALUE(H364),"")))</f>
        <v>100</v>
      </c>
      <c r="R364" s="8" t="n">
        <f aca="false">IF(I364="","",IF(ISNUMBER(I364),I364,IFERROR(VALUE(I364),"")))</f>
        <v>50</v>
      </c>
      <c r="S364" s="8" t="n">
        <f aca="false">IF(COUNT(O364:R364)=0,"",MAX(O364:R364))</f>
        <v>100</v>
      </c>
      <c r="T364" s="8" t="str">
        <f aca="false">IF(S364="","",IFERROR(INDEX(Codetabel!$B$2:$B$11,MATCH(S364,Codetabel!$A$2:$A$11,0)),""))</f>
        <v>3.2</v>
      </c>
      <c r="U364" s="8" t="str">
        <f aca="false">IF(NOT(X364),"n/a (excluded)",IF(K364=S364,"OK","MISMATCH"))</f>
        <v>OK</v>
      </c>
      <c r="V364" s="8" t="str">
        <f aca="false">IF(NOT(X364),"n/a (excluded)",IF(M364&amp;""=T364&amp;"","OK","MISMATCH"))</f>
        <v>OK</v>
      </c>
      <c r="W364" s="8" t="str">
        <f aca="false">IF(E364="","no activity description",IF(O364="","no numeric odour distance",IF(M364="","no category","")))</f>
        <v/>
      </c>
      <c r="X364" s="12" t="b">
        <f aca="false">W364=""</f>
        <v>1</v>
      </c>
      <c r="Y364" s="8" t="n">
        <f aca="false">IF(X364,INDEX(Codetabel!$C$2:$C$11,MATCH(M364&amp;"",Codetabel!$B$2:$B$11,0)),"")</f>
        <v>4</v>
      </c>
      <c r="Z364" s="12" t="b">
        <f aca="false">IF(X364,O364=S364,"")</f>
        <v>1</v>
      </c>
    </row>
    <row r="365" customFormat="false" ht="15" hidden="false" customHeight="false" outlineLevel="0" collapsed="false">
      <c r="A365" s="9" t="n">
        <v>366</v>
      </c>
      <c r="B365" s="9" t="s">
        <v>589</v>
      </c>
      <c r="C365" s="9" t="s">
        <v>590</v>
      </c>
      <c r="D365" s="9" t="s">
        <v>1219</v>
      </c>
      <c r="E365" s="9" t="s">
        <v>597</v>
      </c>
      <c r="F365" s="9" t="n">
        <v>30</v>
      </c>
      <c r="G365" s="9" t="n">
        <v>50</v>
      </c>
      <c r="H365" s="9" t="n">
        <v>100</v>
      </c>
      <c r="I365" s="9" t="n">
        <v>30</v>
      </c>
      <c r="J365" s="9" t="n">
        <f aca="false">MAX(J366,G366,F366,E366)</f>
        <v>100</v>
      </c>
      <c r="K365" s="9" t="n">
        <v>100</v>
      </c>
      <c r="L365" s="9" t="n">
        <f aca="false">IF(ISNA(P366),"",P366)</f>
        <v>10</v>
      </c>
      <c r="M365" s="9" t="s">
        <v>115</v>
      </c>
      <c r="N365" s="11" t="b">
        <f aca="false">TRUE()</f>
        <v>1</v>
      </c>
      <c r="O365" s="8" t="n">
        <f aca="false">IF(F365="","",IF(ISNUMBER(F365),F365,IFERROR(VALUE(F365),"")))</f>
        <v>30</v>
      </c>
      <c r="P365" s="8" t="n">
        <f aca="false">IF(G365="","",IF(ISNUMBER(G365),G365,IFERROR(VALUE(G365),"")))</f>
        <v>50</v>
      </c>
      <c r="Q365" s="8" t="n">
        <f aca="false">IF(H365="","",IF(ISNUMBER(H365),H365,IFERROR(VALUE(H365),"")))</f>
        <v>100</v>
      </c>
      <c r="R365" s="8" t="n">
        <f aca="false">IF(I365="","",IF(ISNUMBER(I365),I365,IFERROR(VALUE(I365),"")))</f>
        <v>30</v>
      </c>
      <c r="S365" s="8" t="n">
        <f aca="false">IF(COUNT(O365:R365)=0,"",MAX(O365:R365))</f>
        <v>100</v>
      </c>
      <c r="T365" s="8" t="str">
        <f aca="false">IF(S365="","",IFERROR(INDEX(Codetabel!$B$2:$B$11,MATCH(S365,Codetabel!$A$2:$A$11,0)),""))</f>
        <v>3.2</v>
      </c>
      <c r="U365" s="8" t="str">
        <f aca="false">IF(NOT(X365),"n/a (excluded)",IF(K365=S365,"OK","MISMATCH"))</f>
        <v>OK</v>
      </c>
      <c r="V365" s="8" t="str">
        <f aca="false">IF(NOT(X365),"n/a (excluded)",IF(M365&amp;""=T365&amp;"","OK","MISMATCH"))</f>
        <v>OK</v>
      </c>
      <c r="W365" s="8" t="str">
        <f aca="false">IF(E365="","no activity description",IF(O365="","no numeric odour distance",IF(M365="","no category","")))</f>
        <v/>
      </c>
      <c r="X365" s="12" t="b">
        <f aca="false">W365=""</f>
        <v>1</v>
      </c>
      <c r="Y365" s="8" t="n">
        <f aca="false">IF(X365,INDEX(Codetabel!$C$2:$C$11,MATCH(M365&amp;"",Codetabel!$B$2:$B$11,0)),"")</f>
        <v>4</v>
      </c>
      <c r="Z365" s="12" t="b">
        <f aca="false">IF(X365,O365=S365,"")</f>
        <v>0</v>
      </c>
    </row>
    <row r="366" customFormat="false" ht="15" hidden="false" customHeight="false" outlineLevel="0" collapsed="false">
      <c r="A366" s="9" t="n">
        <v>367</v>
      </c>
      <c r="B366" s="9" t="s">
        <v>589</v>
      </c>
      <c r="C366" s="9" t="s">
        <v>590</v>
      </c>
      <c r="D366" s="9" t="s">
        <v>418</v>
      </c>
      <c r="E366" s="9" t="s">
        <v>598</v>
      </c>
      <c r="F366" s="9" t="n">
        <v>50</v>
      </c>
      <c r="G366" s="9" t="n">
        <v>10</v>
      </c>
      <c r="H366" s="9" t="n">
        <v>100</v>
      </c>
      <c r="I366" s="9" t="n">
        <v>30</v>
      </c>
      <c r="J366" s="9" t="n">
        <f aca="false">MAX(J367,G367,F367,E367)</f>
        <v>100</v>
      </c>
      <c r="K366" s="9" t="n">
        <v>100</v>
      </c>
      <c r="L366" s="9" t="n">
        <f aca="false">IF(ISNA(P367),"",P367)</f>
        <v>10</v>
      </c>
      <c r="M366" s="9" t="s">
        <v>115</v>
      </c>
      <c r="N366" s="11" t="b">
        <f aca="false">TRUE()</f>
        <v>1</v>
      </c>
      <c r="O366" s="8" t="n">
        <f aca="false">IF(F366="","",IF(ISNUMBER(F366),F366,IFERROR(VALUE(F366),"")))</f>
        <v>50</v>
      </c>
      <c r="P366" s="8" t="n">
        <f aca="false">IF(G366="","",IF(ISNUMBER(G366),G366,IFERROR(VALUE(G366),"")))</f>
        <v>10</v>
      </c>
      <c r="Q366" s="8" t="n">
        <f aca="false">IF(H366="","",IF(ISNUMBER(H366),H366,IFERROR(VALUE(H366),"")))</f>
        <v>100</v>
      </c>
      <c r="R366" s="8" t="n">
        <f aca="false">IF(I366="","",IF(ISNUMBER(I366),I366,IFERROR(VALUE(I366),"")))</f>
        <v>30</v>
      </c>
      <c r="S366" s="8" t="n">
        <f aca="false">IF(COUNT(O366:R366)=0,"",MAX(O366:R366))</f>
        <v>100</v>
      </c>
      <c r="T366" s="8" t="str">
        <f aca="false">IF(S366="","",IFERROR(INDEX(Codetabel!$B$2:$B$11,MATCH(S366,Codetabel!$A$2:$A$11,0)),""))</f>
        <v>3.2</v>
      </c>
      <c r="U366" s="8" t="str">
        <f aca="false">IF(NOT(X366),"n/a (excluded)",IF(K366=S366,"OK","MISMATCH"))</f>
        <v>OK</v>
      </c>
      <c r="V366" s="8" t="str">
        <f aca="false">IF(NOT(X366),"n/a (excluded)",IF(M366&amp;""=T366&amp;"","OK","MISMATCH"))</f>
        <v>OK</v>
      </c>
      <c r="W366" s="8" t="str">
        <f aca="false">IF(E366="","no activity description",IF(O366="","no numeric odour distance",IF(M366="","no category","")))</f>
        <v/>
      </c>
      <c r="X366" s="12" t="b">
        <f aca="false">W366=""</f>
        <v>1</v>
      </c>
      <c r="Y366" s="8" t="n">
        <f aca="false">IF(X366,INDEX(Codetabel!$C$2:$C$11,MATCH(M366&amp;"",Codetabel!$B$2:$B$11,0)),"")</f>
        <v>4</v>
      </c>
      <c r="Z366" s="12" t="b">
        <f aca="false">IF(X366,O366=S366,"")</f>
        <v>0</v>
      </c>
    </row>
    <row r="367" customFormat="false" ht="15" hidden="false" customHeight="false" outlineLevel="0" collapsed="false">
      <c r="A367" s="9" t="n">
        <v>368</v>
      </c>
      <c r="B367" s="9" t="s">
        <v>589</v>
      </c>
      <c r="C367" s="9" t="s">
        <v>590</v>
      </c>
      <c r="D367" s="9" t="s">
        <v>1220</v>
      </c>
      <c r="E367" s="9" t="s">
        <v>599</v>
      </c>
      <c r="F367" s="9" t="n">
        <v>50</v>
      </c>
      <c r="G367" s="9" t="n">
        <v>10</v>
      </c>
      <c r="H367" s="9" t="n">
        <v>100</v>
      </c>
      <c r="I367" s="9" t="n">
        <v>30</v>
      </c>
      <c r="J367" s="9" t="n">
        <f aca="false">MAX(J368,G368,F368,E368)</f>
        <v>100</v>
      </c>
      <c r="K367" s="9" t="n">
        <v>100</v>
      </c>
      <c r="L367" s="9" t="n">
        <f aca="false">IF(ISNA(P368),"",P368)</f>
        <v>50</v>
      </c>
      <c r="M367" s="9" t="s">
        <v>115</v>
      </c>
      <c r="N367" s="11" t="b">
        <f aca="false">TRUE()</f>
        <v>1</v>
      </c>
      <c r="O367" s="8" t="n">
        <f aca="false">IF(F367="","",IF(ISNUMBER(F367),F367,IFERROR(VALUE(F367),"")))</f>
        <v>50</v>
      </c>
      <c r="P367" s="8" t="n">
        <f aca="false">IF(G367="","",IF(ISNUMBER(G367),G367,IFERROR(VALUE(G367),"")))</f>
        <v>10</v>
      </c>
      <c r="Q367" s="8" t="n">
        <f aca="false">IF(H367="","",IF(ISNUMBER(H367),H367,IFERROR(VALUE(H367),"")))</f>
        <v>100</v>
      </c>
      <c r="R367" s="8" t="n">
        <f aca="false">IF(I367="","",IF(ISNUMBER(I367),I367,IFERROR(VALUE(I367),"")))</f>
        <v>30</v>
      </c>
      <c r="S367" s="8" t="n">
        <f aca="false">IF(COUNT(O367:R367)=0,"",MAX(O367:R367))</f>
        <v>100</v>
      </c>
      <c r="T367" s="8" t="str">
        <f aca="false">IF(S367="","",IFERROR(INDEX(Codetabel!$B$2:$B$11,MATCH(S367,Codetabel!$A$2:$A$11,0)),""))</f>
        <v>3.2</v>
      </c>
      <c r="U367" s="8" t="str">
        <f aca="false">IF(NOT(X367),"n/a (excluded)",IF(K367=S367,"OK","MISMATCH"))</f>
        <v>OK</v>
      </c>
      <c r="V367" s="8" t="str">
        <f aca="false">IF(NOT(X367),"n/a (excluded)",IF(M367&amp;""=T367&amp;"","OK","MISMATCH"))</f>
        <v>OK</v>
      </c>
      <c r="W367" s="8" t="str">
        <f aca="false">IF(E367="","no activity description",IF(O367="","no numeric odour distance",IF(M367="","no category","")))</f>
        <v/>
      </c>
      <c r="X367" s="12" t="b">
        <f aca="false">W367=""</f>
        <v>1</v>
      </c>
      <c r="Y367" s="8" t="n">
        <f aca="false">IF(X367,INDEX(Codetabel!$C$2:$C$11,MATCH(M367&amp;"",Codetabel!$B$2:$B$11,0)),"")</f>
        <v>4</v>
      </c>
      <c r="Z367" s="12" t="b">
        <f aca="false">IF(X367,O367=S367,"")</f>
        <v>0</v>
      </c>
    </row>
    <row r="368" customFormat="false" ht="15" hidden="false" customHeight="false" outlineLevel="0" collapsed="false">
      <c r="A368" s="9" t="n">
        <v>369</v>
      </c>
      <c r="B368" s="9" t="s">
        <v>589</v>
      </c>
      <c r="C368" s="9" t="s">
        <v>590</v>
      </c>
      <c r="D368" s="9" t="s">
        <v>1247</v>
      </c>
      <c r="E368" s="9" t="s">
        <v>600</v>
      </c>
      <c r="F368" s="9" t="n">
        <v>100</v>
      </c>
      <c r="G368" s="9" t="n">
        <v>50</v>
      </c>
      <c r="H368" s="9" t="n">
        <v>100</v>
      </c>
      <c r="I368" s="9" t="n">
        <v>50</v>
      </c>
      <c r="J368" s="9" t="n">
        <f aca="false">MAX(J369,G369,F369,E369)</f>
        <v>30</v>
      </c>
      <c r="K368" s="9" t="n">
        <v>100</v>
      </c>
      <c r="L368" s="9" t="n">
        <f aca="false">IF(ISNA(P369),"",P369)</f>
        <v>30</v>
      </c>
      <c r="M368" s="9" t="s">
        <v>115</v>
      </c>
      <c r="N368" s="11" t="b">
        <f aca="false">TRUE()</f>
        <v>1</v>
      </c>
      <c r="O368" s="8" t="n">
        <f aca="false">IF(F368="","",IF(ISNUMBER(F368),F368,IFERROR(VALUE(F368),"")))</f>
        <v>100</v>
      </c>
      <c r="P368" s="8" t="n">
        <f aca="false">IF(G368="","",IF(ISNUMBER(G368),G368,IFERROR(VALUE(G368),"")))</f>
        <v>50</v>
      </c>
      <c r="Q368" s="8" t="n">
        <f aca="false">IF(H368="","",IF(ISNUMBER(H368),H368,IFERROR(VALUE(H368),"")))</f>
        <v>100</v>
      </c>
      <c r="R368" s="8" t="n">
        <f aca="false">IF(I368="","",IF(ISNUMBER(I368),I368,IFERROR(VALUE(I368),"")))</f>
        <v>50</v>
      </c>
      <c r="S368" s="8" t="n">
        <f aca="false">IF(COUNT(O368:R368)=0,"",MAX(O368:R368))</f>
        <v>100</v>
      </c>
      <c r="T368" s="8" t="str">
        <f aca="false">IF(S368="","",IFERROR(INDEX(Codetabel!$B$2:$B$11,MATCH(S368,Codetabel!$A$2:$A$11,0)),""))</f>
        <v>3.2</v>
      </c>
      <c r="U368" s="8" t="str">
        <f aca="false">IF(NOT(X368),"n/a (excluded)",IF(K368=S368,"OK","MISMATCH"))</f>
        <v>OK</v>
      </c>
      <c r="V368" s="8" t="str">
        <f aca="false">IF(NOT(X368),"n/a (excluded)",IF(M368&amp;""=T368&amp;"","OK","MISMATCH"))</f>
        <v>OK</v>
      </c>
      <c r="W368" s="8" t="str">
        <f aca="false">IF(E368="","no activity description",IF(O368="","no numeric odour distance",IF(M368="","no category","")))</f>
        <v/>
      </c>
      <c r="X368" s="12" t="b">
        <f aca="false">W368=""</f>
        <v>1</v>
      </c>
      <c r="Y368" s="8" t="n">
        <f aca="false">IF(X368,INDEX(Codetabel!$C$2:$C$11,MATCH(M368&amp;"",Codetabel!$B$2:$B$11,0)),"")</f>
        <v>4</v>
      </c>
      <c r="Z368" s="12" t="b">
        <f aca="false">IF(X368,O368=S368,"")</f>
        <v>1</v>
      </c>
    </row>
    <row r="369" customFormat="false" ht="15" hidden="false" customHeight="false" outlineLevel="0" collapsed="false">
      <c r="A369" s="9" t="n">
        <v>370</v>
      </c>
      <c r="B369" s="9" t="s">
        <v>589</v>
      </c>
      <c r="C369" s="9" t="s">
        <v>590</v>
      </c>
      <c r="D369" s="9" t="s">
        <v>1341</v>
      </c>
      <c r="E369" s="9" t="s">
        <v>601</v>
      </c>
      <c r="F369" s="9" t="n">
        <v>30</v>
      </c>
      <c r="G369" s="9" t="n">
        <v>30</v>
      </c>
      <c r="H369" s="9" t="n">
        <v>100</v>
      </c>
      <c r="I369" s="9" t="n">
        <v>50</v>
      </c>
      <c r="J369" s="9" t="n">
        <f aca="false">MAX(J370,G370,F370,E370)</f>
        <v>30</v>
      </c>
      <c r="K369" s="9" t="n">
        <v>100</v>
      </c>
      <c r="L369" s="9" t="n">
        <f aca="false">IF(ISNA(P370),"",P370)</f>
        <v>30</v>
      </c>
      <c r="M369" s="9" t="s">
        <v>115</v>
      </c>
      <c r="N369" s="11" t="b">
        <f aca="false">TRUE()</f>
        <v>1</v>
      </c>
      <c r="O369" s="8" t="n">
        <f aca="false">IF(F369="","",IF(ISNUMBER(F369),F369,IFERROR(VALUE(F369),"")))</f>
        <v>30</v>
      </c>
      <c r="P369" s="8" t="n">
        <f aca="false">IF(G369="","",IF(ISNUMBER(G369),G369,IFERROR(VALUE(G369),"")))</f>
        <v>30</v>
      </c>
      <c r="Q369" s="8" t="n">
        <f aca="false">IF(H369="","",IF(ISNUMBER(H369),H369,IFERROR(VALUE(H369),"")))</f>
        <v>100</v>
      </c>
      <c r="R369" s="8" t="n">
        <f aca="false">IF(I369="","",IF(ISNUMBER(I369),I369,IFERROR(VALUE(I369),"")))</f>
        <v>50</v>
      </c>
      <c r="S369" s="8" t="n">
        <f aca="false">IF(COUNT(O369:R369)=0,"",MAX(O369:R369))</f>
        <v>100</v>
      </c>
      <c r="T369" s="8" t="str">
        <f aca="false">IF(S369="","",IFERROR(INDEX(Codetabel!$B$2:$B$11,MATCH(S369,Codetabel!$A$2:$A$11,0)),""))</f>
        <v>3.2</v>
      </c>
      <c r="U369" s="8" t="str">
        <f aca="false">IF(NOT(X369),"n/a (excluded)",IF(K369=S369,"OK","MISMATCH"))</f>
        <v>OK</v>
      </c>
      <c r="V369" s="8" t="str">
        <f aca="false">IF(NOT(X369),"n/a (excluded)",IF(M369&amp;""=T369&amp;"","OK","MISMATCH"))</f>
        <v>OK</v>
      </c>
      <c r="W369" s="8" t="str">
        <f aca="false">IF(E369="","no activity description",IF(O369="","no numeric odour distance",IF(M369="","no category","")))</f>
        <v/>
      </c>
      <c r="X369" s="12" t="b">
        <f aca="false">W369=""</f>
        <v>1</v>
      </c>
      <c r="Y369" s="8" t="n">
        <f aca="false">IF(X369,INDEX(Codetabel!$C$2:$C$11,MATCH(M369&amp;"",Codetabel!$B$2:$B$11,0)),"")</f>
        <v>4</v>
      </c>
      <c r="Z369" s="12" t="b">
        <f aca="false">IF(X369,O369=S369,"")</f>
        <v>0</v>
      </c>
    </row>
    <row r="370" customFormat="false" ht="15" hidden="false" customHeight="false" outlineLevel="0" collapsed="false">
      <c r="A370" s="9" t="n">
        <v>371</v>
      </c>
      <c r="B370" s="9" t="s">
        <v>602</v>
      </c>
      <c r="C370" s="9" t="s">
        <v>603</v>
      </c>
      <c r="D370" s="9" t="n">
        <v>1</v>
      </c>
      <c r="E370" s="9" t="s">
        <v>604</v>
      </c>
      <c r="F370" s="9" t="n">
        <v>10</v>
      </c>
      <c r="G370" s="9" t="n">
        <v>30</v>
      </c>
      <c r="H370" s="9" t="n">
        <v>100</v>
      </c>
      <c r="I370" s="9" t="n">
        <v>30</v>
      </c>
      <c r="J370" s="9" t="n">
        <f aca="false">MAX(J371,G371,F371,E371)</f>
        <v>30</v>
      </c>
      <c r="K370" s="9" t="n">
        <v>100</v>
      </c>
      <c r="L370" s="9" t="n">
        <f aca="false">IF(ISNA(P371),"",P371)</f>
        <v>30</v>
      </c>
      <c r="M370" s="9" t="s">
        <v>115</v>
      </c>
      <c r="N370" s="11" t="b">
        <f aca="false">TRUE()</f>
        <v>1</v>
      </c>
      <c r="O370" s="8" t="n">
        <f aca="false">IF(F370="","",IF(ISNUMBER(F370),F370,IFERROR(VALUE(F370),"")))</f>
        <v>10</v>
      </c>
      <c r="P370" s="8" t="n">
        <f aca="false">IF(G370="","",IF(ISNUMBER(G370),G370,IFERROR(VALUE(G370),"")))</f>
        <v>30</v>
      </c>
      <c r="Q370" s="8" t="n">
        <f aca="false">IF(H370="","",IF(ISNUMBER(H370),H370,IFERROR(VALUE(H370),"")))</f>
        <v>100</v>
      </c>
      <c r="R370" s="8" t="n">
        <f aca="false">IF(I370="","",IF(ISNUMBER(I370),I370,IFERROR(VALUE(I370),"")))</f>
        <v>30</v>
      </c>
      <c r="S370" s="8" t="n">
        <f aca="false">IF(COUNT(O370:R370)=0,"",MAX(O370:R370))</f>
        <v>100</v>
      </c>
      <c r="T370" s="8" t="str">
        <f aca="false">IF(S370="","",IFERROR(INDEX(Codetabel!$B$2:$B$11,MATCH(S370,Codetabel!$A$2:$A$11,0)),""))</f>
        <v>3.2</v>
      </c>
      <c r="U370" s="8" t="str">
        <f aca="false">IF(NOT(X370),"n/a (excluded)",IF(K370=S370,"OK","MISMATCH"))</f>
        <v>OK</v>
      </c>
      <c r="V370" s="8" t="str">
        <f aca="false">IF(NOT(X370),"n/a (excluded)",IF(M370&amp;""=T370&amp;"","OK","MISMATCH"))</f>
        <v>OK</v>
      </c>
      <c r="W370" s="8" t="str">
        <f aca="false">IF(E370="","no activity description",IF(O370="","no numeric odour distance",IF(M370="","no category","")))</f>
        <v/>
      </c>
      <c r="X370" s="12" t="b">
        <f aca="false">W370=""</f>
        <v>1</v>
      </c>
      <c r="Y370" s="8" t="n">
        <f aca="false">IF(X370,INDEX(Codetabel!$C$2:$C$11,MATCH(M370&amp;"",Codetabel!$B$2:$B$11,0)),"")</f>
        <v>4</v>
      </c>
      <c r="Z370" s="12" t="b">
        <f aca="false">IF(X370,O370=S370,"")</f>
        <v>0</v>
      </c>
    </row>
    <row r="371" customFormat="false" ht="15" hidden="false" customHeight="false" outlineLevel="0" collapsed="false">
      <c r="A371" s="9" t="n">
        <v>372</v>
      </c>
      <c r="B371" s="9" t="s">
        <v>602</v>
      </c>
      <c r="C371" s="9" t="s">
        <v>603</v>
      </c>
      <c r="D371" s="9" t="n">
        <v>2</v>
      </c>
      <c r="E371" s="9" t="s">
        <v>605</v>
      </c>
      <c r="F371" s="9" t="n">
        <v>10</v>
      </c>
      <c r="G371" s="9" t="n">
        <v>30</v>
      </c>
      <c r="H371" s="9" t="n">
        <v>50</v>
      </c>
      <c r="I371" s="9" t="n">
        <v>10</v>
      </c>
      <c r="J371" s="9" t="n">
        <f aca="false">MAX(J372,G372,F372,E372)</f>
        <v>0</v>
      </c>
      <c r="K371" s="9" t="n">
        <v>50</v>
      </c>
      <c r="L371" s="9" t="str">
        <f aca="false">IF(ISNA(P372),"",P372)</f>
        <v/>
      </c>
      <c r="M371" s="9" t="s">
        <v>126</v>
      </c>
      <c r="N371" s="11" t="b">
        <f aca="false">TRUE()</f>
        <v>1</v>
      </c>
      <c r="O371" s="8" t="n">
        <f aca="false">IF(F371="","",IF(ISNUMBER(F371),F371,IFERROR(VALUE(F371),"")))</f>
        <v>10</v>
      </c>
      <c r="P371" s="8" t="n">
        <f aca="false">IF(G371="","",IF(ISNUMBER(G371),G371,IFERROR(VALUE(G371),"")))</f>
        <v>30</v>
      </c>
      <c r="Q371" s="8" t="n">
        <f aca="false">IF(H371="","",IF(ISNUMBER(H371),H371,IFERROR(VALUE(H371),"")))</f>
        <v>50</v>
      </c>
      <c r="R371" s="8" t="n">
        <f aca="false">IF(I371="","",IF(ISNUMBER(I371),I371,IFERROR(VALUE(I371),"")))</f>
        <v>10</v>
      </c>
      <c r="S371" s="8" t="n">
        <f aca="false">IF(COUNT(O371:R371)=0,"",MAX(O371:R371))</f>
        <v>50</v>
      </c>
      <c r="T371" s="8" t="str">
        <f aca="false">IF(S371="","",IFERROR(INDEX(Codetabel!$B$2:$B$11,MATCH(S371,Codetabel!$A$2:$A$11,0)),""))</f>
        <v>3.1</v>
      </c>
      <c r="U371" s="8" t="str">
        <f aca="false">IF(NOT(X371),"n/a (excluded)",IF(K371=S371,"OK","MISMATCH"))</f>
        <v>OK</v>
      </c>
      <c r="V371" s="8" t="str">
        <f aca="false">IF(NOT(X371),"n/a (excluded)",IF(M371&amp;""=T371&amp;"","OK","MISMATCH"))</f>
        <v>OK</v>
      </c>
      <c r="W371" s="8" t="str">
        <f aca="false">IF(E371="","no activity description",IF(O371="","no numeric odour distance",IF(M371="","no category","")))</f>
        <v/>
      </c>
      <c r="X371" s="12" t="b">
        <f aca="false">W371=""</f>
        <v>1</v>
      </c>
      <c r="Y371" s="8" t="n">
        <f aca="false">IF(X371,INDEX(Codetabel!$C$2:$C$11,MATCH(M371&amp;"",Codetabel!$B$2:$B$11,0)),"")</f>
        <v>3</v>
      </c>
      <c r="Z371" s="12" t="b">
        <f aca="false">IF(X371,O371=S371,"")</f>
        <v>0</v>
      </c>
    </row>
    <row r="372" customFormat="false" ht="15" hidden="false" customHeight="false" outlineLevel="0" collapsed="false">
      <c r="A372" s="9" t="n">
        <v>373</v>
      </c>
      <c r="B372" s="9" t="s">
        <v>606</v>
      </c>
      <c r="C372" s="9" t="s">
        <v>607</v>
      </c>
      <c r="D372" s="9" t="s">
        <v>1294</v>
      </c>
      <c r="E372" s="9" t="s">
        <v>1342</v>
      </c>
      <c r="F372" s="9"/>
      <c r="G372" s="9"/>
      <c r="H372" s="9"/>
      <c r="I372" s="9"/>
      <c r="J372" s="9"/>
      <c r="K372" s="9"/>
      <c r="L372" s="9" t="n">
        <f aca="false">IF(ISNA(P373),"",P373)</f>
        <v>50</v>
      </c>
      <c r="M372" s="9"/>
      <c r="N372" s="11" t="b">
        <f aca="false">TRUE()</f>
        <v>1</v>
      </c>
      <c r="O372" s="8" t="str">
        <f aca="false">IF(F372="","",IF(ISNUMBER(F372),F372,IFERROR(VALUE(F372),"")))</f>
        <v/>
      </c>
      <c r="P372" s="8" t="str">
        <f aca="false">IF(G372="","",IF(ISNUMBER(G372),G372,IFERROR(VALUE(G372),"")))</f>
        <v/>
      </c>
      <c r="Q372" s="8" t="str">
        <f aca="false">IF(H372="","",IF(ISNUMBER(H372),H372,IFERROR(VALUE(H372),"")))</f>
        <v/>
      </c>
      <c r="R372" s="8" t="str">
        <f aca="false">IF(I372="","",IF(ISNUMBER(I372),I372,IFERROR(VALUE(I372),"")))</f>
        <v/>
      </c>
      <c r="S372" s="8" t="str">
        <f aca="false">IF(COUNT(O372:R372)=0,"",MAX(O372:R372))</f>
        <v/>
      </c>
      <c r="T372" s="8" t="str">
        <f aca="false">IF(S372="","",IFERROR(INDEX(Codetabel!$B$2:$B$11,MATCH(S372,Codetabel!$A$2:$A$11,0)),""))</f>
        <v/>
      </c>
      <c r="U372" s="8" t="str">
        <f aca="false">IF(NOT(X372),"n/a (excluded)",IF(K372=S372,"OK","MISMATCH"))</f>
        <v>n/a (excluded)</v>
      </c>
      <c r="V372" s="8" t="str">
        <f aca="false">IF(NOT(X372),"n/a (excluded)",IF(M372&amp;""=T372&amp;"","OK","MISMATCH"))</f>
        <v>n/a (excluded)</v>
      </c>
      <c r="W372" s="8" t="str">
        <f aca="false">IF(E372="","no activity description",IF(O372="","no numeric odour distance",IF(M372="","no category","")))</f>
        <v>no numeric odour distance</v>
      </c>
      <c r="X372" s="12" t="b">
        <f aca="false">W372=""</f>
        <v>0</v>
      </c>
      <c r="Y372" s="8" t="str">
        <f aca="false">IF(X372,INDEX(Codetabel!$C$2:$C$11,MATCH(M372&amp;"",Codetabel!$B$2:$B$11,0)),"")</f>
        <v/>
      </c>
      <c r="Z372" s="8" t="str">
        <f aca="false">IF(X372,O372=S372,"")</f>
        <v/>
      </c>
    </row>
    <row r="373" customFormat="false" ht="15" hidden="false" customHeight="false" outlineLevel="0" collapsed="false">
      <c r="A373" s="9" t="n">
        <v>374</v>
      </c>
      <c r="B373" s="9" t="s">
        <v>606</v>
      </c>
      <c r="C373" s="9" t="s">
        <v>607</v>
      </c>
      <c r="D373" s="9" t="s">
        <v>1296</v>
      </c>
      <c r="E373" s="9" t="s">
        <v>562</v>
      </c>
      <c r="F373" s="9" t="n">
        <v>30</v>
      </c>
      <c r="G373" s="9" t="n">
        <v>50</v>
      </c>
      <c r="H373" s="9" t="n">
        <v>200</v>
      </c>
      <c r="I373" s="9" t="n">
        <v>30</v>
      </c>
      <c r="J373" s="9" t="n">
        <f aca="false">MAX(J374,G374,F374,E374)</f>
        <v>100</v>
      </c>
      <c r="K373" s="9" t="n">
        <v>200</v>
      </c>
      <c r="L373" s="9" t="n">
        <f aca="false">IF(ISNA(P374),"",P374)</f>
        <v>100</v>
      </c>
      <c r="M373" s="9" t="s">
        <v>132</v>
      </c>
      <c r="N373" s="11" t="b">
        <f aca="false">TRUE()</f>
        <v>1</v>
      </c>
      <c r="O373" s="8" t="n">
        <f aca="false">IF(F373="","",IF(ISNUMBER(F373),F373,IFERROR(VALUE(F373),"")))</f>
        <v>30</v>
      </c>
      <c r="P373" s="8" t="n">
        <f aca="false">IF(G373="","",IF(ISNUMBER(G373),G373,IFERROR(VALUE(G373),"")))</f>
        <v>50</v>
      </c>
      <c r="Q373" s="8" t="n">
        <f aca="false">IF(H373="","",IF(ISNUMBER(H373),H373,IFERROR(VALUE(H373),"")))</f>
        <v>200</v>
      </c>
      <c r="R373" s="8" t="n">
        <f aca="false">IF(I373="","",IF(ISNUMBER(I373),I373,IFERROR(VALUE(I373),"")))</f>
        <v>30</v>
      </c>
      <c r="S373" s="8" t="n">
        <f aca="false">IF(COUNT(O373:R373)=0,"",MAX(O373:R373))</f>
        <v>200</v>
      </c>
      <c r="T373" s="8" t="str">
        <f aca="false">IF(S373="","",IFERROR(INDEX(Codetabel!$B$2:$B$11,MATCH(S373,Codetabel!$A$2:$A$11,0)),""))</f>
        <v>4.1</v>
      </c>
      <c r="U373" s="8" t="str">
        <f aca="false">IF(NOT(X373),"n/a (excluded)",IF(K373=S373,"OK","MISMATCH"))</f>
        <v>OK</v>
      </c>
      <c r="V373" s="8" t="str">
        <f aca="false">IF(NOT(X373),"n/a (excluded)",IF(M373&amp;""=T373&amp;"","OK","MISMATCH"))</f>
        <v>OK</v>
      </c>
      <c r="W373" s="8" t="str">
        <f aca="false">IF(E373="","no activity description",IF(O373="","no numeric odour distance",IF(M373="","no category","")))</f>
        <v/>
      </c>
      <c r="X373" s="12" t="b">
        <f aca="false">W373=""</f>
        <v>1</v>
      </c>
      <c r="Y373" s="8" t="n">
        <f aca="false">IF(X373,INDEX(Codetabel!$C$2:$C$11,MATCH(M373&amp;"",Codetabel!$B$2:$B$11,0)),"")</f>
        <v>5</v>
      </c>
      <c r="Z373" s="12" t="b">
        <f aca="false">IF(X373,O373=S373,"")</f>
        <v>0</v>
      </c>
    </row>
    <row r="374" customFormat="false" ht="15" hidden="false" customHeight="false" outlineLevel="0" collapsed="false">
      <c r="A374" s="9" t="n">
        <v>375</v>
      </c>
      <c r="B374" s="9" t="s">
        <v>606</v>
      </c>
      <c r="C374" s="9" t="s">
        <v>607</v>
      </c>
      <c r="D374" s="9" t="s">
        <v>1297</v>
      </c>
      <c r="E374" s="9" t="s">
        <v>563</v>
      </c>
      <c r="F374" s="9" t="n">
        <v>50</v>
      </c>
      <c r="G374" s="9" t="n">
        <v>100</v>
      </c>
      <c r="H374" s="9" t="n">
        <v>500</v>
      </c>
      <c r="I374" s="9" t="n">
        <v>30</v>
      </c>
      <c r="J374" s="9" t="n">
        <f aca="false">MAX(J375,G375,F375,E375)</f>
        <v>30</v>
      </c>
      <c r="K374" s="9" t="n">
        <v>500</v>
      </c>
      <c r="L374" s="9" t="n">
        <f aca="false">IF(ISNA(P375),"",P375)</f>
        <v>30</v>
      </c>
      <c r="M374" s="9" t="s">
        <v>180</v>
      </c>
      <c r="N374" s="11" t="b">
        <f aca="false">TRUE()</f>
        <v>1</v>
      </c>
      <c r="O374" s="8" t="n">
        <f aca="false">IF(F374="","",IF(ISNUMBER(F374),F374,IFERROR(VALUE(F374),"")))</f>
        <v>50</v>
      </c>
      <c r="P374" s="8" t="n">
        <f aca="false">IF(G374="","",IF(ISNUMBER(G374),G374,IFERROR(VALUE(G374),"")))</f>
        <v>100</v>
      </c>
      <c r="Q374" s="8" t="n">
        <f aca="false">IF(H374="","",IF(ISNUMBER(H374),H374,IFERROR(VALUE(H374),"")))</f>
        <v>500</v>
      </c>
      <c r="R374" s="8" t="n">
        <f aca="false">IF(I374="","",IF(ISNUMBER(I374),I374,IFERROR(VALUE(I374),"")))</f>
        <v>30</v>
      </c>
      <c r="S374" s="8" t="n">
        <f aca="false">IF(COUNT(O374:R374)=0,"",MAX(O374:R374))</f>
        <v>500</v>
      </c>
      <c r="T374" s="8" t="str">
        <f aca="false">IF(S374="","",IFERROR(INDEX(Codetabel!$B$2:$B$11,MATCH(S374,Codetabel!$A$2:$A$11,0)),""))</f>
        <v>5.1</v>
      </c>
      <c r="U374" s="8" t="str">
        <f aca="false">IF(NOT(X374),"n/a (excluded)",IF(K374=S374,"OK","MISMATCH"))</f>
        <v>OK</v>
      </c>
      <c r="V374" s="8" t="str">
        <f aca="false">IF(NOT(X374),"n/a (excluded)",IF(M374&amp;""=T374&amp;"","OK","MISMATCH"))</f>
        <v>OK</v>
      </c>
      <c r="W374" s="8" t="str">
        <f aca="false">IF(E374="","no activity description",IF(O374="","no numeric odour distance",IF(M374="","no category","")))</f>
        <v/>
      </c>
      <c r="X374" s="12" t="b">
        <f aca="false">W374=""</f>
        <v>1</v>
      </c>
      <c r="Y374" s="8" t="n">
        <f aca="false">IF(X374,INDEX(Codetabel!$C$2:$C$11,MATCH(M374&amp;"",Codetabel!$B$2:$B$11,0)),"")</f>
        <v>7</v>
      </c>
      <c r="Z374" s="12" t="b">
        <f aca="false">IF(X374,O374=S374,"")</f>
        <v>0</v>
      </c>
    </row>
    <row r="375" customFormat="false" ht="15" hidden="false" customHeight="false" outlineLevel="0" collapsed="false">
      <c r="A375" s="9" t="n">
        <v>376</v>
      </c>
      <c r="B375" s="9" t="s">
        <v>606</v>
      </c>
      <c r="C375" s="9" t="s">
        <v>607</v>
      </c>
      <c r="D375" s="9" t="s">
        <v>1286</v>
      </c>
      <c r="E375" s="9" t="s">
        <v>608</v>
      </c>
      <c r="F375" s="9" t="n">
        <v>30</v>
      </c>
      <c r="G375" s="9" t="n">
        <v>30</v>
      </c>
      <c r="H375" s="9" t="n">
        <v>100</v>
      </c>
      <c r="I375" s="9" t="n">
        <v>30</v>
      </c>
      <c r="J375" s="9" t="n">
        <f aca="false">MAX(J376,G376,F376,E376)</f>
        <v>30</v>
      </c>
      <c r="K375" s="9" t="n">
        <v>100</v>
      </c>
      <c r="L375" s="9" t="n">
        <f aca="false">IF(ISNA(P376),"",P376)</f>
        <v>30</v>
      </c>
      <c r="M375" s="9" t="s">
        <v>115</v>
      </c>
      <c r="N375" s="11" t="b">
        <f aca="false">TRUE()</f>
        <v>1</v>
      </c>
      <c r="O375" s="8" t="n">
        <f aca="false">IF(F375="","",IF(ISNUMBER(F375),F375,IFERROR(VALUE(F375),"")))</f>
        <v>30</v>
      </c>
      <c r="P375" s="8" t="n">
        <f aca="false">IF(G375="","",IF(ISNUMBER(G375),G375,IFERROR(VALUE(G375),"")))</f>
        <v>30</v>
      </c>
      <c r="Q375" s="8" t="n">
        <f aca="false">IF(H375="","",IF(ISNUMBER(H375),H375,IFERROR(VALUE(H375),"")))</f>
        <v>100</v>
      </c>
      <c r="R375" s="8" t="n">
        <f aca="false">IF(I375="","",IF(ISNUMBER(I375),I375,IFERROR(VALUE(I375),"")))</f>
        <v>30</v>
      </c>
      <c r="S375" s="8" t="n">
        <f aca="false">IF(COUNT(O375:R375)=0,"",MAX(O375:R375))</f>
        <v>100</v>
      </c>
      <c r="T375" s="8" t="str">
        <f aca="false">IF(S375="","",IFERROR(INDEX(Codetabel!$B$2:$B$11,MATCH(S375,Codetabel!$A$2:$A$11,0)),""))</f>
        <v>3.2</v>
      </c>
      <c r="U375" s="8" t="str">
        <f aca="false">IF(NOT(X375),"n/a (excluded)",IF(K375=S375,"OK","MISMATCH"))</f>
        <v>OK</v>
      </c>
      <c r="V375" s="8" t="str">
        <f aca="false">IF(NOT(X375),"n/a (excluded)",IF(M375&amp;""=T375&amp;"","OK","MISMATCH"))</f>
        <v>OK</v>
      </c>
      <c r="W375" s="8" t="str">
        <f aca="false">IF(E375="","no activity description",IF(O375="","no numeric odour distance",IF(M375="","no category","")))</f>
        <v/>
      </c>
      <c r="X375" s="12" t="b">
        <f aca="false">W375=""</f>
        <v>1</v>
      </c>
      <c r="Y375" s="8" t="n">
        <f aca="false">IF(X375,INDEX(Codetabel!$C$2:$C$11,MATCH(M375&amp;"",Codetabel!$B$2:$B$11,0)),"")</f>
        <v>4</v>
      </c>
      <c r="Z375" s="12" t="b">
        <f aca="false">IF(X375,O375=S375,"")</f>
        <v>0</v>
      </c>
    </row>
    <row r="376" customFormat="false" ht="15" hidden="false" customHeight="false" outlineLevel="0" collapsed="false">
      <c r="A376" s="9" t="n">
        <v>377</v>
      </c>
      <c r="B376" s="9" t="s">
        <v>606</v>
      </c>
      <c r="C376" s="9" t="s">
        <v>607</v>
      </c>
      <c r="D376" s="9" t="s">
        <v>1286</v>
      </c>
      <c r="E376" s="9" t="s">
        <v>609</v>
      </c>
      <c r="F376" s="9" t="n">
        <v>30</v>
      </c>
      <c r="G376" s="9" t="n">
        <v>30</v>
      </c>
      <c r="H376" s="9" t="n">
        <v>50</v>
      </c>
      <c r="I376" s="9" t="n">
        <v>10</v>
      </c>
      <c r="J376" s="9" t="n">
        <f aca="false">MAX(J377,G377,F377,E377)</f>
        <v>0</v>
      </c>
      <c r="K376" s="9" t="n">
        <v>50</v>
      </c>
      <c r="L376" s="9" t="str">
        <f aca="false">IF(ISNA(P377),"",P377)</f>
        <v/>
      </c>
      <c r="M376" s="9" t="s">
        <v>126</v>
      </c>
      <c r="N376" s="11" t="b">
        <f aca="false">TRUE()</f>
        <v>1</v>
      </c>
      <c r="O376" s="8" t="n">
        <f aca="false">IF(F376="","",IF(ISNUMBER(F376),F376,IFERROR(VALUE(F376),"")))</f>
        <v>30</v>
      </c>
      <c r="P376" s="8" t="n">
        <f aca="false">IF(G376="","",IF(ISNUMBER(G376),G376,IFERROR(VALUE(G376),"")))</f>
        <v>30</v>
      </c>
      <c r="Q376" s="8" t="n">
        <f aca="false">IF(H376="","",IF(ISNUMBER(H376),H376,IFERROR(VALUE(H376),"")))</f>
        <v>50</v>
      </c>
      <c r="R376" s="8" t="n">
        <f aca="false">IF(I376="","",IF(ISNUMBER(I376),I376,IFERROR(VALUE(I376),"")))</f>
        <v>10</v>
      </c>
      <c r="S376" s="8" t="n">
        <f aca="false">IF(COUNT(O376:R376)=0,"",MAX(O376:R376))</f>
        <v>50</v>
      </c>
      <c r="T376" s="8" t="str">
        <f aca="false">IF(S376="","",IFERROR(INDEX(Codetabel!$B$2:$B$11,MATCH(S376,Codetabel!$A$2:$A$11,0)),""))</f>
        <v>3.1</v>
      </c>
      <c r="U376" s="8" t="str">
        <f aca="false">IF(NOT(X376),"n/a (excluded)",IF(K376=S376,"OK","MISMATCH"))</f>
        <v>OK</v>
      </c>
      <c r="V376" s="8" t="str">
        <f aca="false">IF(NOT(X376),"n/a (excluded)",IF(M376&amp;""=T376&amp;"","OK","MISMATCH"))</f>
        <v>OK</v>
      </c>
      <c r="W376" s="8" t="str">
        <f aca="false">IF(E376="","no activity description",IF(O376="","no numeric odour distance",IF(M376="","no category","")))</f>
        <v/>
      </c>
      <c r="X376" s="12" t="b">
        <f aca="false">W376=""</f>
        <v>1</v>
      </c>
      <c r="Y376" s="8" t="n">
        <f aca="false">IF(X376,INDEX(Codetabel!$C$2:$C$11,MATCH(M376&amp;"",Codetabel!$B$2:$B$11,0)),"")</f>
        <v>3</v>
      </c>
      <c r="Z376" s="12" t="b">
        <f aca="false">IF(X376,O376=S376,"")</f>
        <v>0</v>
      </c>
    </row>
    <row r="377" customFormat="false" ht="15" hidden="false" customHeight="false" outlineLevel="0" collapsed="false">
      <c r="A377" s="9" t="n">
        <v>378</v>
      </c>
      <c r="B377" s="9" t="s">
        <v>610</v>
      </c>
      <c r="C377" s="9" t="s">
        <v>611</v>
      </c>
      <c r="D377" s="9" t="s">
        <v>1212</v>
      </c>
      <c r="E377" s="9"/>
      <c r="F377" s="9"/>
      <c r="G377" s="9"/>
      <c r="H377" s="9"/>
      <c r="I377" s="9"/>
      <c r="J377" s="9"/>
      <c r="K377" s="9"/>
      <c r="L377" s="9" t="str">
        <f aca="false">IF(ISNA(P378),"",P378)</f>
        <v/>
      </c>
      <c r="M377" s="9"/>
      <c r="N377" s="11" t="b">
        <f aca="false">TRUE()</f>
        <v>1</v>
      </c>
      <c r="O377" s="8" t="str">
        <f aca="false">IF(F377="","",IF(ISNUMBER(F377),F377,IFERROR(VALUE(F377),"")))</f>
        <v/>
      </c>
      <c r="P377" s="8" t="str">
        <f aca="false">IF(G377="","",IF(ISNUMBER(G377),G377,IFERROR(VALUE(G377),"")))</f>
        <v/>
      </c>
      <c r="Q377" s="8" t="str">
        <f aca="false">IF(H377="","",IF(ISNUMBER(H377),H377,IFERROR(VALUE(H377),"")))</f>
        <v/>
      </c>
      <c r="R377" s="8" t="str">
        <f aca="false">IF(I377="","",IF(ISNUMBER(I377),I377,IFERROR(VALUE(I377),"")))</f>
        <v/>
      </c>
      <c r="S377" s="8" t="str">
        <f aca="false">IF(COUNT(O377:R377)=0,"",MAX(O377:R377))</f>
        <v/>
      </c>
      <c r="T377" s="8" t="str">
        <f aca="false">IF(S377="","",IFERROR(INDEX(Codetabel!$B$2:$B$11,MATCH(S377,Codetabel!$A$2:$A$11,0)),""))</f>
        <v/>
      </c>
      <c r="U377" s="8" t="str">
        <f aca="false">IF(NOT(X377),"n/a (excluded)",IF(K377=S377,"OK","MISMATCH"))</f>
        <v>n/a (excluded)</v>
      </c>
      <c r="V377" s="8" t="str">
        <f aca="false">IF(NOT(X377),"n/a (excluded)",IF(M377&amp;""=T377&amp;"","OK","MISMATCH"))</f>
        <v>n/a (excluded)</v>
      </c>
      <c r="W377" s="8" t="str">
        <f aca="false">IF(E377="","no activity description",IF(O377="","no numeric odour distance",IF(M377="","no category","")))</f>
        <v>no activity description</v>
      </c>
      <c r="X377" s="12" t="b">
        <f aca="false">W377=""</f>
        <v>0</v>
      </c>
      <c r="Y377" s="8" t="str">
        <f aca="false">IF(X377,INDEX(Codetabel!$C$2:$C$11,MATCH(M377&amp;"",Codetabel!$B$2:$B$11,0)),"")</f>
        <v/>
      </c>
      <c r="Z377" s="8" t="str">
        <f aca="false">IF(X377,O377=S377,"")</f>
        <v/>
      </c>
    </row>
    <row r="378" customFormat="false" ht="15" hidden="false" customHeight="false" outlineLevel="0" collapsed="false">
      <c r="A378" s="9" t="n">
        <v>379</v>
      </c>
      <c r="B378" s="9" t="s">
        <v>610</v>
      </c>
      <c r="C378" s="9" t="s">
        <v>611</v>
      </c>
      <c r="D378" s="9" t="s">
        <v>1212</v>
      </c>
      <c r="E378" s="9" t="s">
        <v>1343</v>
      </c>
      <c r="F378" s="9"/>
      <c r="G378" s="9"/>
      <c r="H378" s="9"/>
      <c r="I378" s="9"/>
      <c r="J378" s="9"/>
      <c r="K378" s="9"/>
      <c r="L378" s="9" t="str">
        <f aca="false">IF(ISNA(P379),"",P379)</f>
        <v/>
      </c>
      <c r="M378" s="9"/>
      <c r="N378" s="11" t="b">
        <f aca="false">TRUE()</f>
        <v>1</v>
      </c>
      <c r="O378" s="8" t="str">
        <f aca="false">IF(F378="","",IF(ISNUMBER(F378),F378,IFERROR(VALUE(F378),"")))</f>
        <v/>
      </c>
      <c r="P378" s="8" t="str">
        <f aca="false">IF(G378="","",IF(ISNUMBER(G378),G378,IFERROR(VALUE(G378),"")))</f>
        <v/>
      </c>
      <c r="Q378" s="8" t="str">
        <f aca="false">IF(H378="","",IF(ISNUMBER(H378),H378,IFERROR(VALUE(H378),"")))</f>
        <v/>
      </c>
      <c r="R378" s="8" t="str">
        <f aca="false">IF(I378="","",IF(ISNUMBER(I378),I378,IFERROR(VALUE(I378),"")))</f>
        <v/>
      </c>
      <c r="S378" s="8" t="str">
        <f aca="false">IF(COUNT(O378:R378)=0,"",MAX(O378:R378))</f>
        <v/>
      </c>
      <c r="T378" s="8" t="str">
        <f aca="false">IF(S378="","",IFERROR(INDEX(Codetabel!$B$2:$B$11,MATCH(S378,Codetabel!$A$2:$A$11,0)),""))</f>
        <v/>
      </c>
      <c r="U378" s="8" t="str">
        <f aca="false">IF(NOT(X378),"n/a (excluded)",IF(K378=S378,"OK","MISMATCH"))</f>
        <v>n/a (excluded)</v>
      </c>
      <c r="V378" s="8" t="str">
        <f aca="false">IF(NOT(X378),"n/a (excluded)",IF(M378&amp;""=T378&amp;"","OK","MISMATCH"))</f>
        <v>n/a (excluded)</v>
      </c>
      <c r="W378" s="8" t="str">
        <f aca="false">IF(E378="","no activity description",IF(O378="","no numeric odour distance",IF(M378="","no category","")))</f>
        <v>no numeric odour distance</v>
      </c>
      <c r="X378" s="12" t="b">
        <f aca="false">W378=""</f>
        <v>0</v>
      </c>
      <c r="Y378" s="8" t="str">
        <f aca="false">IF(X378,INDEX(Codetabel!$C$2:$C$11,MATCH(M378&amp;"",Codetabel!$B$2:$B$11,0)),"")</f>
        <v/>
      </c>
      <c r="Z378" s="8" t="str">
        <f aca="false">IF(X378,O378=S378,"")</f>
        <v/>
      </c>
    </row>
    <row r="379" customFormat="false" ht="15" hidden="false" customHeight="false" outlineLevel="0" collapsed="false">
      <c r="A379" s="9" t="n">
        <v>380</v>
      </c>
      <c r="B379" s="9" t="s">
        <v>610</v>
      </c>
      <c r="C379" s="9" t="s">
        <v>611</v>
      </c>
      <c r="D379" s="9" t="s">
        <v>1215</v>
      </c>
      <c r="E379" s="9" t="s">
        <v>1344</v>
      </c>
      <c r="F379" s="9"/>
      <c r="G379" s="9"/>
      <c r="H379" s="9"/>
      <c r="I379" s="9"/>
      <c r="J379" s="9"/>
      <c r="K379" s="9"/>
      <c r="L379" s="9" t="n">
        <f aca="false">IF(ISNA(P380),"",P380)</f>
        <v>30</v>
      </c>
      <c r="M379" s="9"/>
      <c r="N379" s="11" t="b">
        <f aca="false">TRUE()</f>
        <v>1</v>
      </c>
      <c r="O379" s="8" t="str">
        <f aca="false">IF(F379="","",IF(ISNUMBER(F379),F379,IFERROR(VALUE(F379),"")))</f>
        <v/>
      </c>
      <c r="P379" s="8" t="str">
        <f aca="false">IF(G379="","",IF(ISNUMBER(G379),G379,IFERROR(VALUE(G379),"")))</f>
        <v/>
      </c>
      <c r="Q379" s="8" t="str">
        <f aca="false">IF(H379="","",IF(ISNUMBER(H379),H379,IFERROR(VALUE(H379),"")))</f>
        <v/>
      </c>
      <c r="R379" s="8" t="str">
        <f aca="false">IF(I379="","",IF(ISNUMBER(I379),I379,IFERROR(VALUE(I379),"")))</f>
        <v/>
      </c>
      <c r="S379" s="8" t="str">
        <f aca="false">IF(COUNT(O379:R379)=0,"",MAX(O379:R379))</f>
        <v/>
      </c>
      <c r="T379" s="8" t="str">
        <f aca="false">IF(S379="","",IFERROR(INDEX(Codetabel!$B$2:$B$11,MATCH(S379,Codetabel!$A$2:$A$11,0)),""))</f>
        <v/>
      </c>
      <c r="U379" s="8" t="str">
        <f aca="false">IF(NOT(X379),"n/a (excluded)",IF(K379=S379,"OK","MISMATCH"))</f>
        <v>n/a (excluded)</v>
      </c>
      <c r="V379" s="8" t="str">
        <f aca="false">IF(NOT(X379),"n/a (excluded)",IF(M379&amp;""=T379&amp;"","OK","MISMATCH"))</f>
        <v>n/a (excluded)</v>
      </c>
      <c r="W379" s="8" t="str">
        <f aca="false">IF(E379="","no activity description",IF(O379="","no numeric odour distance",IF(M379="","no category","")))</f>
        <v>no numeric odour distance</v>
      </c>
      <c r="X379" s="12" t="b">
        <f aca="false">W379=""</f>
        <v>0</v>
      </c>
      <c r="Y379" s="8" t="str">
        <f aca="false">IF(X379,INDEX(Codetabel!$C$2:$C$11,MATCH(M379&amp;"",Codetabel!$B$2:$B$11,0)),"")</f>
        <v/>
      </c>
      <c r="Z379" s="8" t="str">
        <f aca="false">IF(X379,O379=S379,"")</f>
        <v/>
      </c>
    </row>
    <row r="380" customFormat="false" ht="15" hidden="false" customHeight="false" outlineLevel="0" collapsed="false">
      <c r="A380" s="9" t="n">
        <v>381</v>
      </c>
      <c r="B380" s="9" t="s">
        <v>610</v>
      </c>
      <c r="C380" s="9" t="s">
        <v>611</v>
      </c>
      <c r="D380" s="9" t="s">
        <v>392</v>
      </c>
      <c r="E380" s="9" t="s">
        <v>562</v>
      </c>
      <c r="F380" s="9" t="n">
        <v>30</v>
      </c>
      <c r="G380" s="9" t="n">
        <v>30</v>
      </c>
      <c r="H380" s="9" t="n">
        <v>100</v>
      </c>
      <c r="I380" s="9" t="n">
        <v>30</v>
      </c>
      <c r="J380" s="9" t="n">
        <f aca="false">MAX(J381,G381,F381,E381)</f>
        <v>50</v>
      </c>
      <c r="K380" s="9" t="n">
        <v>100</v>
      </c>
      <c r="L380" s="9" t="n">
        <f aca="false">IF(ISNA(P381),"",P381)</f>
        <v>30</v>
      </c>
      <c r="M380" s="9" t="s">
        <v>115</v>
      </c>
      <c r="N380" s="11" t="b">
        <f aca="false">TRUE()</f>
        <v>1</v>
      </c>
      <c r="O380" s="8" t="n">
        <f aca="false">IF(F380="","",IF(ISNUMBER(F380),F380,IFERROR(VALUE(F380),"")))</f>
        <v>30</v>
      </c>
      <c r="P380" s="8" t="n">
        <f aca="false">IF(G380="","",IF(ISNUMBER(G380),G380,IFERROR(VALUE(G380),"")))</f>
        <v>30</v>
      </c>
      <c r="Q380" s="8" t="n">
        <f aca="false">IF(H380="","",IF(ISNUMBER(H380),H380,IFERROR(VALUE(H380),"")))</f>
        <v>100</v>
      </c>
      <c r="R380" s="8" t="n">
        <f aca="false">IF(I380="","",IF(ISNUMBER(I380),I380,IFERROR(VALUE(I380),"")))</f>
        <v>30</v>
      </c>
      <c r="S380" s="8" t="n">
        <f aca="false">IF(COUNT(O380:R380)=0,"",MAX(O380:R380))</f>
        <v>100</v>
      </c>
      <c r="T380" s="8" t="str">
        <f aca="false">IF(S380="","",IFERROR(INDEX(Codetabel!$B$2:$B$11,MATCH(S380,Codetabel!$A$2:$A$11,0)),""))</f>
        <v>3.2</v>
      </c>
      <c r="U380" s="8" t="str">
        <f aca="false">IF(NOT(X380),"n/a (excluded)",IF(K380=S380,"OK","MISMATCH"))</f>
        <v>OK</v>
      </c>
      <c r="V380" s="8" t="str">
        <f aca="false">IF(NOT(X380),"n/a (excluded)",IF(M380&amp;""=T380&amp;"","OK","MISMATCH"))</f>
        <v>OK</v>
      </c>
      <c r="W380" s="8" t="str">
        <f aca="false">IF(E380="","no activity description",IF(O380="","no numeric odour distance",IF(M380="","no category","")))</f>
        <v/>
      </c>
      <c r="X380" s="12" t="b">
        <f aca="false">W380=""</f>
        <v>1</v>
      </c>
      <c r="Y380" s="8" t="n">
        <f aca="false">IF(X380,INDEX(Codetabel!$C$2:$C$11,MATCH(M380&amp;"",Codetabel!$B$2:$B$11,0)),"")</f>
        <v>4</v>
      </c>
      <c r="Z380" s="12" t="b">
        <f aca="false">IF(X380,O380=S380,"")</f>
        <v>0</v>
      </c>
    </row>
    <row r="381" customFormat="false" ht="15" hidden="false" customHeight="false" outlineLevel="0" collapsed="false">
      <c r="A381" s="9" t="n">
        <v>382</v>
      </c>
      <c r="B381" s="9" t="s">
        <v>610</v>
      </c>
      <c r="C381" s="9" t="s">
        <v>611</v>
      </c>
      <c r="D381" s="9" t="s">
        <v>107</v>
      </c>
      <c r="E381" s="9" t="s">
        <v>563</v>
      </c>
      <c r="F381" s="9" t="n">
        <v>50</v>
      </c>
      <c r="G381" s="9" t="n">
        <v>30</v>
      </c>
      <c r="H381" s="9" t="n">
        <v>200</v>
      </c>
      <c r="I381" s="9" t="n">
        <v>30</v>
      </c>
      <c r="J381" s="9" t="n">
        <f aca="false">MAX(J382,G382,F382,E382)</f>
        <v>50</v>
      </c>
      <c r="K381" s="9" t="n">
        <v>200</v>
      </c>
      <c r="L381" s="9" t="n">
        <f aca="false">IF(ISNA(P382),"",P382)</f>
        <v>30</v>
      </c>
      <c r="M381" s="9" t="s">
        <v>132</v>
      </c>
      <c r="N381" s="11" t="b">
        <f aca="false">TRUE()</f>
        <v>1</v>
      </c>
      <c r="O381" s="8" t="n">
        <f aca="false">IF(F381="","",IF(ISNUMBER(F381),F381,IFERROR(VALUE(F381),"")))</f>
        <v>50</v>
      </c>
      <c r="P381" s="8" t="n">
        <f aca="false">IF(G381="","",IF(ISNUMBER(G381),G381,IFERROR(VALUE(G381),"")))</f>
        <v>30</v>
      </c>
      <c r="Q381" s="8" t="n">
        <f aca="false">IF(H381="","",IF(ISNUMBER(H381),H381,IFERROR(VALUE(H381),"")))</f>
        <v>200</v>
      </c>
      <c r="R381" s="8" t="n">
        <f aca="false">IF(I381="","",IF(ISNUMBER(I381),I381,IFERROR(VALUE(I381),"")))</f>
        <v>30</v>
      </c>
      <c r="S381" s="8" t="n">
        <f aca="false">IF(COUNT(O381:R381)=0,"",MAX(O381:R381))</f>
        <v>200</v>
      </c>
      <c r="T381" s="8" t="str">
        <f aca="false">IF(S381="","",IFERROR(INDEX(Codetabel!$B$2:$B$11,MATCH(S381,Codetabel!$A$2:$A$11,0)),""))</f>
        <v>4.1</v>
      </c>
      <c r="U381" s="8" t="str">
        <f aca="false">IF(NOT(X381),"n/a (excluded)",IF(K381=S381,"OK","MISMATCH"))</f>
        <v>OK</v>
      </c>
      <c r="V381" s="8" t="str">
        <f aca="false">IF(NOT(X381),"n/a (excluded)",IF(M381&amp;""=T381&amp;"","OK","MISMATCH"))</f>
        <v>OK</v>
      </c>
      <c r="W381" s="8" t="str">
        <f aca="false">IF(E381="","no activity description",IF(O381="","no numeric odour distance",IF(M381="","no category","")))</f>
        <v/>
      </c>
      <c r="X381" s="12" t="b">
        <f aca="false">W381=""</f>
        <v>1</v>
      </c>
      <c r="Y381" s="8" t="n">
        <f aca="false">IF(X381,INDEX(Codetabel!$C$2:$C$11,MATCH(M381&amp;"",Codetabel!$B$2:$B$11,0)),"")</f>
        <v>5</v>
      </c>
      <c r="Z381" s="12" t="b">
        <f aca="false">IF(X381,O381=S381,"")</f>
        <v>0</v>
      </c>
    </row>
    <row r="382" customFormat="false" ht="15" hidden="false" customHeight="false" outlineLevel="0" collapsed="false">
      <c r="A382" s="9" t="n">
        <v>383</v>
      </c>
      <c r="B382" s="9" t="s">
        <v>610</v>
      </c>
      <c r="C382" s="9" t="s">
        <v>612</v>
      </c>
      <c r="D382" s="9" t="s">
        <v>1217</v>
      </c>
      <c r="E382" s="9" t="s">
        <v>613</v>
      </c>
      <c r="F382" s="9" t="n">
        <v>50</v>
      </c>
      <c r="G382" s="9" t="n">
        <v>30</v>
      </c>
      <c r="H382" s="9" t="n">
        <v>300</v>
      </c>
      <c r="I382" s="9" t="n">
        <v>30</v>
      </c>
      <c r="J382" s="9" t="n">
        <f aca="false">MAX(J383,G383,F383,E383)</f>
        <v>0</v>
      </c>
      <c r="K382" s="9" t="n">
        <v>300</v>
      </c>
      <c r="L382" s="9" t="str">
        <f aca="false">IF(ISNA(P383),"",P383)</f>
        <v/>
      </c>
      <c r="M382" s="9" t="s">
        <v>199</v>
      </c>
      <c r="N382" s="11" t="b">
        <f aca="false">TRUE()</f>
        <v>1</v>
      </c>
      <c r="O382" s="8" t="n">
        <f aca="false">IF(F382="","",IF(ISNUMBER(F382),F382,IFERROR(VALUE(F382),"")))</f>
        <v>50</v>
      </c>
      <c r="P382" s="8" t="n">
        <f aca="false">IF(G382="","",IF(ISNUMBER(G382),G382,IFERROR(VALUE(G382),"")))</f>
        <v>30</v>
      </c>
      <c r="Q382" s="8" t="n">
        <f aca="false">IF(H382="","",IF(ISNUMBER(H382),H382,IFERROR(VALUE(H382),"")))</f>
        <v>300</v>
      </c>
      <c r="R382" s="8" t="n">
        <f aca="false">IF(I382="","",IF(ISNUMBER(I382),I382,IFERROR(VALUE(I382),"")))</f>
        <v>30</v>
      </c>
      <c r="S382" s="8" t="n">
        <f aca="false">IF(COUNT(O382:R382)=0,"",MAX(O382:R382))</f>
        <v>300</v>
      </c>
      <c r="T382" s="8" t="str">
        <f aca="false">IF(S382="","",IFERROR(INDEX(Codetabel!$B$2:$B$11,MATCH(S382,Codetabel!$A$2:$A$11,0)),""))</f>
        <v>4.2</v>
      </c>
      <c r="U382" s="8" t="str">
        <f aca="false">IF(NOT(X382),"n/a (excluded)",IF(K382=S382,"OK","MISMATCH"))</f>
        <v>OK</v>
      </c>
      <c r="V382" s="8" t="str">
        <f aca="false">IF(NOT(X382),"n/a (excluded)",IF(M382&amp;""=T382&amp;"","OK","MISMATCH"))</f>
        <v>OK</v>
      </c>
      <c r="W382" s="8" t="str">
        <f aca="false">IF(E382="","no activity description",IF(O382="","no numeric odour distance",IF(M382="","no category","")))</f>
        <v/>
      </c>
      <c r="X382" s="12" t="b">
        <f aca="false">W382=""</f>
        <v>1</v>
      </c>
      <c r="Y382" s="8" t="n">
        <f aca="false">IF(X382,INDEX(Codetabel!$C$2:$C$11,MATCH(M382&amp;"",Codetabel!$B$2:$B$11,0)),"")</f>
        <v>6</v>
      </c>
      <c r="Z382" s="12" t="b">
        <f aca="false">IF(X382,O382=S382,"")</f>
        <v>0</v>
      </c>
    </row>
    <row r="383" customFormat="false" ht="15" hidden="false" customHeight="false" outlineLevel="0" collapsed="false">
      <c r="A383" s="9" t="n">
        <v>384</v>
      </c>
      <c r="B383" s="9" t="s">
        <v>614</v>
      </c>
      <c r="C383" s="9" t="s">
        <v>615</v>
      </c>
      <c r="D383" s="9" t="s">
        <v>1212</v>
      </c>
      <c r="E383" s="9"/>
      <c r="F383" s="9"/>
      <c r="G383" s="9"/>
      <c r="H383" s="9"/>
      <c r="I383" s="9"/>
      <c r="J383" s="9"/>
      <c r="K383" s="9"/>
      <c r="L383" s="9" t="str">
        <f aca="false">IF(ISNA(P384),"",P384)</f>
        <v/>
      </c>
      <c r="M383" s="9"/>
      <c r="N383" s="11" t="b">
        <f aca="false">TRUE()</f>
        <v>1</v>
      </c>
      <c r="O383" s="8" t="str">
        <f aca="false">IF(F383="","",IF(ISNUMBER(F383),F383,IFERROR(VALUE(F383),"")))</f>
        <v/>
      </c>
      <c r="P383" s="8" t="str">
        <f aca="false">IF(G383="","",IF(ISNUMBER(G383),G383,IFERROR(VALUE(G383),"")))</f>
        <v/>
      </c>
      <c r="Q383" s="8" t="str">
        <f aca="false">IF(H383="","",IF(ISNUMBER(H383),H383,IFERROR(VALUE(H383),"")))</f>
        <v/>
      </c>
      <c r="R383" s="8" t="str">
        <f aca="false">IF(I383="","",IF(ISNUMBER(I383),I383,IFERROR(VALUE(I383),"")))</f>
        <v/>
      </c>
      <c r="S383" s="8" t="str">
        <f aca="false">IF(COUNT(O383:R383)=0,"",MAX(O383:R383))</f>
        <v/>
      </c>
      <c r="T383" s="8" t="str">
        <f aca="false">IF(S383="","",IFERROR(INDEX(Codetabel!$B$2:$B$11,MATCH(S383,Codetabel!$A$2:$A$11,0)),""))</f>
        <v/>
      </c>
      <c r="U383" s="8" t="str">
        <f aca="false">IF(NOT(X383),"n/a (excluded)",IF(K383=S383,"OK","MISMATCH"))</f>
        <v>n/a (excluded)</v>
      </c>
      <c r="V383" s="8" t="str">
        <f aca="false">IF(NOT(X383),"n/a (excluded)",IF(M383&amp;""=T383&amp;"","OK","MISMATCH"))</f>
        <v>n/a (excluded)</v>
      </c>
      <c r="W383" s="8" t="str">
        <f aca="false">IF(E383="","no activity description",IF(O383="","no numeric odour distance",IF(M383="","no category","")))</f>
        <v>no activity description</v>
      </c>
      <c r="X383" s="12" t="b">
        <f aca="false">W383=""</f>
        <v>0</v>
      </c>
      <c r="Y383" s="8" t="str">
        <f aca="false">IF(X383,INDEX(Codetabel!$C$2:$C$11,MATCH(M383&amp;"",Codetabel!$B$2:$B$11,0)),"")</f>
        <v/>
      </c>
      <c r="Z383" s="8" t="str">
        <f aca="false">IF(X383,O383=S383,"")</f>
        <v/>
      </c>
    </row>
    <row r="384" customFormat="false" ht="15" hidden="false" customHeight="false" outlineLevel="0" collapsed="false">
      <c r="A384" s="9" t="n">
        <v>385</v>
      </c>
      <c r="B384" s="9" t="s">
        <v>614</v>
      </c>
      <c r="C384" s="9" t="s">
        <v>615</v>
      </c>
      <c r="D384" s="9" t="s">
        <v>1212</v>
      </c>
      <c r="E384" s="9" t="s">
        <v>1345</v>
      </c>
      <c r="F384" s="9"/>
      <c r="G384" s="9"/>
      <c r="H384" s="9"/>
      <c r="I384" s="9"/>
      <c r="J384" s="9"/>
      <c r="K384" s="9"/>
      <c r="L384" s="9" t="n">
        <f aca="false">IF(ISNA(P385),"",P385)</f>
        <v>10</v>
      </c>
      <c r="M384" s="9"/>
      <c r="N384" s="11" t="b">
        <f aca="false">TRUE()</f>
        <v>1</v>
      </c>
      <c r="O384" s="8" t="str">
        <f aca="false">IF(F384="","",IF(ISNUMBER(F384),F384,IFERROR(VALUE(F384),"")))</f>
        <v/>
      </c>
      <c r="P384" s="8" t="str">
        <f aca="false">IF(G384="","",IF(ISNUMBER(G384),G384,IFERROR(VALUE(G384),"")))</f>
        <v/>
      </c>
      <c r="Q384" s="8" t="str">
        <f aca="false">IF(H384="","",IF(ISNUMBER(H384),H384,IFERROR(VALUE(H384),"")))</f>
        <v/>
      </c>
      <c r="R384" s="8" t="str">
        <f aca="false">IF(I384="","",IF(ISNUMBER(I384),I384,IFERROR(VALUE(I384),"")))</f>
        <v/>
      </c>
      <c r="S384" s="8" t="str">
        <f aca="false">IF(COUNT(O384:R384)=0,"",MAX(O384:R384))</f>
        <v/>
      </c>
      <c r="T384" s="8" t="str">
        <f aca="false">IF(S384="","",IFERROR(INDEX(Codetabel!$B$2:$B$11,MATCH(S384,Codetabel!$A$2:$A$11,0)),""))</f>
        <v/>
      </c>
      <c r="U384" s="8" t="str">
        <f aca="false">IF(NOT(X384),"n/a (excluded)",IF(K384=S384,"OK","MISMATCH"))</f>
        <v>n/a (excluded)</v>
      </c>
      <c r="V384" s="8" t="str">
        <f aca="false">IF(NOT(X384),"n/a (excluded)",IF(M384&amp;""=T384&amp;"","OK","MISMATCH"))</f>
        <v>n/a (excluded)</v>
      </c>
      <c r="W384" s="8" t="str">
        <f aca="false">IF(E384="","no activity description",IF(O384="","no numeric odour distance",IF(M384="","no category","")))</f>
        <v>no numeric odour distance</v>
      </c>
      <c r="X384" s="12" t="b">
        <f aca="false">W384=""</f>
        <v>0</v>
      </c>
      <c r="Y384" s="8" t="str">
        <f aca="false">IF(X384,INDEX(Codetabel!$C$2:$C$11,MATCH(M384&amp;"",Codetabel!$B$2:$B$11,0)),"")</f>
        <v/>
      </c>
      <c r="Z384" s="8" t="str">
        <f aca="false">IF(X384,O384=S384,"")</f>
        <v/>
      </c>
    </row>
    <row r="385" customFormat="false" ht="15" hidden="false" customHeight="false" outlineLevel="0" collapsed="false">
      <c r="A385" s="9" t="n">
        <v>386</v>
      </c>
      <c r="B385" s="9" t="s">
        <v>614</v>
      </c>
      <c r="C385" s="9" t="s">
        <v>615</v>
      </c>
      <c r="D385" s="9" t="s">
        <v>1285</v>
      </c>
      <c r="E385" s="9" t="s">
        <v>616</v>
      </c>
      <c r="F385" s="9" t="n">
        <v>30</v>
      </c>
      <c r="G385" s="9" t="n">
        <v>10</v>
      </c>
      <c r="H385" s="9" t="n">
        <v>30</v>
      </c>
      <c r="I385" s="9" t="n">
        <v>10</v>
      </c>
      <c r="J385" s="9" t="n">
        <f aca="false">MAX(J386,G386,F386,E386)</f>
        <v>0</v>
      </c>
      <c r="K385" s="9" t="n">
        <v>30</v>
      </c>
      <c r="L385" s="9" t="str">
        <f aca="false">IF(ISNA(P386),"",P386)</f>
        <v/>
      </c>
      <c r="M385" s="9" t="s">
        <v>107</v>
      </c>
      <c r="N385" s="11" t="b">
        <f aca="false">TRUE()</f>
        <v>1</v>
      </c>
      <c r="O385" s="8" t="n">
        <f aca="false">IF(F385="","",IF(ISNUMBER(F385),F385,IFERROR(VALUE(F385),"")))</f>
        <v>30</v>
      </c>
      <c r="P385" s="8" t="n">
        <f aca="false">IF(G385="","",IF(ISNUMBER(G385),G385,IFERROR(VALUE(G385),"")))</f>
        <v>10</v>
      </c>
      <c r="Q385" s="8" t="n">
        <f aca="false">IF(H385="","",IF(ISNUMBER(H385),H385,IFERROR(VALUE(H385),"")))</f>
        <v>30</v>
      </c>
      <c r="R385" s="8" t="n">
        <f aca="false">IF(I385="","",IF(ISNUMBER(I385),I385,IFERROR(VALUE(I385),"")))</f>
        <v>10</v>
      </c>
      <c r="S385" s="8" t="n">
        <f aca="false">IF(COUNT(O385:R385)=0,"",MAX(O385:R385))</f>
        <v>30</v>
      </c>
      <c r="T385" s="8" t="str">
        <f aca="false">IF(S385="","",IFERROR(INDEX(Codetabel!$B$2:$B$11,MATCH(S385,Codetabel!$A$2:$A$11,0)),""))</f>
        <v>2</v>
      </c>
      <c r="U385" s="8" t="str">
        <f aca="false">IF(NOT(X385),"n/a (excluded)",IF(K385=S385,"OK","MISMATCH"))</f>
        <v>OK</v>
      </c>
      <c r="V385" s="8" t="str">
        <f aca="false">IF(NOT(X385),"n/a (excluded)",IF(M385&amp;""=T385&amp;"","OK","MISMATCH"))</f>
        <v>OK</v>
      </c>
      <c r="W385" s="8" t="str">
        <f aca="false">IF(E385="","no activity description",IF(O385="","no numeric odour distance",IF(M385="","no category","")))</f>
        <v/>
      </c>
      <c r="X385" s="12" t="b">
        <f aca="false">W385=""</f>
        <v>1</v>
      </c>
      <c r="Y385" s="8" t="n">
        <f aca="false">IF(X385,INDEX(Codetabel!$C$2:$C$11,MATCH(M385&amp;"",Codetabel!$B$2:$B$11,0)),"")</f>
        <v>2</v>
      </c>
      <c r="Z385" s="12" t="b">
        <f aca="false">IF(X385,O385=S385,"")</f>
        <v>1</v>
      </c>
    </row>
    <row r="386" customFormat="false" ht="15" hidden="false" customHeight="false" outlineLevel="0" collapsed="false">
      <c r="A386" s="9" t="n">
        <v>387</v>
      </c>
      <c r="B386" s="9" t="s">
        <v>1346</v>
      </c>
      <c r="C386" s="9" t="s">
        <v>1347</v>
      </c>
      <c r="D386" s="9" t="s">
        <v>1212</v>
      </c>
      <c r="E386" s="9"/>
      <c r="F386" s="9"/>
      <c r="G386" s="9"/>
      <c r="H386" s="9"/>
      <c r="I386" s="9"/>
      <c r="J386" s="9"/>
      <c r="K386" s="9"/>
      <c r="L386" s="9" t="str">
        <f aca="false">IF(ISNA(P387),"",P387)</f>
        <v/>
      </c>
      <c r="M386" s="9"/>
      <c r="N386" s="11" t="b">
        <f aca="false">TRUE()</f>
        <v>1</v>
      </c>
      <c r="O386" s="8" t="str">
        <f aca="false">IF(F386="","",IF(ISNUMBER(F386),F386,IFERROR(VALUE(F386),"")))</f>
        <v/>
      </c>
      <c r="P386" s="8" t="str">
        <f aca="false">IF(G386="","",IF(ISNUMBER(G386),G386,IFERROR(VALUE(G386),"")))</f>
        <v/>
      </c>
      <c r="Q386" s="8" t="str">
        <f aca="false">IF(H386="","",IF(ISNUMBER(H386),H386,IFERROR(VALUE(H386),"")))</f>
        <v/>
      </c>
      <c r="R386" s="8" t="str">
        <f aca="false">IF(I386="","",IF(ISNUMBER(I386),I386,IFERROR(VALUE(I386),"")))</f>
        <v/>
      </c>
      <c r="S386" s="8" t="str">
        <f aca="false">IF(COUNT(O386:R386)=0,"",MAX(O386:R386))</f>
        <v/>
      </c>
      <c r="T386" s="8" t="str">
        <f aca="false">IF(S386="","",IFERROR(INDEX(Codetabel!$B$2:$B$11,MATCH(S386,Codetabel!$A$2:$A$11,0)),""))</f>
        <v/>
      </c>
      <c r="U386" s="8" t="str">
        <f aca="false">IF(NOT(X386),"n/a (excluded)",IF(K386=S386,"OK","MISMATCH"))</f>
        <v>n/a (excluded)</v>
      </c>
      <c r="V386" s="8" t="str">
        <f aca="false">IF(NOT(X386),"n/a (excluded)",IF(M386&amp;""=T386&amp;"","OK","MISMATCH"))</f>
        <v>n/a (excluded)</v>
      </c>
      <c r="W386" s="8" t="str">
        <f aca="false">IF(E386="","no activity description",IF(O386="","no numeric odour distance",IF(M386="","no category","")))</f>
        <v>no activity description</v>
      </c>
      <c r="X386" s="12" t="b">
        <f aca="false">W386=""</f>
        <v>0</v>
      </c>
      <c r="Y386" s="8" t="str">
        <f aca="false">IF(X386,INDEX(Codetabel!$C$2:$C$11,MATCH(M386&amp;"",Codetabel!$B$2:$B$11,0)),"")</f>
        <v/>
      </c>
      <c r="Z386" s="8" t="str">
        <f aca="false">IF(X386,O386=S386,"")</f>
        <v/>
      </c>
    </row>
    <row r="387" customFormat="false" ht="15" hidden="false" customHeight="false" outlineLevel="0" collapsed="false">
      <c r="A387" s="9" t="n">
        <v>388</v>
      </c>
      <c r="B387" s="9" t="s">
        <v>1346</v>
      </c>
      <c r="C387" s="9" t="s">
        <v>1347</v>
      </c>
      <c r="D387" s="9" t="s">
        <v>1212</v>
      </c>
      <c r="E387" s="9" t="s">
        <v>1348</v>
      </c>
      <c r="F387" s="9"/>
      <c r="G387" s="9"/>
      <c r="H387" s="9"/>
      <c r="I387" s="9"/>
      <c r="J387" s="9"/>
      <c r="K387" s="9"/>
      <c r="L387" s="9" t="n">
        <f aca="false">IF(ISNA(P388),"",P388)</f>
        <v>30</v>
      </c>
      <c r="M387" s="9"/>
      <c r="N387" s="11" t="b">
        <f aca="false">TRUE()</f>
        <v>1</v>
      </c>
      <c r="O387" s="8" t="str">
        <f aca="false">IF(F387="","",IF(ISNUMBER(F387),F387,IFERROR(VALUE(F387),"")))</f>
        <v/>
      </c>
      <c r="P387" s="8" t="str">
        <f aca="false">IF(G387="","",IF(ISNUMBER(G387),G387,IFERROR(VALUE(G387),"")))</f>
        <v/>
      </c>
      <c r="Q387" s="8" t="str">
        <f aca="false">IF(H387="","",IF(ISNUMBER(H387),H387,IFERROR(VALUE(H387),"")))</f>
        <v/>
      </c>
      <c r="R387" s="8" t="str">
        <f aca="false">IF(I387="","",IF(ISNUMBER(I387),I387,IFERROR(VALUE(I387),"")))</f>
        <v/>
      </c>
      <c r="S387" s="8" t="str">
        <f aca="false">IF(COUNT(O387:R387)=0,"",MAX(O387:R387))</f>
        <v/>
      </c>
      <c r="T387" s="8" t="str">
        <f aca="false">IF(S387="","",IFERROR(INDEX(Codetabel!$B$2:$B$11,MATCH(S387,Codetabel!$A$2:$A$11,0)),""))</f>
        <v/>
      </c>
      <c r="U387" s="8" t="str">
        <f aca="false">IF(NOT(X387),"n/a (excluded)",IF(K387=S387,"OK","MISMATCH"))</f>
        <v>n/a (excluded)</v>
      </c>
      <c r="V387" s="8" t="str">
        <f aca="false">IF(NOT(X387),"n/a (excluded)",IF(M387&amp;""=T387&amp;"","OK","MISMATCH"))</f>
        <v>n/a (excluded)</v>
      </c>
      <c r="W387" s="8" t="str">
        <f aca="false">IF(E387="","no activity description",IF(O387="","no numeric odour distance",IF(M387="","no category","")))</f>
        <v>no numeric odour distance</v>
      </c>
      <c r="X387" s="12" t="b">
        <f aca="false">W387=""</f>
        <v>0</v>
      </c>
      <c r="Y387" s="8" t="str">
        <f aca="false">IF(X387,INDEX(Codetabel!$C$2:$C$11,MATCH(M387&amp;"",Codetabel!$B$2:$B$11,0)),"")</f>
        <v/>
      </c>
      <c r="Z387" s="8" t="str">
        <f aca="false">IF(X387,O387=S387,"")</f>
        <v/>
      </c>
    </row>
    <row r="388" customFormat="false" ht="15" hidden="false" customHeight="false" outlineLevel="0" collapsed="false">
      <c r="A388" s="9" t="n">
        <v>389</v>
      </c>
      <c r="B388" s="9" t="s">
        <v>617</v>
      </c>
      <c r="C388" s="9" t="s">
        <v>618</v>
      </c>
      <c r="D388" s="9"/>
      <c r="E388" s="9" t="s">
        <v>619</v>
      </c>
      <c r="F388" s="9" t="n">
        <v>200</v>
      </c>
      <c r="G388" s="9" t="n">
        <v>30</v>
      </c>
      <c r="H388" s="9" t="n">
        <v>30</v>
      </c>
      <c r="I388" s="9" t="n">
        <v>50</v>
      </c>
      <c r="J388" s="9" t="n">
        <f aca="false">MAX(J389,G389,F389,E389)</f>
        <v>1500</v>
      </c>
      <c r="K388" s="9" t="n">
        <v>200</v>
      </c>
      <c r="L388" s="9" t="n">
        <f aca="false">IF(ISNA(P389),"",P389)</f>
        <v>10</v>
      </c>
      <c r="M388" s="9" t="s">
        <v>132</v>
      </c>
      <c r="N388" s="11" t="b">
        <f aca="false">TRUE()</f>
        <v>1</v>
      </c>
      <c r="O388" s="8" t="n">
        <f aca="false">IF(F388="","",IF(ISNUMBER(F388),F388,IFERROR(VALUE(F388),"")))</f>
        <v>200</v>
      </c>
      <c r="P388" s="8" t="n">
        <f aca="false">IF(G388="","",IF(ISNUMBER(G388),G388,IFERROR(VALUE(G388),"")))</f>
        <v>30</v>
      </c>
      <c r="Q388" s="8" t="n">
        <f aca="false">IF(H388="","",IF(ISNUMBER(H388),H388,IFERROR(VALUE(H388),"")))</f>
        <v>30</v>
      </c>
      <c r="R388" s="8" t="n">
        <f aca="false">IF(I388="","",IF(ISNUMBER(I388),I388,IFERROR(VALUE(I388),"")))</f>
        <v>50</v>
      </c>
      <c r="S388" s="8" t="n">
        <f aca="false">IF(COUNT(O388:R388)=0,"",MAX(O388:R388))</f>
        <v>200</v>
      </c>
      <c r="T388" s="8" t="str">
        <f aca="false">IF(S388="","",IFERROR(INDEX(Codetabel!$B$2:$B$11,MATCH(S388,Codetabel!$A$2:$A$11,0)),""))</f>
        <v>4.1</v>
      </c>
      <c r="U388" s="8" t="str">
        <f aca="false">IF(NOT(X388),"n/a (excluded)",IF(K388=S388,"OK","MISMATCH"))</f>
        <v>OK</v>
      </c>
      <c r="V388" s="8" t="str">
        <f aca="false">IF(NOT(X388),"n/a (excluded)",IF(M388&amp;""=T388&amp;"","OK","MISMATCH"))</f>
        <v>OK</v>
      </c>
      <c r="W388" s="8" t="str">
        <f aca="false">IF(E388="","no activity description",IF(O388="","no numeric odour distance",IF(M388="","no category","")))</f>
        <v/>
      </c>
      <c r="X388" s="12" t="b">
        <f aca="false">W388=""</f>
        <v>1</v>
      </c>
      <c r="Y388" s="8" t="n">
        <f aca="false">IF(X388,INDEX(Codetabel!$C$2:$C$11,MATCH(M388&amp;"",Codetabel!$B$2:$B$11,0)),"")</f>
        <v>5</v>
      </c>
      <c r="Z388" s="12" t="b">
        <f aca="false">IF(X388,O388=S388,"")</f>
        <v>1</v>
      </c>
    </row>
    <row r="389" customFormat="false" ht="15" hidden="false" customHeight="false" outlineLevel="0" collapsed="false">
      <c r="A389" s="9" t="n">
        <v>390</v>
      </c>
      <c r="B389" s="9" t="s">
        <v>620</v>
      </c>
      <c r="C389" s="9" t="s">
        <v>621</v>
      </c>
      <c r="D389" s="9"/>
      <c r="E389" s="9" t="s">
        <v>622</v>
      </c>
      <c r="F389" s="9" t="n">
        <v>200</v>
      </c>
      <c r="G389" s="9" t="n">
        <v>10</v>
      </c>
      <c r="H389" s="9" t="n">
        <v>30</v>
      </c>
      <c r="I389" s="9" t="n">
        <v>50</v>
      </c>
      <c r="J389" s="9" t="n">
        <f aca="false">MAX(J390,G390,F390,E390)</f>
        <v>1500</v>
      </c>
      <c r="K389" s="9" t="n">
        <v>200</v>
      </c>
      <c r="L389" s="9" t="n">
        <f aca="false">IF(ISNA(P390),"",P390)</f>
        <v>10</v>
      </c>
      <c r="M389" s="9" t="s">
        <v>132</v>
      </c>
      <c r="N389" s="11" t="b">
        <f aca="false">TRUE()</f>
        <v>1</v>
      </c>
      <c r="O389" s="8" t="n">
        <f aca="false">IF(F389="","",IF(ISNUMBER(F389),F389,IFERROR(VALUE(F389),"")))</f>
        <v>200</v>
      </c>
      <c r="P389" s="8" t="n">
        <f aca="false">IF(G389="","",IF(ISNUMBER(G389),G389,IFERROR(VALUE(G389),"")))</f>
        <v>10</v>
      </c>
      <c r="Q389" s="8" t="n">
        <f aca="false">IF(H389="","",IF(ISNUMBER(H389),H389,IFERROR(VALUE(H389),"")))</f>
        <v>30</v>
      </c>
      <c r="R389" s="8" t="n">
        <f aca="false">IF(I389="","",IF(ISNUMBER(I389),I389,IFERROR(VALUE(I389),"")))</f>
        <v>50</v>
      </c>
      <c r="S389" s="8" t="n">
        <f aca="false">IF(COUNT(O389:R389)=0,"",MAX(O389:R389))</f>
        <v>200</v>
      </c>
      <c r="T389" s="8" t="str">
        <f aca="false">IF(S389="","",IFERROR(INDEX(Codetabel!$B$2:$B$11,MATCH(S389,Codetabel!$A$2:$A$11,0)),""))</f>
        <v>4.1</v>
      </c>
      <c r="U389" s="8" t="str">
        <f aca="false">IF(NOT(X389),"n/a (excluded)",IF(K389=S389,"OK","MISMATCH"))</f>
        <v>OK</v>
      </c>
      <c r="V389" s="8" t="str">
        <f aca="false">IF(NOT(X389),"n/a (excluded)",IF(M389&amp;""=T389&amp;"","OK","MISMATCH"))</f>
        <v>OK</v>
      </c>
      <c r="W389" s="8" t="str">
        <f aca="false">IF(E389="","no activity description",IF(O389="","no numeric odour distance",IF(M389="","no category","")))</f>
        <v/>
      </c>
      <c r="X389" s="12" t="b">
        <f aca="false">W389=""</f>
        <v>1</v>
      </c>
      <c r="Y389" s="8" t="n">
        <f aca="false">IF(X389,INDEX(Codetabel!$C$2:$C$11,MATCH(M389&amp;"",Codetabel!$B$2:$B$11,0)),"")</f>
        <v>5</v>
      </c>
      <c r="Z389" s="12" t="b">
        <f aca="false">IF(X389,O389=S389,"")</f>
        <v>1</v>
      </c>
    </row>
    <row r="390" customFormat="false" ht="15" hidden="false" customHeight="false" outlineLevel="0" collapsed="false">
      <c r="A390" s="9" t="n">
        <v>391</v>
      </c>
      <c r="B390" s="9" t="s">
        <v>623</v>
      </c>
      <c r="C390" s="9" t="s">
        <v>564</v>
      </c>
      <c r="D390" s="9"/>
      <c r="E390" s="9" t="s">
        <v>624</v>
      </c>
      <c r="F390" s="9" t="n">
        <v>100</v>
      </c>
      <c r="G390" s="9" t="n">
        <v>10</v>
      </c>
      <c r="H390" s="9" t="n">
        <v>200</v>
      </c>
      <c r="I390" s="9" t="n">
        <v>100</v>
      </c>
      <c r="J390" s="9" t="n">
        <f aca="false">MAX(J391,G391,F391,E391)</f>
        <v>1500</v>
      </c>
      <c r="K390" s="9" t="n">
        <v>200</v>
      </c>
      <c r="L390" s="9" t="n">
        <f aca="false">IF(ISNA(P391),"",P391)</f>
        <v>30</v>
      </c>
      <c r="M390" s="9" t="s">
        <v>132</v>
      </c>
      <c r="N390" s="11" t="b">
        <f aca="false">TRUE()</f>
        <v>1</v>
      </c>
      <c r="O390" s="8" t="n">
        <f aca="false">IF(F390="","",IF(ISNUMBER(F390),F390,IFERROR(VALUE(F390),"")))</f>
        <v>100</v>
      </c>
      <c r="P390" s="8" t="n">
        <f aca="false">IF(G390="","",IF(ISNUMBER(G390),G390,IFERROR(VALUE(G390),"")))</f>
        <v>10</v>
      </c>
      <c r="Q390" s="8" t="n">
        <f aca="false">IF(H390="","",IF(ISNUMBER(H390),H390,IFERROR(VALUE(H390),"")))</f>
        <v>200</v>
      </c>
      <c r="R390" s="8" t="n">
        <f aca="false">IF(I390="","",IF(ISNUMBER(I390),I390,IFERROR(VALUE(I390),"")))</f>
        <v>100</v>
      </c>
      <c r="S390" s="8" t="n">
        <f aca="false">IF(COUNT(O390:R390)=0,"",MAX(O390:R390))</f>
        <v>200</v>
      </c>
      <c r="T390" s="8" t="str">
        <f aca="false">IF(S390="","",IFERROR(INDEX(Codetabel!$B$2:$B$11,MATCH(S390,Codetabel!$A$2:$A$11,0)),""))</f>
        <v>4.1</v>
      </c>
      <c r="U390" s="8" t="str">
        <f aca="false">IF(NOT(X390),"n/a (excluded)",IF(K390=S390,"OK","MISMATCH"))</f>
        <v>OK</v>
      </c>
      <c r="V390" s="8" t="str">
        <f aca="false">IF(NOT(X390),"n/a (excluded)",IF(M390&amp;""=T390&amp;"","OK","MISMATCH"))</f>
        <v>OK</v>
      </c>
      <c r="W390" s="8" t="str">
        <f aca="false">IF(E390="","no activity description",IF(O390="","no numeric odour distance",IF(M390="","no category","")))</f>
        <v/>
      </c>
      <c r="X390" s="12" t="b">
        <f aca="false">W390=""</f>
        <v>1</v>
      </c>
      <c r="Y390" s="8" t="n">
        <f aca="false">IF(X390,INDEX(Codetabel!$C$2:$C$11,MATCH(M390&amp;"",Codetabel!$B$2:$B$11,0)),"")</f>
        <v>5</v>
      </c>
      <c r="Z390" s="12" t="b">
        <f aca="false">IF(X390,O390=S390,"")</f>
        <v>0</v>
      </c>
    </row>
    <row r="391" customFormat="false" ht="15" hidden="false" customHeight="false" outlineLevel="0" collapsed="false">
      <c r="A391" s="9" t="n">
        <v>392</v>
      </c>
      <c r="B391" s="9" t="s">
        <v>625</v>
      </c>
      <c r="C391" s="9" t="s">
        <v>560</v>
      </c>
      <c r="D391" s="9"/>
      <c r="E391" s="9" t="s">
        <v>626</v>
      </c>
      <c r="F391" s="9" t="n">
        <v>100</v>
      </c>
      <c r="G391" s="9" t="n">
        <v>30</v>
      </c>
      <c r="H391" s="9" t="n">
        <v>100</v>
      </c>
      <c r="I391" s="9" t="n">
        <v>50</v>
      </c>
      <c r="J391" s="9" t="n">
        <f aca="false">MAX(J392,G392,F392,E392)</f>
        <v>1500</v>
      </c>
      <c r="K391" s="9" t="n">
        <v>100</v>
      </c>
      <c r="L391" s="9" t="n">
        <f aca="false">IF(ISNA(P392),"",P392)</f>
        <v>30</v>
      </c>
      <c r="M391" s="9" t="s">
        <v>115</v>
      </c>
      <c r="N391" s="11" t="b">
        <f aca="false">TRUE()</f>
        <v>1</v>
      </c>
      <c r="O391" s="8" t="n">
        <f aca="false">IF(F391="","",IF(ISNUMBER(F391),F391,IFERROR(VALUE(F391),"")))</f>
        <v>100</v>
      </c>
      <c r="P391" s="8" t="n">
        <f aca="false">IF(G391="","",IF(ISNUMBER(G391),G391,IFERROR(VALUE(G391),"")))</f>
        <v>30</v>
      </c>
      <c r="Q391" s="8" t="n">
        <f aca="false">IF(H391="","",IF(ISNUMBER(H391),H391,IFERROR(VALUE(H391),"")))</f>
        <v>100</v>
      </c>
      <c r="R391" s="8" t="n">
        <f aca="false">IF(I391="","",IF(ISNUMBER(I391),I391,IFERROR(VALUE(I391),"")))</f>
        <v>50</v>
      </c>
      <c r="S391" s="8" t="n">
        <f aca="false">IF(COUNT(O391:R391)=0,"",MAX(O391:R391))</f>
        <v>100</v>
      </c>
      <c r="T391" s="8" t="str">
        <f aca="false">IF(S391="","",IFERROR(INDEX(Codetabel!$B$2:$B$11,MATCH(S391,Codetabel!$A$2:$A$11,0)),""))</f>
        <v>3.2</v>
      </c>
      <c r="U391" s="8" t="str">
        <f aca="false">IF(NOT(X391),"n/a (excluded)",IF(K391=S391,"OK","MISMATCH"))</f>
        <v>OK</v>
      </c>
      <c r="V391" s="8" t="str">
        <f aca="false">IF(NOT(X391),"n/a (excluded)",IF(M391&amp;""=T391&amp;"","OK","MISMATCH"))</f>
        <v>OK</v>
      </c>
      <c r="W391" s="8" t="str">
        <f aca="false">IF(E391="","no activity description",IF(O391="","no numeric odour distance",IF(M391="","no category","")))</f>
        <v/>
      </c>
      <c r="X391" s="12" t="b">
        <f aca="false">W391=""</f>
        <v>1</v>
      </c>
      <c r="Y391" s="8" t="n">
        <f aca="false">IF(X391,INDEX(Codetabel!$C$2:$C$11,MATCH(M391&amp;"",Codetabel!$B$2:$B$11,0)),"")</f>
        <v>4</v>
      </c>
      <c r="Z391" s="12" t="b">
        <f aca="false">IF(X391,O391=S391,"")</f>
        <v>1</v>
      </c>
    </row>
    <row r="392" customFormat="false" ht="15" hidden="false" customHeight="false" outlineLevel="0" collapsed="false">
      <c r="A392" s="9" t="n">
        <v>393</v>
      </c>
      <c r="B392" s="9" t="s">
        <v>627</v>
      </c>
      <c r="C392" s="9" t="s">
        <v>565</v>
      </c>
      <c r="D392" s="9"/>
      <c r="E392" s="9" t="s">
        <v>628</v>
      </c>
      <c r="F392" s="9" t="n">
        <v>200</v>
      </c>
      <c r="G392" s="9" t="n">
        <v>30</v>
      </c>
      <c r="H392" s="9" t="n">
        <v>30</v>
      </c>
      <c r="I392" s="9" t="n">
        <v>300</v>
      </c>
      <c r="J392" s="9" t="n">
        <f aca="false">MAX(J393,G393,F393,E393)</f>
        <v>1500</v>
      </c>
      <c r="K392" s="9" t="n">
        <v>300</v>
      </c>
      <c r="L392" s="9" t="n">
        <f aca="false">IF(ISNA(P393),"",P393)</f>
        <v>10</v>
      </c>
      <c r="M392" s="9" t="s">
        <v>199</v>
      </c>
      <c r="N392" s="11" t="b">
        <f aca="false">TRUE()</f>
        <v>1</v>
      </c>
      <c r="O392" s="8" t="n">
        <f aca="false">IF(F392="","",IF(ISNUMBER(F392),F392,IFERROR(VALUE(F392),"")))</f>
        <v>200</v>
      </c>
      <c r="P392" s="8" t="n">
        <f aca="false">IF(G392="","",IF(ISNUMBER(G392),G392,IFERROR(VALUE(G392),"")))</f>
        <v>30</v>
      </c>
      <c r="Q392" s="8" t="n">
        <f aca="false">IF(H392="","",IF(ISNUMBER(H392),H392,IFERROR(VALUE(H392),"")))</f>
        <v>30</v>
      </c>
      <c r="R392" s="8" t="n">
        <f aca="false">IF(I392="","",IF(ISNUMBER(I392),I392,IFERROR(VALUE(I392),"")))</f>
        <v>300</v>
      </c>
      <c r="S392" s="8" t="n">
        <f aca="false">IF(COUNT(O392:R392)=0,"",MAX(O392:R392))</f>
        <v>300</v>
      </c>
      <c r="T392" s="8" t="str">
        <f aca="false">IF(S392="","",IFERROR(INDEX(Codetabel!$B$2:$B$11,MATCH(S392,Codetabel!$A$2:$A$11,0)),""))</f>
        <v>4.2</v>
      </c>
      <c r="U392" s="8" t="str">
        <f aca="false">IF(NOT(X392),"n/a (excluded)",IF(K392=S392,"OK","MISMATCH"))</f>
        <v>OK</v>
      </c>
      <c r="V392" s="8" t="str">
        <f aca="false">IF(NOT(X392),"n/a (excluded)",IF(M392&amp;""=T392&amp;"","OK","MISMATCH"))</f>
        <v>OK</v>
      </c>
      <c r="W392" s="8" t="str">
        <f aca="false">IF(E392="","no activity description",IF(O392="","no numeric odour distance",IF(M392="","no category","")))</f>
        <v/>
      </c>
      <c r="X392" s="12" t="b">
        <f aca="false">W392=""</f>
        <v>1</v>
      </c>
      <c r="Y392" s="8" t="n">
        <f aca="false">IF(X392,INDEX(Codetabel!$C$2:$C$11,MATCH(M392&amp;"",Codetabel!$B$2:$B$11,0)),"")</f>
        <v>6</v>
      </c>
      <c r="Z392" s="12" t="b">
        <f aca="false">IF(X392,O392=S392,"")</f>
        <v>0</v>
      </c>
    </row>
    <row r="393" customFormat="false" ht="15" hidden="false" customHeight="false" outlineLevel="0" collapsed="false">
      <c r="A393" s="9" t="n">
        <v>394</v>
      </c>
      <c r="B393" s="9" t="s">
        <v>629</v>
      </c>
      <c r="C393" s="9" t="s">
        <v>630</v>
      </c>
      <c r="D393" s="9"/>
      <c r="E393" s="9" t="s">
        <v>631</v>
      </c>
      <c r="F393" s="9" t="n">
        <v>30</v>
      </c>
      <c r="G393" s="9" t="n">
        <v>10</v>
      </c>
      <c r="H393" s="9" t="n">
        <v>30</v>
      </c>
      <c r="I393" s="9" t="n">
        <v>10</v>
      </c>
      <c r="J393" s="9" t="n">
        <f aca="false">MAX(J394,G394,F394,E394)</f>
        <v>1500</v>
      </c>
      <c r="K393" s="9" t="n">
        <v>30</v>
      </c>
      <c r="L393" s="9" t="n">
        <f aca="false">IF(ISNA(P394),"",P394)</f>
        <v>300</v>
      </c>
      <c r="M393" s="9" t="s">
        <v>107</v>
      </c>
      <c r="N393" s="11" t="b">
        <f aca="false">TRUE()</f>
        <v>1</v>
      </c>
      <c r="O393" s="8" t="n">
        <f aca="false">IF(F393="","",IF(ISNUMBER(F393),F393,IFERROR(VALUE(F393),"")))</f>
        <v>30</v>
      </c>
      <c r="P393" s="8" t="n">
        <f aca="false">IF(G393="","",IF(ISNUMBER(G393),G393,IFERROR(VALUE(G393),"")))</f>
        <v>10</v>
      </c>
      <c r="Q393" s="8" t="n">
        <f aca="false">IF(H393="","",IF(ISNUMBER(H393),H393,IFERROR(VALUE(H393),"")))</f>
        <v>30</v>
      </c>
      <c r="R393" s="8" t="n">
        <f aca="false">IF(I393="","",IF(ISNUMBER(I393),I393,IFERROR(VALUE(I393),"")))</f>
        <v>10</v>
      </c>
      <c r="S393" s="8" t="n">
        <f aca="false">IF(COUNT(O393:R393)=0,"",MAX(O393:R393))</f>
        <v>30</v>
      </c>
      <c r="T393" s="8" t="str">
        <f aca="false">IF(S393="","",IFERROR(INDEX(Codetabel!$B$2:$B$11,MATCH(S393,Codetabel!$A$2:$A$11,0)),""))</f>
        <v>2</v>
      </c>
      <c r="U393" s="8" t="str">
        <f aca="false">IF(NOT(X393),"n/a (excluded)",IF(K393=S393,"OK","MISMATCH"))</f>
        <v>OK</v>
      </c>
      <c r="V393" s="8" t="str">
        <f aca="false">IF(NOT(X393),"n/a (excluded)",IF(M393&amp;""=T393&amp;"","OK","MISMATCH"))</f>
        <v>OK</v>
      </c>
      <c r="W393" s="8" t="str">
        <f aca="false">IF(E393="","no activity description",IF(O393="","no numeric odour distance",IF(M393="","no category","")))</f>
        <v/>
      </c>
      <c r="X393" s="12" t="b">
        <f aca="false">W393=""</f>
        <v>1</v>
      </c>
      <c r="Y393" s="8" t="n">
        <f aca="false">IF(X393,INDEX(Codetabel!$C$2:$C$11,MATCH(M393&amp;"",Codetabel!$B$2:$B$11,0)),"")</f>
        <v>2</v>
      </c>
      <c r="Z393" s="12" t="b">
        <f aca="false">IF(X393,O393=S393,"")</f>
        <v>1</v>
      </c>
    </row>
    <row r="394" customFormat="false" ht="15" hidden="false" customHeight="false" outlineLevel="0" collapsed="false">
      <c r="A394" s="9" t="n">
        <v>395</v>
      </c>
      <c r="B394" s="9" t="s">
        <v>632</v>
      </c>
      <c r="C394" s="9" t="s">
        <v>633</v>
      </c>
      <c r="D394" s="9"/>
      <c r="E394" s="9" t="s">
        <v>634</v>
      </c>
      <c r="F394" s="9" t="n">
        <v>1500</v>
      </c>
      <c r="G394" s="9" t="n">
        <v>300</v>
      </c>
      <c r="H394" s="9" t="n">
        <v>1000</v>
      </c>
      <c r="I394" s="9" t="n">
        <v>200</v>
      </c>
      <c r="J394" s="9" t="n">
        <f aca="false">MAX(J395,G395,F395,E395)</f>
        <v>0</v>
      </c>
      <c r="K394" s="9" t="n">
        <v>1500</v>
      </c>
      <c r="L394" s="9" t="str">
        <f aca="false">IF(ISNA(P395),"",P395)</f>
        <v/>
      </c>
      <c r="M394" s="9" t="s">
        <v>418</v>
      </c>
      <c r="N394" s="11" t="b">
        <f aca="false">TRUE()</f>
        <v>1</v>
      </c>
      <c r="O394" s="8" t="n">
        <f aca="false">IF(F394="","",IF(ISNUMBER(F394),F394,IFERROR(VALUE(F394),"")))</f>
        <v>1500</v>
      </c>
      <c r="P394" s="8" t="n">
        <f aca="false">IF(G394="","",IF(ISNUMBER(G394),G394,IFERROR(VALUE(G394),"")))</f>
        <v>300</v>
      </c>
      <c r="Q394" s="8" t="n">
        <f aca="false">IF(H394="","",IF(ISNUMBER(H394),H394,IFERROR(VALUE(H394),"")))</f>
        <v>1000</v>
      </c>
      <c r="R394" s="8" t="n">
        <f aca="false">IF(I394="","",IF(ISNUMBER(I394),I394,IFERROR(VALUE(I394),"")))</f>
        <v>200</v>
      </c>
      <c r="S394" s="8" t="n">
        <f aca="false">IF(COUNT(O394:R394)=0,"",MAX(O394:R394))</f>
        <v>1500</v>
      </c>
      <c r="T394" s="8" t="str">
        <f aca="false">IF(S394="","",IFERROR(INDEX(Codetabel!$B$2:$B$11,MATCH(S394,Codetabel!$A$2:$A$11,0)),""))</f>
        <v>6</v>
      </c>
      <c r="U394" s="8" t="str">
        <f aca="false">IF(NOT(X394),"n/a (excluded)",IF(K394=S394,"OK","MISMATCH"))</f>
        <v>OK</v>
      </c>
      <c r="V394" s="8" t="str">
        <f aca="false">IF(NOT(X394),"n/a (excluded)",IF(M394&amp;""=T394&amp;"","OK","MISMATCH"))</f>
        <v>OK</v>
      </c>
      <c r="W394" s="8" t="str">
        <f aca="false">IF(E394="","no activity description",IF(O394="","no numeric odour distance",IF(M394="","no category","")))</f>
        <v/>
      </c>
      <c r="X394" s="12" t="b">
        <f aca="false">W394=""</f>
        <v>1</v>
      </c>
      <c r="Y394" s="8" t="n">
        <f aca="false">IF(X394,INDEX(Codetabel!$C$2:$C$11,MATCH(M394&amp;"",Codetabel!$B$2:$B$11,0)),"")</f>
        <v>10</v>
      </c>
      <c r="Z394" s="12" t="b">
        <f aca="false">IF(X394,O394=S394,"")</f>
        <v>1</v>
      </c>
    </row>
    <row r="395" customFormat="false" ht="15" hidden="false" customHeight="false" outlineLevel="0" collapsed="false">
      <c r="A395" s="9" t="n">
        <v>396</v>
      </c>
      <c r="B395" s="9" t="s">
        <v>1349</v>
      </c>
      <c r="C395" s="9" t="s">
        <v>1350</v>
      </c>
      <c r="D395" s="9" t="s">
        <v>1212</v>
      </c>
      <c r="E395" s="9"/>
      <c r="F395" s="9"/>
      <c r="G395" s="9"/>
      <c r="H395" s="9"/>
      <c r="I395" s="9"/>
      <c r="J395" s="9"/>
      <c r="K395" s="9"/>
      <c r="L395" s="9" t="str">
        <f aca="false">IF(ISNA(P396),"",P396)</f>
        <v/>
      </c>
      <c r="M395" s="9"/>
      <c r="N395" s="11" t="b">
        <f aca="false">TRUE()</f>
        <v>1</v>
      </c>
      <c r="O395" s="8" t="str">
        <f aca="false">IF(F395="","",IF(ISNUMBER(F395),F395,IFERROR(VALUE(F395),"")))</f>
        <v/>
      </c>
      <c r="P395" s="8" t="str">
        <f aca="false">IF(G395="","",IF(ISNUMBER(G395),G395,IFERROR(VALUE(G395),"")))</f>
        <v/>
      </c>
      <c r="Q395" s="8" t="str">
        <f aca="false">IF(H395="","",IF(ISNUMBER(H395),H395,IFERROR(VALUE(H395),"")))</f>
        <v/>
      </c>
      <c r="R395" s="8" t="str">
        <f aca="false">IF(I395="","",IF(ISNUMBER(I395),I395,IFERROR(VALUE(I395),"")))</f>
        <v/>
      </c>
      <c r="S395" s="8" t="str">
        <f aca="false">IF(COUNT(O395:R395)=0,"",MAX(O395:R395))</f>
        <v/>
      </c>
      <c r="T395" s="8" t="str">
        <f aca="false">IF(S395="","",IFERROR(INDEX(Codetabel!$B$2:$B$11,MATCH(S395,Codetabel!$A$2:$A$11,0)),""))</f>
        <v/>
      </c>
      <c r="U395" s="8" t="str">
        <f aca="false">IF(NOT(X395),"n/a (excluded)",IF(K395=S395,"OK","MISMATCH"))</f>
        <v>n/a (excluded)</v>
      </c>
      <c r="V395" s="8" t="str">
        <f aca="false">IF(NOT(X395),"n/a (excluded)",IF(M395&amp;""=T395&amp;"","OK","MISMATCH"))</f>
        <v>n/a (excluded)</v>
      </c>
      <c r="W395" s="8" t="str">
        <f aca="false">IF(E395="","no activity description",IF(O395="","no numeric odour distance",IF(M395="","no category","")))</f>
        <v>no activity description</v>
      </c>
      <c r="X395" s="12" t="b">
        <f aca="false">W395=""</f>
        <v>0</v>
      </c>
      <c r="Y395" s="8" t="str">
        <f aca="false">IF(X395,INDEX(Codetabel!$C$2:$C$11,MATCH(M395&amp;"",Codetabel!$B$2:$B$11,0)),"")</f>
        <v/>
      </c>
      <c r="Z395" s="8" t="str">
        <f aca="false">IF(X395,O395=S395,"")</f>
        <v/>
      </c>
    </row>
    <row r="396" customFormat="false" ht="15" hidden="false" customHeight="false" outlineLevel="0" collapsed="false">
      <c r="A396" s="9" t="n">
        <v>397</v>
      </c>
      <c r="B396" s="9" t="s">
        <v>1349</v>
      </c>
      <c r="C396" s="9" t="s">
        <v>1350</v>
      </c>
      <c r="D396" s="9" t="s">
        <v>1212</v>
      </c>
      <c r="E396" s="9" t="s">
        <v>1351</v>
      </c>
      <c r="F396" s="9"/>
      <c r="G396" s="9"/>
      <c r="H396" s="9"/>
      <c r="I396" s="9"/>
      <c r="J396" s="9"/>
      <c r="K396" s="9"/>
      <c r="L396" s="9" t="n">
        <f aca="false">IF(ISNA(P397),"",P397)</f>
        <v>0</v>
      </c>
      <c r="M396" s="9"/>
      <c r="N396" s="11" t="b">
        <f aca="false">TRUE()</f>
        <v>1</v>
      </c>
      <c r="O396" s="8" t="str">
        <f aca="false">IF(F396="","",IF(ISNUMBER(F396),F396,IFERROR(VALUE(F396),"")))</f>
        <v/>
      </c>
      <c r="P396" s="8" t="str">
        <f aca="false">IF(G396="","",IF(ISNUMBER(G396),G396,IFERROR(VALUE(G396),"")))</f>
        <v/>
      </c>
      <c r="Q396" s="8" t="str">
        <f aca="false">IF(H396="","",IF(ISNUMBER(H396),H396,IFERROR(VALUE(H396),"")))</f>
        <v/>
      </c>
      <c r="R396" s="8" t="str">
        <f aca="false">IF(I396="","",IF(ISNUMBER(I396),I396,IFERROR(VALUE(I396),"")))</f>
        <v/>
      </c>
      <c r="S396" s="8" t="str">
        <f aca="false">IF(COUNT(O396:R396)=0,"",MAX(O396:R396))</f>
        <v/>
      </c>
      <c r="T396" s="8" t="str">
        <f aca="false">IF(S396="","",IFERROR(INDEX(Codetabel!$B$2:$B$11,MATCH(S396,Codetabel!$A$2:$A$11,0)),""))</f>
        <v/>
      </c>
      <c r="U396" s="8" t="str">
        <f aca="false">IF(NOT(X396),"n/a (excluded)",IF(K396=S396,"OK","MISMATCH"))</f>
        <v>n/a (excluded)</v>
      </c>
      <c r="V396" s="8" t="str">
        <f aca="false">IF(NOT(X396),"n/a (excluded)",IF(M396&amp;""=T396&amp;"","OK","MISMATCH"))</f>
        <v>n/a (excluded)</v>
      </c>
      <c r="W396" s="8" t="str">
        <f aca="false">IF(E396="","no activity description",IF(O396="","no numeric odour distance",IF(M396="","no category","")))</f>
        <v>no numeric odour distance</v>
      </c>
      <c r="X396" s="12" t="b">
        <f aca="false">W396=""</f>
        <v>0</v>
      </c>
      <c r="Y396" s="8" t="str">
        <f aca="false">IF(X396,INDEX(Codetabel!$C$2:$C$11,MATCH(M396&amp;"",Codetabel!$B$2:$B$11,0)),"")</f>
        <v/>
      </c>
      <c r="Z396" s="8" t="str">
        <f aca="false">IF(X396,O396=S396,"")</f>
        <v/>
      </c>
    </row>
    <row r="397" customFormat="false" ht="15" hidden="false" customHeight="false" outlineLevel="0" collapsed="false">
      <c r="A397" s="9" t="n">
        <v>398</v>
      </c>
      <c r="B397" s="9" t="s">
        <v>635</v>
      </c>
      <c r="C397" s="9" t="s">
        <v>636</v>
      </c>
      <c r="D397" s="9"/>
      <c r="E397" s="9" t="s">
        <v>637</v>
      </c>
      <c r="F397" s="9" t="n">
        <v>30</v>
      </c>
      <c r="G397" s="9" t="n">
        <v>0</v>
      </c>
      <c r="H397" s="9" t="n">
        <v>50</v>
      </c>
      <c r="I397" s="9" t="n">
        <v>30</v>
      </c>
      <c r="J397" s="9" t="n">
        <f aca="false">MAX(J398,G398,F398,E398)</f>
        <v>50</v>
      </c>
      <c r="K397" s="9" t="n">
        <v>50</v>
      </c>
      <c r="L397" s="9" t="n">
        <f aca="false">IF(ISNA(P398),"",P398)</f>
        <v>10</v>
      </c>
      <c r="M397" s="9" t="s">
        <v>126</v>
      </c>
      <c r="N397" s="11" t="b">
        <f aca="false">TRUE()</f>
        <v>1</v>
      </c>
      <c r="O397" s="8" t="n">
        <f aca="false">IF(F397="","",IF(ISNUMBER(F397),F397,IFERROR(VALUE(F397),"")))</f>
        <v>30</v>
      </c>
      <c r="P397" s="8" t="n">
        <f aca="false">IF(G397="","",IF(ISNUMBER(G397),G397,IFERROR(VALUE(G397),"")))</f>
        <v>0</v>
      </c>
      <c r="Q397" s="8" t="n">
        <f aca="false">IF(H397="","",IF(ISNUMBER(H397),H397,IFERROR(VALUE(H397),"")))</f>
        <v>50</v>
      </c>
      <c r="R397" s="8" t="n">
        <f aca="false">IF(I397="","",IF(ISNUMBER(I397),I397,IFERROR(VALUE(I397),"")))</f>
        <v>30</v>
      </c>
      <c r="S397" s="8" t="n">
        <f aca="false">IF(COUNT(O397:R397)=0,"",MAX(O397:R397))</f>
        <v>50</v>
      </c>
      <c r="T397" s="8" t="str">
        <f aca="false">IF(S397="","",IFERROR(INDEX(Codetabel!$B$2:$B$11,MATCH(S397,Codetabel!$A$2:$A$11,0)),""))</f>
        <v>3.1</v>
      </c>
      <c r="U397" s="8" t="str">
        <f aca="false">IF(NOT(X397),"n/a (excluded)",IF(K397=S397,"OK","MISMATCH"))</f>
        <v>OK</v>
      </c>
      <c r="V397" s="8" t="str">
        <f aca="false">IF(NOT(X397),"n/a (excluded)",IF(M397&amp;""=T397&amp;"","OK","MISMATCH"))</f>
        <v>OK</v>
      </c>
      <c r="W397" s="8" t="str">
        <f aca="false">IF(E397="","no activity description",IF(O397="","no numeric odour distance",IF(M397="","no category","")))</f>
        <v/>
      </c>
      <c r="X397" s="12" t="b">
        <f aca="false">W397=""</f>
        <v>1</v>
      </c>
      <c r="Y397" s="8" t="n">
        <f aca="false">IF(X397,INDEX(Codetabel!$C$2:$C$11,MATCH(M397&amp;"",Codetabel!$B$2:$B$11,0)),"")</f>
        <v>3</v>
      </c>
      <c r="Z397" s="12" t="b">
        <f aca="false">IF(X397,O397=S397,"")</f>
        <v>0</v>
      </c>
    </row>
    <row r="398" customFormat="false" ht="15" hidden="false" customHeight="false" outlineLevel="0" collapsed="false">
      <c r="A398" s="9" t="n">
        <v>399</v>
      </c>
      <c r="B398" s="9" t="s">
        <v>638</v>
      </c>
      <c r="C398" s="9" t="s">
        <v>639</v>
      </c>
      <c r="D398" s="9"/>
      <c r="E398" s="9" t="s">
        <v>640</v>
      </c>
      <c r="F398" s="9" t="n">
        <v>50</v>
      </c>
      <c r="G398" s="9" t="n">
        <v>10</v>
      </c>
      <c r="H398" s="9" t="n">
        <v>50</v>
      </c>
      <c r="I398" s="9" t="n">
        <v>30</v>
      </c>
      <c r="J398" s="9" t="n">
        <f aca="false">MAX(J399,G399,F399,E399)</f>
        <v>0</v>
      </c>
      <c r="K398" s="9" t="n">
        <v>50</v>
      </c>
      <c r="L398" s="9" t="str">
        <f aca="false">IF(ISNA(P399),"",P399)</f>
        <v/>
      </c>
      <c r="M398" s="9" t="s">
        <v>126</v>
      </c>
      <c r="N398" s="11" t="b">
        <f aca="false">TRUE()</f>
        <v>1</v>
      </c>
      <c r="O398" s="8" t="n">
        <f aca="false">IF(F398="","",IF(ISNUMBER(F398),F398,IFERROR(VALUE(F398),"")))</f>
        <v>50</v>
      </c>
      <c r="P398" s="8" t="n">
        <f aca="false">IF(G398="","",IF(ISNUMBER(G398),G398,IFERROR(VALUE(G398),"")))</f>
        <v>10</v>
      </c>
      <c r="Q398" s="8" t="n">
        <f aca="false">IF(H398="","",IF(ISNUMBER(H398),H398,IFERROR(VALUE(H398),"")))</f>
        <v>50</v>
      </c>
      <c r="R398" s="8" t="n">
        <f aca="false">IF(I398="","",IF(ISNUMBER(I398),I398,IFERROR(VALUE(I398),"")))</f>
        <v>30</v>
      </c>
      <c r="S398" s="8" t="n">
        <f aca="false">IF(COUNT(O398:R398)=0,"",MAX(O398:R398))</f>
        <v>50</v>
      </c>
      <c r="T398" s="8" t="str">
        <f aca="false">IF(S398="","",IFERROR(INDEX(Codetabel!$B$2:$B$11,MATCH(S398,Codetabel!$A$2:$A$11,0)),""))</f>
        <v>3.1</v>
      </c>
      <c r="U398" s="8" t="str">
        <f aca="false">IF(NOT(X398),"n/a (excluded)",IF(K398=S398,"OK","MISMATCH"))</f>
        <v>OK</v>
      </c>
      <c r="V398" s="8" t="str">
        <f aca="false">IF(NOT(X398),"n/a (excluded)",IF(M398&amp;""=T398&amp;"","OK","MISMATCH"))</f>
        <v>OK</v>
      </c>
      <c r="W398" s="8" t="str">
        <f aca="false">IF(E398="","no activity description",IF(O398="","no numeric odour distance",IF(M398="","no category","")))</f>
        <v/>
      </c>
      <c r="X398" s="12" t="b">
        <f aca="false">W398=""</f>
        <v>1</v>
      </c>
      <c r="Y398" s="8" t="n">
        <f aca="false">IF(X398,INDEX(Codetabel!$C$2:$C$11,MATCH(M398&amp;"",Codetabel!$B$2:$B$11,0)),"")</f>
        <v>3</v>
      </c>
      <c r="Z398" s="12" t="b">
        <f aca="false">IF(X398,O398=S398,"")</f>
        <v>1</v>
      </c>
    </row>
    <row r="399" customFormat="false" ht="15" hidden="false" customHeight="false" outlineLevel="0" collapsed="false">
      <c r="A399" s="9" t="n">
        <v>400</v>
      </c>
      <c r="B399" s="9" t="s">
        <v>641</v>
      </c>
      <c r="C399" s="9" t="s">
        <v>642</v>
      </c>
      <c r="D399" s="9" t="s">
        <v>1212</v>
      </c>
      <c r="E399" s="9"/>
      <c r="F399" s="9"/>
      <c r="G399" s="9"/>
      <c r="H399" s="9"/>
      <c r="I399" s="9"/>
      <c r="J399" s="9"/>
      <c r="K399" s="9"/>
      <c r="L399" s="9" t="str">
        <f aca="false">IF(ISNA(P400),"",P400)</f>
        <v/>
      </c>
      <c r="M399" s="9"/>
      <c r="N399" s="11" t="b">
        <f aca="false">TRUE()</f>
        <v>1</v>
      </c>
      <c r="O399" s="8" t="str">
        <f aca="false">IF(F399="","",IF(ISNUMBER(F399),F399,IFERROR(VALUE(F399),"")))</f>
        <v/>
      </c>
      <c r="P399" s="8" t="str">
        <f aca="false">IF(G399="","",IF(ISNUMBER(G399),G399,IFERROR(VALUE(G399),"")))</f>
        <v/>
      </c>
      <c r="Q399" s="8" t="str">
        <f aca="false">IF(H399="","",IF(ISNUMBER(H399),H399,IFERROR(VALUE(H399),"")))</f>
        <v/>
      </c>
      <c r="R399" s="8" t="str">
        <f aca="false">IF(I399="","",IF(ISNUMBER(I399),I399,IFERROR(VALUE(I399),"")))</f>
        <v/>
      </c>
      <c r="S399" s="8" t="str">
        <f aca="false">IF(COUNT(O399:R399)=0,"",MAX(O399:R399))</f>
        <v/>
      </c>
      <c r="T399" s="8" t="str">
        <f aca="false">IF(S399="","",IFERROR(INDEX(Codetabel!$B$2:$B$11,MATCH(S399,Codetabel!$A$2:$A$11,0)),""))</f>
        <v/>
      </c>
      <c r="U399" s="8" t="str">
        <f aca="false">IF(NOT(X399),"n/a (excluded)",IF(K399=S399,"OK","MISMATCH"))</f>
        <v>n/a (excluded)</v>
      </c>
      <c r="V399" s="8" t="str">
        <f aca="false">IF(NOT(X399),"n/a (excluded)",IF(M399&amp;""=T399&amp;"","OK","MISMATCH"))</f>
        <v>n/a (excluded)</v>
      </c>
      <c r="W399" s="8" t="str">
        <f aca="false">IF(E399="","no activity description",IF(O399="","no numeric odour distance",IF(M399="","no category","")))</f>
        <v>no activity description</v>
      </c>
      <c r="X399" s="12" t="b">
        <f aca="false">W399=""</f>
        <v>0</v>
      </c>
      <c r="Y399" s="8" t="str">
        <f aca="false">IF(X399,INDEX(Codetabel!$C$2:$C$11,MATCH(M399&amp;"",Codetabel!$B$2:$B$11,0)),"")</f>
        <v/>
      </c>
      <c r="Z399" s="8" t="str">
        <f aca="false">IF(X399,O399=S399,"")</f>
        <v/>
      </c>
    </row>
    <row r="400" customFormat="false" ht="15" hidden="false" customHeight="false" outlineLevel="0" collapsed="false">
      <c r="A400" s="9" t="n">
        <v>401</v>
      </c>
      <c r="B400" s="9" t="s">
        <v>641</v>
      </c>
      <c r="C400" s="9" t="s">
        <v>642</v>
      </c>
      <c r="D400" s="9" t="s">
        <v>1212</v>
      </c>
      <c r="E400" s="9" t="s">
        <v>1352</v>
      </c>
      <c r="F400" s="9"/>
      <c r="G400" s="9"/>
      <c r="H400" s="9"/>
      <c r="I400" s="9"/>
      <c r="J400" s="9"/>
      <c r="K400" s="9"/>
      <c r="L400" s="9" t="n">
        <f aca="false">IF(ISNA(P401),"",P401)</f>
        <v>0</v>
      </c>
      <c r="M400" s="9"/>
      <c r="N400" s="11" t="b">
        <f aca="false">TRUE()</f>
        <v>1</v>
      </c>
      <c r="O400" s="8" t="str">
        <f aca="false">IF(F400="","",IF(ISNUMBER(F400),F400,IFERROR(VALUE(F400),"")))</f>
        <v/>
      </c>
      <c r="P400" s="8" t="str">
        <f aca="false">IF(G400="","",IF(ISNUMBER(G400),G400,IFERROR(VALUE(G400),"")))</f>
        <v/>
      </c>
      <c r="Q400" s="8" t="str">
        <f aca="false">IF(H400="","",IF(ISNUMBER(H400),H400,IFERROR(VALUE(H400),"")))</f>
        <v/>
      </c>
      <c r="R400" s="8" t="str">
        <f aca="false">IF(I400="","",IF(ISNUMBER(I400),I400,IFERROR(VALUE(I400),"")))</f>
        <v/>
      </c>
      <c r="S400" s="8" t="str">
        <f aca="false">IF(COUNT(O400:R400)=0,"",MAX(O400:R400))</f>
        <v/>
      </c>
      <c r="T400" s="8" t="str">
        <f aca="false">IF(S400="","",IFERROR(INDEX(Codetabel!$B$2:$B$11,MATCH(S400,Codetabel!$A$2:$A$11,0)),""))</f>
        <v/>
      </c>
      <c r="U400" s="8" t="str">
        <f aca="false">IF(NOT(X400),"n/a (excluded)",IF(K400=S400,"OK","MISMATCH"))</f>
        <v>n/a (excluded)</v>
      </c>
      <c r="V400" s="8" t="str">
        <f aca="false">IF(NOT(X400),"n/a (excluded)",IF(M400&amp;""=T400&amp;"","OK","MISMATCH"))</f>
        <v>n/a (excluded)</v>
      </c>
      <c r="W400" s="8" t="str">
        <f aca="false">IF(E400="","no activity description",IF(O400="","no numeric odour distance",IF(M400="","no category","")))</f>
        <v>no numeric odour distance</v>
      </c>
      <c r="X400" s="12" t="b">
        <f aca="false">W400=""</f>
        <v>0</v>
      </c>
      <c r="Y400" s="8" t="str">
        <f aca="false">IF(X400,INDEX(Codetabel!$C$2:$C$11,MATCH(M400&amp;"",Codetabel!$B$2:$B$11,0)),"")</f>
        <v/>
      </c>
      <c r="Z400" s="8" t="str">
        <f aca="false">IF(X400,O400=S400,"")</f>
        <v/>
      </c>
    </row>
    <row r="401" customFormat="false" ht="15" hidden="false" customHeight="false" outlineLevel="0" collapsed="false">
      <c r="A401" s="9" t="n">
        <v>402</v>
      </c>
      <c r="B401" s="9" t="s">
        <v>641</v>
      </c>
      <c r="C401" s="9" t="s">
        <v>642</v>
      </c>
      <c r="D401" s="9" t="s">
        <v>1285</v>
      </c>
      <c r="E401" s="9" t="s">
        <v>643</v>
      </c>
      <c r="F401" s="9" t="n">
        <v>30</v>
      </c>
      <c r="G401" s="9" t="n">
        <v>0</v>
      </c>
      <c r="H401" s="9" t="n">
        <v>30</v>
      </c>
      <c r="I401" s="9" t="n">
        <v>0</v>
      </c>
      <c r="J401" s="9" t="n">
        <f aca="false">MAX(J402,G402,F402,E402)</f>
        <v>0</v>
      </c>
      <c r="K401" s="9" t="n">
        <v>30</v>
      </c>
      <c r="L401" s="9" t="str">
        <f aca="false">IF(ISNA(P402),"",P402)</f>
        <v/>
      </c>
      <c r="M401" s="9" t="s">
        <v>107</v>
      </c>
      <c r="N401" s="11" t="b">
        <f aca="false">TRUE()</f>
        <v>1</v>
      </c>
      <c r="O401" s="8" t="n">
        <f aca="false">IF(F401="","",IF(ISNUMBER(F401),F401,IFERROR(VALUE(F401),"")))</f>
        <v>30</v>
      </c>
      <c r="P401" s="8" t="n">
        <f aca="false">IF(G401="","",IF(ISNUMBER(G401),G401,IFERROR(VALUE(G401),"")))</f>
        <v>0</v>
      </c>
      <c r="Q401" s="8" t="n">
        <f aca="false">IF(H401="","",IF(ISNUMBER(H401),H401,IFERROR(VALUE(H401),"")))</f>
        <v>30</v>
      </c>
      <c r="R401" s="8" t="n">
        <f aca="false">IF(I401="","",IF(ISNUMBER(I401),I401,IFERROR(VALUE(I401),"")))</f>
        <v>0</v>
      </c>
      <c r="S401" s="8" t="n">
        <f aca="false">IF(COUNT(O401:R401)=0,"",MAX(O401:R401))</f>
        <v>30</v>
      </c>
      <c r="T401" s="8" t="str">
        <f aca="false">IF(S401="","",IFERROR(INDEX(Codetabel!$B$2:$B$11,MATCH(S401,Codetabel!$A$2:$A$11,0)),""))</f>
        <v>2</v>
      </c>
      <c r="U401" s="8" t="str">
        <f aca="false">IF(NOT(X401),"n/a (excluded)",IF(K401=S401,"OK","MISMATCH"))</f>
        <v>OK</v>
      </c>
      <c r="V401" s="8" t="str">
        <f aca="false">IF(NOT(X401),"n/a (excluded)",IF(M401&amp;""=T401&amp;"","OK","MISMATCH"))</f>
        <v>OK</v>
      </c>
      <c r="W401" s="8" t="str">
        <f aca="false">IF(E401="","no activity description",IF(O401="","no numeric odour distance",IF(M401="","no category","")))</f>
        <v/>
      </c>
      <c r="X401" s="12" t="b">
        <f aca="false">W401=""</f>
        <v>1</v>
      </c>
      <c r="Y401" s="8" t="n">
        <f aca="false">IF(X401,INDEX(Codetabel!$C$2:$C$11,MATCH(M401&amp;"",Codetabel!$B$2:$B$11,0)),"")</f>
        <v>2</v>
      </c>
      <c r="Z401" s="12" t="b">
        <f aca="false">IF(X401,O401=S401,"")</f>
        <v>1</v>
      </c>
    </row>
    <row r="402" customFormat="false" ht="15" hidden="false" customHeight="false" outlineLevel="0" collapsed="false">
      <c r="A402" s="9" t="n">
        <v>403</v>
      </c>
      <c r="B402" s="9" t="s">
        <v>1353</v>
      </c>
      <c r="C402" s="9" t="s">
        <v>610</v>
      </c>
      <c r="D402" s="9" t="s">
        <v>1212</v>
      </c>
      <c r="E402" s="9"/>
      <c r="F402" s="9"/>
      <c r="G402" s="9"/>
      <c r="H402" s="9"/>
      <c r="I402" s="9"/>
      <c r="J402" s="9"/>
      <c r="K402" s="9"/>
      <c r="L402" s="9" t="str">
        <f aca="false">IF(ISNA(P403),"",P403)</f>
        <v/>
      </c>
      <c r="M402" s="9"/>
      <c r="N402" s="11" t="b">
        <f aca="false">TRUE()</f>
        <v>1</v>
      </c>
      <c r="O402" s="8" t="str">
        <f aca="false">IF(F402="","",IF(ISNUMBER(F402),F402,IFERROR(VALUE(F402),"")))</f>
        <v/>
      </c>
      <c r="P402" s="8" t="str">
        <f aca="false">IF(G402="","",IF(ISNUMBER(G402),G402,IFERROR(VALUE(G402),"")))</f>
        <v/>
      </c>
      <c r="Q402" s="8" t="str">
        <f aca="false">IF(H402="","",IF(ISNUMBER(H402),H402,IFERROR(VALUE(H402),"")))</f>
        <v/>
      </c>
      <c r="R402" s="8" t="str">
        <f aca="false">IF(I402="","",IF(ISNUMBER(I402),I402,IFERROR(VALUE(I402),"")))</f>
        <v/>
      </c>
      <c r="S402" s="8" t="str">
        <f aca="false">IF(COUNT(O402:R402)=0,"",MAX(O402:R402))</f>
        <v/>
      </c>
      <c r="T402" s="8" t="str">
        <f aca="false">IF(S402="","",IFERROR(INDEX(Codetabel!$B$2:$B$11,MATCH(S402,Codetabel!$A$2:$A$11,0)),""))</f>
        <v/>
      </c>
      <c r="U402" s="8" t="str">
        <f aca="false">IF(NOT(X402),"n/a (excluded)",IF(K402=S402,"OK","MISMATCH"))</f>
        <v>n/a (excluded)</v>
      </c>
      <c r="V402" s="8" t="str">
        <f aca="false">IF(NOT(X402),"n/a (excluded)",IF(M402&amp;""=T402&amp;"","OK","MISMATCH"))</f>
        <v>n/a (excluded)</v>
      </c>
      <c r="W402" s="8" t="str">
        <f aca="false">IF(E402="","no activity description",IF(O402="","no numeric odour distance",IF(M402="","no category","")))</f>
        <v>no activity description</v>
      </c>
      <c r="X402" s="12" t="b">
        <f aca="false">W402=""</f>
        <v>0</v>
      </c>
      <c r="Y402" s="8" t="str">
        <f aca="false">IF(X402,INDEX(Codetabel!$C$2:$C$11,MATCH(M402&amp;"",Codetabel!$B$2:$B$11,0)),"")</f>
        <v/>
      </c>
      <c r="Z402" s="8" t="str">
        <f aca="false">IF(X402,O402=S402,"")</f>
        <v/>
      </c>
    </row>
    <row r="403" customFormat="false" ht="15" hidden="false" customHeight="false" outlineLevel="0" collapsed="false">
      <c r="A403" s="9" t="n">
        <v>404</v>
      </c>
      <c r="B403" s="9" t="s">
        <v>1353</v>
      </c>
      <c r="C403" s="9" t="s">
        <v>610</v>
      </c>
      <c r="D403" s="9"/>
      <c r="E403" s="9" t="s">
        <v>1354</v>
      </c>
      <c r="F403" s="9"/>
      <c r="G403" s="9"/>
      <c r="H403" s="9"/>
      <c r="I403" s="9"/>
      <c r="J403" s="9"/>
      <c r="K403" s="9"/>
      <c r="L403" s="9" t="str">
        <f aca="false">IF(ISNA(P404),"",P404)</f>
        <v/>
      </c>
      <c r="M403" s="9"/>
      <c r="N403" s="11" t="b">
        <f aca="false">TRUE()</f>
        <v>1</v>
      </c>
      <c r="O403" s="8" t="str">
        <f aca="false">IF(F403="","",IF(ISNUMBER(F403),F403,IFERROR(VALUE(F403),"")))</f>
        <v/>
      </c>
      <c r="P403" s="8" t="str">
        <f aca="false">IF(G403="","",IF(ISNUMBER(G403),G403,IFERROR(VALUE(G403),"")))</f>
        <v/>
      </c>
      <c r="Q403" s="8" t="str">
        <f aca="false">IF(H403="","",IF(ISNUMBER(H403),H403,IFERROR(VALUE(H403),"")))</f>
        <v/>
      </c>
      <c r="R403" s="8" t="str">
        <f aca="false">IF(I403="","",IF(ISNUMBER(I403),I403,IFERROR(VALUE(I403),"")))</f>
        <v/>
      </c>
      <c r="S403" s="8" t="str">
        <f aca="false">IF(COUNT(O403:R403)=0,"",MAX(O403:R403))</f>
        <v/>
      </c>
      <c r="T403" s="8" t="str">
        <f aca="false">IF(S403="","",IFERROR(INDEX(Codetabel!$B$2:$B$11,MATCH(S403,Codetabel!$A$2:$A$11,0)),""))</f>
        <v/>
      </c>
      <c r="U403" s="8" t="str">
        <f aca="false">IF(NOT(X403),"n/a (excluded)",IF(K403=S403,"OK","MISMATCH"))</f>
        <v>n/a (excluded)</v>
      </c>
      <c r="V403" s="8" t="str">
        <f aca="false">IF(NOT(X403),"n/a (excluded)",IF(M403&amp;""=T403&amp;"","OK","MISMATCH"))</f>
        <v>n/a (excluded)</v>
      </c>
      <c r="W403" s="8" t="str">
        <f aca="false">IF(E403="","no activity description",IF(O403="","no numeric odour distance",IF(M403="","no category","")))</f>
        <v>no numeric odour distance</v>
      </c>
      <c r="X403" s="12" t="b">
        <f aca="false">W403=""</f>
        <v>0</v>
      </c>
      <c r="Y403" s="8" t="str">
        <f aca="false">IF(X403,INDEX(Codetabel!$C$2:$C$11,MATCH(M403&amp;"",Codetabel!$B$2:$B$11,0)),"")</f>
        <v/>
      </c>
      <c r="Z403" s="8" t="str">
        <f aca="false">IF(X403,O403=S403,"")</f>
        <v/>
      </c>
    </row>
    <row r="404" customFormat="false" ht="15" hidden="false" customHeight="false" outlineLevel="0" collapsed="false">
      <c r="A404" s="9" t="n">
        <v>405</v>
      </c>
      <c r="B404" s="9" t="s">
        <v>644</v>
      </c>
      <c r="C404" s="9" t="s">
        <v>645</v>
      </c>
      <c r="D404" s="9" t="s">
        <v>1215</v>
      </c>
      <c r="E404" s="9" t="s">
        <v>1355</v>
      </c>
      <c r="F404" s="9"/>
      <c r="G404" s="9"/>
      <c r="H404" s="9"/>
      <c r="I404" s="9"/>
      <c r="J404" s="9"/>
      <c r="K404" s="9"/>
      <c r="L404" s="9" t="n">
        <f aca="false">IF(ISNA(P405),"",P405)</f>
        <v>10</v>
      </c>
      <c r="M404" s="9"/>
      <c r="N404" s="11" t="b">
        <f aca="false">TRUE()</f>
        <v>1</v>
      </c>
      <c r="O404" s="8" t="str">
        <f aca="false">IF(F404="","",IF(ISNUMBER(F404),F404,IFERROR(VALUE(F404),"")))</f>
        <v/>
      </c>
      <c r="P404" s="8" t="str">
        <f aca="false">IF(G404="","",IF(ISNUMBER(G404),G404,IFERROR(VALUE(G404),"")))</f>
        <v/>
      </c>
      <c r="Q404" s="8" t="str">
        <f aca="false">IF(H404="","",IF(ISNUMBER(H404),H404,IFERROR(VALUE(H404),"")))</f>
        <v/>
      </c>
      <c r="R404" s="8" t="str">
        <f aca="false">IF(I404="","",IF(ISNUMBER(I404),I404,IFERROR(VALUE(I404),"")))</f>
        <v/>
      </c>
      <c r="S404" s="8" t="str">
        <f aca="false">IF(COUNT(O404:R404)=0,"",MAX(O404:R404))</f>
        <v/>
      </c>
      <c r="T404" s="8" t="str">
        <f aca="false">IF(S404="","",IFERROR(INDEX(Codetabel!$B$2:$B$11,MATCH(S404,Codetabel!$A$2:$A$11,0)),""))</f>
        <v/>
      </c>
      <c r="U404" s="8" t="str">
        <f aca="false">IF(NOT(X404),"n/a (excluded)",IF(K404=S404,"OK","MISMATCH"))</f>
        <v>n/a (excluded)</v>
      </c>
      <c r="V404" s="8" t="str">
        <f aca="false">IF(NOT(X404),"n/a (excluded)",IF(M404&amp;""=T404&amp;"","OK","MISMATCH"))</f>
        <v>n/a (excluded)</v>
      </c>
      <c r="W404" s="8" t="str">
        <f aca="false">IF(E404="","no activity description",IF(O404="","no numeric odour distance",IF(M404="","no category","")))</f>
        <v>no numeric odour distance</v>
      </c>
      <c r="X404" s="12" t="b">
        <f aca="false">W404=""</f>
        <v>0</v>
      </c>
      <c r="Y404" s="8" t="str">
        <f aca="false">IF(X404,INDEX(Codetabel!$C$2:$C$11,MATCH(M404&amp;"",Codetabel!$B$2:$B$11,0)),"")</f>
        <v/>
      </c>
      <c r="Z404" s="8" t="str">
        <f aca="false">IF(X404,O404=S404,"")</f>
        <v/>
      </c>
    </row>
    <row r="405" customFormat="false" ht="15" hidden="false" customHeight="false" outlineLevel="0" collapsed="false">
      <c r="A405" s="9" t="n">
        <v>406</v>
      </c>
      <c r="B405" s="9" t="s">
        <v>644</v>
      </c>
      <c r="C405" s="9" t="s">
        <v>645</v>
      </c>
      <c r="D405" s="9" t="s">
        <v>392</v>
      </c>
      <c r="E405" s="9" t="s">
        <v>646</v>
      </c>
      <c r="F405" s="9" t="n">
        <v>100</v>
      </c>
      <c r="G405" s="9" t="n">
        <v>10</v>
      </c>
      <c r="H405" s="9" t="n">
        <v>200</v>
      </c>
      <c r="I405" s="9" t="n">
        <v>30</v>
      </c>
      <c r="J405" s="9" t="n">
        <f aca="false">MAX(J406,G406,F406,E406)</f>
        <v>200</v>
      </c>
      <c r="K405" s="9" t="n">
        <v>200</v>
      </c>
      <c r="L405" s="9" t="n">
        <f aca="false">IF(ISNA(P406),"",P406)</f>
        <v>30</v>
      </c>
      <c r="M405" s="9" t="s">
        <v>132</v>
      </c>
      <c r="N405" s="11" t="b">
        <f aca="false">TRUE()</f>
        <v>1</v>
      </c>
      <c r="O405" s="8" t="n">
        <f aca="false">IF(F405="","",IF(ISNUMBER(F405),F405,IFERROR(VALUE(F405),"")))</f>
        <v>100</v>
      </c>
      <c r="P405" s="8" t="n">
        <f aca="false">IF(G405="","",IF(ISNUMBER(G405),G405,IFERROR(VALUE(G405),"")))</f>
        <v>10</v>
      </c>
      <c r="Q405" s="8" t="n">
        <f aca="false">IF(H405="","",IF(ISNUMBER(H405),H405,IFERROR(VALUE(H405),"")))</f>
        <v>200</v>
      </c>
      <c r="R405" s="8" t="n">
        <f aca="false">IF(I405="","",IF(ISNUMBER(I405),I405,IFERROR(VALUE(I405),"")))</f>
        <v>30</v>
      </c>
      <c r="S405" s="8" t="n">
        <f aca="false">IF(COUNT(O405:R405)=0,"",MAX(O405:R405))</f>
        <v>200</v>
      </c>
      <c r="T405" s="8" t="str">
        <f aca="false">IF(S405="","",IFERROR(INDEX(Codetabel!$B$2:$B$11,MATCH(S405,Codetabel!$A$2:$A$11,0)),""))</f>
        <v>4.1</v>
      </c>
      <c r="U405" s="8" t="str">
        <f aca="false">IF(NOT(X405),"n/a (excluded)",IF(K405=S405,"OK","MISMATCH"))</f>
        <v>OK</v>
      </c>
      <c r="V405" s="8" t="str">
        <f aca="false">IF(NOT(X405),"n/a (excluded)",IF(M405&amp;""=T405&amp;"","OK","MISMATCH"))</f>
        <v>OK</v>
      </c>
      <c r="W405" s="8" t="str">
        <f aca="false">IF(E405="","no activity description",IF(O405="","no numeric odour distance",IF(M405="","no category","")))</f>
        <v/>
      </c>
      <c r="X405" s="12" t="b">
        <f aca="false">W405=""</f>
        <v>1</v>
      </c>
      <c r="Y405" s="8" t="n">
        <f aca="false">IF(X405,INDEX(Codetabel!$C$2:$C$11,MATCH(M405&amp;"",Codetabel!$B$2:$B$11,0)),"")</f>
        <v>5</v>
      </c>
      <c r="Z405" s="12" t="b">
        <f aca="false">IF(X405,O405=S405,"")</f>
        <v>0</v>
      </c>
    </row>
    <row r="406" customFormat="false" ht="15" hidden="false" customHeight="false" outlineLevel="0" collapsed="false">
      <c r="A406" s="9" t="n">
        <v>407</v>
      </c>
      <c r="B406" s="9" t="s">
        <v>644</v>
      </c>
      <c r="C406" s="9" t="s">
        <v>645</v>
      </c>
      <c r="D406" s="9" t="s">
        <v>107</v>
      </c>
      <c r="E406" s="9" t="s">
        <v>647</v>
      </c>
      <c r="F406" s="9" t="n">
        <v>200</v>
      </c>
      <c r="G406" s="9" t="n">
        <v>30</v>
      </c>
      <c r="H406" s="9" t="n">
        <v>300</v>
      </c>
      <c r="I406" s="9" t="n">
        <v>50</v>
      </c>
      <c r="J406" s="9" t="n">
        <f aca="false">MAX(J407,G407,F407,E407)</f>
        <v>100</v>
      </c>
      <c r="K406" s="9" t="n">
        <v>300</v>
      </c>
      <c r="L406" s="9" t="n">
        <f aca="false">IF(ISNA(P407),"",P407)</f>
        <v>10</v>
      </c>
      <c r="M406" s="9" t="s">
        <v>199</v>
      </c>
      <c r="N406" s="11" t="b">
        <f aca="false">TRUE()</f>
        <v>1</v>
      </c>
      <c r="O406" s="8" t="n">
        <f aca="false">IF(F406="","",IF(ISNUMBER(F406),F406,IFERROR(VALUE(F406),"")))</f>
        <v>200</v>
      </c>
      <c r="P406" s="8" t="n">
        <f aca="false">IF(G406="","",IF(ISNUMBER(G406),G406,IFERROR(VALUE(G406),"")))</f>
        <v>30</v>
      </c>
      <c r="Q406" s="8" t="n">
        <f aca="false">IF(H406="","",IF(ISNUMBER(H406),H406,IFERROR(VALUE(H406),"")))</f>
        <v>300</v>
      </c>
      <c r="R406" s="8" t="n">
        <f aca="false">IF(I406="","",IF(ISNUMBER(I406),I406,IFERROR(VALUE(I406),"")))</f>
        <v>50</v>
      </c>
      <c r="S406" s="8" t="n">
        <f aca="false">IF(COUNT(O406:R406)=0,"",MAX(O406:R406))</f>
        <v>300</v>
      </c>
      <c r="T406" s="8" t="str">
        <f aca="false">IF(S406="","",IFERROR(INDEX(Codetabel!$B$2:$B$11,MATCH(S406,Codetabel!$A$2:$A$11,0)),""))</f>
        <v>4.2</v>
      </c>
      <c r="U406" s="8" t="str">
        <f aca="false">IF(NOT(X406),"n/a (excluded)",IF(K406=S406,"OK","MISMATCH"))</f>
        <v>OK</v>
      </c>
      <c r="V406" s="8" t="str">
        <f aca="false">IF(NOT(X406),"n/a (excluded)",IF(M406&amp;""=T406&amp;"","OK","MISMATCH"))</f>
        <v>OK</v>
      </c>
      <c r="W406" s="8" t="str">
        <f aca="false">IF(E406="","no activity description",IF(O406="","no numeric odour distance",IF(M406="","no category","")))</f>
        <v/>
      </c>
      <c r="X406" s="12" t="b">
        <f aca="false">W406=""</f>
        <v>1</v>
      </c>
      <c r="Y406" s="8" t="n">
        <f aca="false">IF(X406,INDEX(Codetabel!$C$2:$C$11,MATCH(M406&amp;"",Codetabel!$B$2:$B$11,0)),"")</f>
        <v>6</v>
      </c>
      <c r="Z406" s="12" t="b">
        <f aca="false">IF(X406,O406=S406,"")</f>
        <v>0</v>
      </c>
    </row>
    <row r="407" customFormat="false" ht="15" hidden="false" customHeight="false" outlineLevel="0" collapsed="false">
      <c r="A407" s="9" t="n">
        <v>408</v>
      </c>
      <c r="B407" s="9" t="s">
        <v>648</v>
      </c>
      <c r="C407" s="9" t="s">
        <v>649</v>
      </c>
      <c r="D407" s="9"/>
      <c r="E407" s="9" t="s">
        <v>650</v>
      </c>
      <c r="F407" s="9" t="n">
        <v>100</v>
      </c>
      <c r="G407" s="9" t="n">
        <v>10</v>
      </c>
      <c r="H407" s="9" t="n">
        <v>200</v>
      </c>
      <c r="I407" s="9" t="n">
        <v>30</v>
      </c>
      <c r="J407" s="9" t="n">
        <f aca="false">MAX(J408,G408,F408,E408)</f>
        <v>30</v>
      </c>
      <c r="K407" s="9" t="n">
        <v>200</v>
      </c>
      <c r="L407" s="9" t="n">
        <f aca="false">IF(ISNA(P408),"",P408)</f>
        <v>10</v>
      </c>
      <c r="M407" s="9" t="s">
        <v>132</v>
      </c>
      <c r="N407" s="11" t="b">
        <f aca="false">TRUE()</f>
        <v>1</v>
      </c>
      <c r="O407" s="8" t="n">
        <f aca="false">IF(F407="","",IF(ISNUMBER(F407),F407,IFERROR(VALUE(F407),"")))</f>
        <v>100</v>
      </c>
      <c r="P407" s="8" t="n">
        <f aca="false">IF(G407="","",IF(ISNUMBER(G407),G407,IFERROR(VALUE(G407),"")))</f>
        <v>10</v>
      </c>
      <c r="Q407" s="8" t="n">
        <f aca="false">IF(H407="","",IF(ISNUMBER(H407),H407,IFERROR(VALUE(H407),"")))</f>
        <v>200</v>
      </c>
      <c r="R407" s="8" t="n">
        <f aca="false">IF(I407="","",IF(ISNUMBER(I407),I407,IFERROR(VALUE(I407),"")))</f>
        <v>30</v>
      </c>
      <c r="S407" s="8" t="n">
        <f aca="false">IF(COUNT(O407:R407)=0,"",MAX(O407:R407))</f>
        <v>200</v>
      </c>
      <c r="T407" s="8" t="str">
        <f aca="false">IF(S407="","",IFERROR(INDEX(Codetabel!$B$2:$B$11,MATCH(S407,Codetabel!$A$2:$A$11,0)),""))</f>
        <v>4.1</v>
      </c>
      <c r="U407" s="8" t="str">
        <f aca="false">IF(NOT(X407),"n/a (excluded)",IF(K407=S407,"OK","MISMATCH"))</f>
        <v>OK</v>
      </c>
      <c r="V407" s="8" t="str">
        <f aca="false">IF(NOT(X407),"n/a (excluded)",IF(M407&amp;""=T407&amp;"","OK","MISMATCH"))</f>
        <v>OK</v>
      </c>
      <c r="W407" s="8" t="str">
        <f aca="false">IF(E407="","no activity description",IF(O407="","no numeric odour distance",IF(M407="","no category","")))</f>
        <v/>
      </c>
      <c r="X407" s="12" t="b">
        <f aca="false">W407=""</f>
        <v>1</v>
      </c>
      <c r="Y407" s="8" t="n">
        <f aca="false">IF(X407,INDEX(Codetabel!$C$2:$C$11,MATCH(M407&amp;"",Codetabel!$B$2:$B$11,0)),"")</f>
        <v>5</v>
      </c>
      <c r="Z407" s="12" t="b">
        <f aca="false">IF(X407,O407=S407,"")</f>
        <v>0</v>
      </c>
    </row>
    <row r="408" customFormat="false" ht="15" hidden="false" customHeight="false" outlineLevel="0" collapsed="false">
      <c r="A408" s="9" t="n">
        <v>409</v>
      </c>
      <c r="B408" s="9" t="s">
        <v>651</v>
      </c>
      <c r="C408" s="9" t="s">
        <v>652</v>
      </c>
      <c r="D408" s="9"/>
      <c r="E408" s="9" t="s">
        <v>653</v>
      </c>
      <c r="F408" s="9" t="n">
        <v>30</v>
      </c>
      <c r="G408" s="9" t="n">
        <v>10</v>
      </c>
      <c r="H408" s="9" t="n">
        <v>200</v>
      </c>
      <c r="I408" s="9" t="n">
        <v>30</v>
      </c>
      <c r="J408" s="9" t="n">
        <f aca="false">MAX(J409,G409,F409,E409)</f>
        <v>30</v>
      </c>
      <c r="K408" s="9" t="n">
        <v>200</v>
      </c>
      <c r="L408" s="9" t="n">
        <f aca="false">IF(ISNA(P409),"",P409)</f>
        <v>10</v>
      </c>
      <c r="M408" s="9" t="s">
        <v>132</v>
      </c>
      <c r="N408" s="11" t="b">
        <f aca="false">TRUE()</f>
        <v>1</v>
      </c>
      <c r="O408" s="8" t="n">
        <f aca="false">IF(F408="","",IF(ISNUMBER(F408),F408,IFERROR(VALUE(F408),"")))</f>
        <v>30</v>
      </c>
      <c r="P408" s="8" t="n">
        <f aca="false">IF(G408="","",IF(ISNUMBER(G408),G408,IFERROR(VALUE(G408),"")))</f>
        <v>10</v>
      </c>
      <c r="Q408" s="8" t="n">
        <f aca="false">IF(H408="","",IF(ISNUMBER(H408),H408,IFERROR(VALUE(H408),"")))</f>
        <v>200</v>
      </c>
      <c r="R408" s="8" t="n">
        <f aca="false">IF(I408="","",IF(ISNUMBER(I408),I408,IFERROR(VALUE(I408),"")))</f>
        <v>30</v>
      </c>
      <c r="S408" s="8" t="n">
        <f aca="false">IF(COUNT(O408:R408)=0,"",MAX(O408:R408))</f>
        <v>200</v>
      </c>
      <c r="T408" s="8" t="str">
        <f aca="false">IF(S408="","",IFERROR(INDEX(Codetabel!$B$2:$B$11,MATCH(S408,Codetabel!$A$2:$A$11,0)),""))</f>
        <v>4.1</v>
      </c>
      <c r="U408" s="8" t="str">
        <f aca="false">IF(NOT(X408),"n/a (excluded)",IF(K408=S408,"OK","MISMATCH"))</f>
        <v>OK</v>
      </c>
      <c r="V408" s="8" t="str">
        <f aca="false">IF(NOT(X408),"n/a (excluded)",IF(M408&amp;""=T408&amp;"","OK","MISMATCH"))</f>
        <v>OK</v>
      </c>
      <c r="W408" s="8" t="str">
        <f aca="false">IF(E408="","no activity description",IF(O408="","no numeric odour distance",IF(M408="","no category","")))</f>
        <v/>
      </c>
      <c r="X408" s="12" t="b">
        <f aca="false">W408=""</f>
        <v>1</v>
      </c>
      <c r="Y408" s="8" t="n">
        <f aca="false">IF(X408,INDEX(Codetabel!$C$2:$C$11,MATCH(M408&amp;"",Codetabel!$B$2:$B$11,0)),"")</f>
        <v>5</v>
      </c>
      <c r="Z408" s="12" t="b">
        <f aca="false">IF(X408,O408=S408,"")</f>
        <v>0</v>
      </c>
    </row>
    <row r="409" customFormat="false" ht="15" hidden="false" customHeight="false" outlineLevel="0" collapsed="false">
      <c r="A409" s="9" t="n">
        <v>410</v>
      </c>
      <c r="B409" s="9" t="s">
        <v>654</v>
      </c>
      <c r="C409" s="9" t="s">
        <v>630</v>
      </c>
      <c r="D409" s="9"/>
      <c r="E409" s="9" t="s">
        <v>655</v>
      </c>
      <c r="F409" s="9" t="n">
        <v>30</v>
      </c>
      <c r="G409" s="9" t="n">
        <v>10</v>
      </c>
      <c r="H409" s="9" t="n">
        <v>100</v>
      </c>
      <c r="I409" s="9" t="n">
        <v>30</v>
      </c>
      <c r="J409" s="9" t="n">
        <f aca="false">MAX(J410,G410,F410,E410)</f>
        <v>0</v>
      </c>
      <c r="K409" s="9" t="n">
        <v>100</v>
      </c>
      <c r="L409" s="9" t="str">
        <f aca="false">IF(ISNA(P410),"",P410)</f>
        <v/>
      </c>
      <c r="M409" s="9" t="s">
        <v>115</v>
      </c>
      <c r="N409" s="11" t="b">
        <f aca="false">TRUE()</f>
        <v>1</v>
      </c>
      <c r="O409" s="8" t="n">
        <f aca="false">IF(F409="","",IF(ISNUMBER(F409),F409,IFERROR(VALUE(F409),"")))</f>
        <v>30</v>
      </c>
      <c r="P409" s="8" t="n">
        <f aca="false">IF(G409="","",IF(ISNUMBER(G409),G409,IFERROR(VALUE(G409),"")))</f>
        <v>10</v>
      </c>
      <c r="Q409" s="8" t="n">
        <f aca="false">IF(H409="","",IF(ISNUMBER(H409),H409,IFERROR(VALUE(H409),"")))</f>
        <v>100</v>
      </c>
      <c r="R409" s="8" t="n">
        <f aca="false">IF(I409="","",IF(ISNUMBER(I409),I409,IFERROR(VALUE(I409),"")))</f>
        <v>30</v>
      </c>
      <c r="S409" s="8" t="n">
        <f aca="false">IF(COUNT(O409:R409)=0,"",MAX(O409:R409))</f>
        <v>100</v>
      </c>
      <c r="T409" s="8" t="str">
        <f aca="false">IF(S409="","",IFERROR(INDEX(Codetabel!$B$2:$B$11,MATCH(S409,Codetabel!$A$2:$A$11,0)),""))</f>
        <v>3.2</v>
      </c>
      <c r="U409" s="8" t="str">
        <f aca="false">IF(NOT(X409),"n/a (excluded)",IF(K409=S409,"OK","MISMATCH"))</f>
        <v>OK</v>
      </c>
      <c r="V409" s="8" t="str">
        <f aca="false">IF(NOT(X409),"n/a (excluded)",IF(M409&amp;""=T409&amp;"","OK","MISMATCH"))</f>
        <v>OK</v>
      </c>
      <c r="W409" s="8" t="str">
        <f aca="false">IF(E409="","no activity description",IF(O409="","no numeric odour distance",IF(M409="","no category","")))</f>
        <v/>
      </c>
      <c r="X409" s="12" t="b">
        <f aca="false">W409=""</f>
        <v>1</v>
      </c>
      <c r="Y409" s="8" t="n">
        <f aca="false">IF(X409,INDEX(Codetabel!$C$2:$C$11,MATCH(M409&amp;"",Codetabel!$B$2:$B$11,0)),"")</f>
        <v>4</v>
      </c>
      <c r="Z409" s="12" t="b">
        <f aca="false">IF(X409,O409=S409,"")</f>
        <v>0</v>
      </c>
    </row>
    <row r="410" customFormat="false" ht="15" hidden="false" customHeight="false" outlineLevel="0" collapsed="false">
      <c r="A410" s="9" t="n">
        <v>411</v>
      </c>
      <c r="B410" s="9" t="s">
        <v>711</v>
      </c>
      <c r="C410" s="9" t="s">
        <v>614</v>
      </c>
      <c r="D410" s="9" t="s">
        <v>1212</v>
      </c>
      <c r="E410" s="9"/>
      <c r="F410" s="9"/>
      <c r="G410" s="9"/>
      <c r="H410" s="9"/>
      <c r="I410" s="9"/>
      <c r="J410" s="9"/>
      <c r="K410" s="9"/>
      <c r="L410" s="9" t="str">
        <f aca="false">IF(ISNA(P411),"",P411)</f>
        <v/>
      </c>
      <c r="M410" s="9"/>
      <c r="N410" s="11" t="b">
        <f aca="false">TRUE()</f>
        <v>1</v>
      </c>
      <c r="O410" s="8" t="str">
        <f aca="false">IF(F410="","",IF(ISNUMBER(F410),F410,IFERROR(VALUE(F410),"")))</f>
        <v/>
      </c>
      <c r="P410" s="8" t="str">
        <f aca="false">IF(G410="","",IF(ISNUMBER(G410),G410,IFERROR(VALUE(G410),"")))</f>
        <v/>
      </c>
      <c r="Q410" s="8" t="str">
        <f aca="false">IF(H410="","",IF(ISNUMBER(H410),H410,IFERROR(VALUE(H410),"")))</f>
        <v/>
      </c>
      <c r="R410" s="8" t="str">
        <f aca="false">IF(I410="","",IF(ISNUMBER(I410),I410,IFERROR(VALUE(I410),"")))</f>
        <v/>
      </c>
      <c r="S410" s="8" t="str">
        <f aca="false">IF(COUNT(O410:R410)=0,"",MAX(O410:R410))</f>
        <v/>
      </c>
      <c r="T410" s="8" t="str">
        <f aca="false">IF(S410="","",IFERROR(INDEX(Codetabel!$B$2:$B$11,MATCH(S410,Codetabel!$A$2:$A$11,0)),""))</f>
        <v/>
      </c>
      <c r="U410" s="8" t="str">
        <f aca="false">IF(NOT(X410),"n/a (excluded)",IF(K410=S410,"OK","MISMATCH"))</f>
        <v>n/a (excluded)</v>
      </c>
      <c r="V410" s="8" t="str">
        <f aca="false">IF(NOT(X410),"n/a (excluded)",IF(M410&amp;""=T410&amp;"","OK","MISMATCH"))</f>
        <v>n/a (excluded)</v>
      </c>
      <c r="W410" s="8" t="str">
        <f aca="false">IF(E410="","no activity description",IF(O410="","no numeric odour distance",IF(M410="","no category","")))</f>
        <v>no activity description</v>
      </c>
      <c r="X410" s="12" t="b">
        <f aca="false">W410=""</f>
        <v>0</v>
      </c>
      <c r="Y410" s="8" t="str">
        <f aca="false">IF(X410,INDEX(Codetabel!$C$2:$C$11,MATCH(M410&amp;"",Codetabel!$B$2:$B$11,0)),"")</f>
        <v/>
      </c>
      <c r="Z410" s="8" t="str">
        <f aca="false">IF(X410,O410=S410,"")</f>
        <v/>
      </c>
    </row>
    <row r="411" customFormat="false" ht="15" hidden="false" customHeight="false" outlineLevel="0" collapsed="false">
      <c r="A411" s="9" t="n">
        <v>412</v>
      </c>
      <c r="B411" s="9" t="s">
        <v>711</v>
      </c>
      <c r="C411" s="9" t="s">
        <v>614</v>
      </c>
      <c r="D411" s="9" t="s">
        <v>1212</v>
      </c>
      <c r="E411" s="9" t="s">
        <v>1356</v>
      </c>
      <c r="F411" s="9"/>
      <c r="G411" s="9"/>
      <c r="H411" s="9"/>
      <c r="I411" s="9"/>
      <c r="J411" s="9"/>
      <c r="K411" s="9"/>
      <c r="L411" s="9" t="str">
        <f aca="false">IF(ISNA(P412),"",P412)</f>
        <v/>
      </c>
      <c r="M411" s="9"/>
      <c r="N411" s="11" t="b">
        <f aca="false">TRUE()</f>
        <v>1</v>
      </c>
      <c r="O411" s="8" t="str">
        <f aca="false">IF(F411="","",IF(ISNUMBER(F411),F411,IFERROR(VALUE(F411),"")))</f>
        <v/>
      </c>
      <c r="P411" s="8" t="str">
        <f aca="false">IF(G411="","",IF(ISNUMBER(G411),G411,IFERROR(VALUE(G411),"")))</f>
        <v/>
      </c>
      <c r="Q411" s="8" t="str">
        <f aca="false">IF(H411="","",IF(ISNUMBER(H411),H411,IFERROR(VALUE(H411),"")))</f>
        <v/>
      </c>
      <c r="R411" s="8" t="str">
        <f aca="false">IF(I411="","",IF(ISNUMBER(I411),I411,IFERROR(VALUE(I411),"")))</f>
        <v/>
      </c>
      <c r="S411" s="8" t="str">
        <f aca="false">IF(COUNT(O411:R411)=0,"",MAX(O411:R411))</f>
        <v/>
      </c>
      <c r="T411" s="8" t="str">
        <f aca="false">IF(S411="","",IFERROR(INDEX(Codetabel!$B$2:$B$11,MATCH(S411,Codetabel!$A$2:$A$11,0)),""))</f>
        <v/>
      </c>
      <c r="U411" s="8" t="str">
        <f aca="false">IF(NOT(X411),"n/a (excluded)",IF(K411=S411,"OK","MISMATCH"))</f>
        <v>n/a (excluded)</v>
      </c>
      <c r="V411" s="8" t="str">
        <f aca="false">IF(NOT(X411),"n/a (excluded)",IF(M411&amp;""=T411&amp;"","OK","MISMATCH"))</f>
        <v>n/a (excluded)</v>
      </c>
      <c r="W411" s="8" t="str">
        <f aca="false">IF(E411="","no activity description",IF(O411="","no numeric odour distance",IF(M411="","no category","")))</f>
        <v>no numeric odour distance</v>
      </c>
      <c r="X411" s="12" t="b">
        <f aca="false">W411=""</f>
        <v>0</v>
      </c>
      <c r="Y411" s="8" t="str">
        <f aca="false">IF(X411,INDEX(Codetabel!$C$2:$C$11,MATCH(M411&amp;"",Codetabel!$B$2:$B$11,0)),"")</f>
        <v/>
      </c>
      <c r="Z411" s="8" t="str">
        <f aca="false">IF(X411,O411=S411,"")</f>
        <v/>
      </c>
    </row>
    <row r="412" customFormat="false" ht="15" hidden="false" customHeight="false" outlineLevel="0" collapsed="false">
      <c r="A412" s="9" t="n">
        <v>413</v>
      </c>
      <c r="B412" s="9" t="s">
        <v>656</v>
      </c>
      <c r="C412" s="9" t="s">
        <v>657</v>
      </c>
      <c r="D412" s="9" t="s">
        <v>1215</v>
      </c>
      <c r="E412" s="9" t="s">
        <v>1357</v>
      </c>
      <c r="F412" s="9"/>
      <c r="G412" s="9"/>
      <c r="H412" s="9"/>
      <c r="I412" s="9"/>
      <c r="J412" s="9"/>
      <c r="K412" s="9"/>
      <c r="L412" s="9" t="n">
        <f aca="false">IF(ISNA(P413),"",P413)</f>
        <v>30</v>
      </c>
      <c r="M412" s="9"/>
      <c r="N412" s="11" t="b">
        <f aca="false">TRUE()</f>
        <v>1</v>
      </c>
      <c r="O412" s="8" t="str">
        <f aca="false">IF(F412="","",IF(ISNUMBER(F412),F412,IFERROR(VALUE(F412),"")))</f>
        <v/>
      </c>
      <c r="P412" s="8" t="str">
        <f aca="false">IF(G412="","",IF(ISNUMBER(G412),G412,IFERROR(VALUE(G412),"")))</f>
        <v/>
      </c>
      <c r="Q412" s="8" t="str">
        <f aca="false">IF(H412="","",IF(ISNUMBER(H412),H412,IFERROR(VALUE(H412),"")))</f>
        <v/>
      </c>
      <c r="R412" s="8" t="str">
        <f aca="false">IF(I412="","",IF(ISNUMBER(I412),I412,IFERROR(VALUE(I412),"")))</f>
        <v/>
      </c>
      <c r="S412" s="8" t="str">
        <f aca="false">IF(COUNT(O412:R412)=0,"",MAX(O412:R412))</f>
        <v/>
      </c>
      <c r="T412" s="8" t="str">
        <f aca="false">IF(S412="","",IFERROR(INDEX(Codetabel!$B$2:$B$11,MATCH(S412,Codetabel!$A$2:$A$11,0)),""))</f>
        <v/>
      </c>
      <c r="U412" s="8" t="str">
        <f aca="false">IF(NOT(X412),"n/a (excluded)",IF(K412=S412,"OK","MISMATCH"))</f>
        <v>n/a (excluded)</v>
      </c>
      <c r="V412" s="8" t="str">
        <f aca="false">IF(NOT(X412),"n/a (excluded)",IF(M412&amp;""=T412&amp;"","OK","MISMATCH"))</f>
        <v>n/a (excluded)</v>
      </c>
      <c r="W412" s="8" t="str">
        <f aca="false">IF(E412="","no activity description",IF(O412="","no numeric odour distance",IF(M412="","no category","")))</f>
        <v>no numeric odour distance</v>
      </c>
      <c r="X412" s="12" t="b">
        <f aca="false">W412=""</f>
        <v>0</v>
      </c>
      <c r="Y412" s="8" t="str">
        <f aca="false">IF(X412,INDEX(Codetabel!$C$2:$C$11,MATCH(M412&amp;"",Codetabel!$B$2:$B$11,0)),"")</f>
        <v/>
      </c>
      <c r="Z412" s="8" t="str">
        <f aca="false">IF(X412,O412=S412,"")</f>
        <v/>
      </c>
    </row>
    <row r="413" customFormat="false" ht="15" hidden="false" customHeight="false" outlineLevel="0" collapsed="false">
      <c r="A413" s="9" t="n">
        <v>414</v>
      </c>
      <c r="B413" s="9" t="s">
        <v>656</v>
      </c>
      <c r="C413" s="9" t="s">
        <v>657</v>
      </c>
      <c r="D413" s="9" t="s">
        <v>392</v>
      </c>
      <c r="E413" s="9" t="s">
        <v>658</v>
      </c>
      <c r="F413" s="9" t="n">
        <v>30</v>
      </c>
      <c r="G413" s="9" t="n">
        <v>30</v>
      </c>
      <c r="H413" s="9" t="n">
        <v>50</v>
      </c>
      <c r="I413" s="9" t="n">
        <v>10</v>
      </c>
      <c r="J413" s="9" t="n">
        <f aca="false">MAX(J414,G414,F414,E414)</f>
        <v>200</v>
      </c>
      <c r="K413" s="9" t="n">
        <v>50</v>
      </c>
      <c r="L413" s="9" t="n">
        <f aca="false">IF(ISNA(P414),"",P414)</f>
        <v>50</v>
      </c>
      <c r="M413" s="9" t="s">
        <v>126</v>
      </c>
      <c r="N413" s="11" t="b">
        <f aca="false">TRUE()</f>
        <v>1</v>
      </c>
      <c r="O413" s="8" t="n">
        <f aca="false">IF(F413="","",IF(ISNUMBER(F413),F413,IFERROR(VALUE(F413),"")))</f>
        <v>30</v>
      </c>
      <c r="P413" s="8" t="n">
        <f aca="false">IF(G413="","",IF(ISNUMBER(G413),G413,IFERROR(VALUE(G413),"")))</f>
        <v>30</v>
      </c>
      <c r="Q413" s="8" t="n">
        <f aca="false">IF(H413="","",IF(ISNUMBER(H413),H413,IFERROR(VALUE(H413),"")))</f>
        <v>50</v>
      </c>
      <c r="R413" s="8" t="n">
        <f aca="false">IF(I413="","",IF(ISNUMBER(I413),I413,IFERROR(VALUE(I413),"")))</f>
        <v>10</v>
      </c>
      <c r="S413" s="8" t="n">
        <f aca="false">IF(COUNT(O413:R413)=0,"",MAX(O413:R413))</f>
        <v>50</v>
      </c>
      <c r="T413" s="8" t="str">
        <f aca="false">IF(S413="","",IFERROR(INDEX(Codetabel!$B$2:$B$11,MATCH(S413,Codetabel!$A$2:$A$11,0)),""))</f>
        <v>3.1</v>
      </c>
      <c r="U413" s="8" t="str">
        <f aca="false">IF(NOT(X413),"n/a (excluded)",IF(K413=S413,"OK","MISMATCH"))</f>
        <v>OK</v>
      </c>
      <c r="V413" s="8" t="str">
        <f aca="false">IF(NOT(X413),"n/a (excluded)",IF(M413&amp;""=T413&amp;"","OK","MISMATCH"))</f>
        <v>OK</v>
      </c>
      <c r="W413" s="8" t="str">
        <f aca="false">IF(E413="","no activity description",IF(O413="","no numeric odour distance",IF(M413="","no category","")))</f>
        <v/>
      </c>
      <c r="X413" s="12" t="b">
        <f aca="false">W413=""</f>
        <v>1</v>
      </c>
      <c r="Y413" s="8" t="n">
        <f aca="false">IF(X413,INDEX(Codetabel!$C$2:$C$11,MATCH(M413&amp;"",Codetabel!$B$2:$B$11,0)),"")</f>
        <v>3</v>
      </c>
      <c r="Z413" s="12" t="b">
        <f aca="false">IF(X413,O413=S413,"")</f>
        <v>0</v>
      </c>
    </row>
    <row r="414" customFormat="false" ht="15" hidden="false" customHeight="false" outlineLevel="0" collapsed="false">
      <c r="A414" s="9" t="n">
        <v>415</v>
      </c>
      <c r="B414" s="9" t="s">
        <v>656</v>
      </c>
      <c r="C414" s="9" t="s">
        <v>657</v>
      </c>
      <c r="D414" s="9" t="s">
        <v>107</v>
      </c>
      <c r="E414" s="9" t="s">
        <v>659</v>
      </c>
      <c r="F414" s="9" t="n">
        <v>100</v>
      </c>
      <c r="G414" s="9" t="n">
        <v>50</v>
      </c>
      <c r="H414" s="9" t="n">
        <v>100</v>
      </c>
      <c r="I414" s="9" t="n">
        <v>50</v>
      </c>
      <c r="J414" s="9" t="n">
        <f aca="false">MAX(J415,G415,F415,E415)</f>
        <v>200</v>
      </c>
      <c r="K414" s="9" t="n">
        <v>100</v>
      </c>
      <c r="L414" s="9" t="n">
        <f aca="false">IF(ISNA(P415),"",P415)</f>
        <v>100</v>
      </c>
      <c r="M414" s="9" t="s">
        <v>115</v>
      </c>
      <c r="N414" s="11" t="b">
        <f aca="false">TRUE()</f>
        <v>1</v>
      </c>
      <c r="O414" s="8" t="n">
        <f aca="false">IF(F414="","",IF(ISNUMBER(F414),F414,IFERROR(VALUE(F414),"")))</f>
        <v>100</v>
      </c>
      <c r="P414" s="8" t="n">
        <f aca="false">IF(G414="","",IF(ISNUMBER(G414),G414,IFERROR(VALUE(G414),"")))</f>
        <v>50</v>
      </c>
      <c r="Q414" s="8" t="n">
        <f aca="false">IF(H414="","",IF(ISNUMBER(H414),H414,IFERROR(VALUE(H414),"")))</f>
        <v>100</v>
      </c>
      <c r="R414" s="8" t="n">
        <f aca="false">IF(I414="","",IF(ISNUMBER(I414),I414,IFERROR(VALUE(I414),"")))</f>
        <v>50</v>
      </c>
      <c r="S414" s="8" t="n">
        <f aca="false">IF(COUNT(O414:R414)=0,"",MAX(O414:R414))</f>
        <v>100</v>
      </c>
      <c r="T414" s="8" t="str">
        <f aca="false">IF(S414="","",IFERROR(INDEX(Codetabel!$B$2:$B$11,MATCH(S414,Codetabel!$A$2:$A$11,0)),""))</f>
        <v>3.2</v>
      </c>
      <c r="U414" s="8" t="str">
        <f aca="false">IF(NOT(X414),"n/a (excluded)",IF(K414=S414,"OK","MISMATCH"))</f>
        <v>OK</v>
      </c>
      <c r="V414" s="8" t="str">
        <f aca="false">IF(NOT(X414),"n/a (excluded)",IF(M414&amp;""=T414&amp;"","OK","MISMATCH"))</f>
        <v>OK</v>
      </c>
      <c r="W414" s="8" t="str">
        <f aca="false">IF(E414="","no activity description",IF(O414="","no numeric odour distance",IF(M414="","no category","")))</f>
        <v/>
      </c>
      <c r="X414" s="12" t="b">
        <f aca="false">W414=""</f>
        <v>1</v>
      </c>
      <c r="Y414" s="8" t="n">
        <f aca="false">IF(X414,INDEX(Codetabel!$C$2:$C$11,MATCH(M414&amp;"",Codetabel!$B$2:$B$11,0)),"")</f>
        <v>4</v>
      </c>
      <c r="Z414" s="12" t="b">
        <f aca="false">IF(X414,O414=S414,"")</f>
        <v>1</v>
      </c>
    </row>
    <row r="415" customFormat="false" ht="15" hidden="false" customHeight="false" outlineLevel="0" collapsed="false">
      <c r="A415" s="9" t="n">
        <v>416</v>
      </c>
      <c r="B415" s="9" t="s">
        <v>656</v>
      </c>
      <c r="C415" s="9" t="s">
        <v>657</v>
      </c>
      <c r="D415" s="9" t="s">
        <v>1217</v>
      </c>
      <c r="E415" s="9" t="s">
        <v>660</v>
      </c>
      <c r="F415" s="9" t="n">
        <v>50</v>
      </c>
      <c r="G415" s="9" t="n">
        <v>100</v>
      </c>
      <c r="H415" s="9" t="n">
        <v>200</v>
      </c>
      <c r="I415" s="9" t="n">
        <v>30</v>
      </c>
      <c r="J415" s="9" t="n">
        <f aca="false">MAX(J416,G416,F416,E416)</f>
        <v>200</v>
      </c>
      <c r="K415" s="9" t="n">
        <v>200</v>
      </c>
      <c r="L415" s="9" t="n">
        <f aca="false">IF(ISNA(P416),"",P416)</f>
        <v>100</v>
      </c>
      <c r="M415" s="9" t="s">
        <v>132</v>
      </c>
      <c r="N415" s="11" t="b">
        <f aca="false">TRUE()</f>
        <v>1</v>
      </c>
      <c r="O415" s="8" t="n">
        <f aca="false">IF(F415="","",IF(ISNUMBER(F415),F415,IFERROR(VALUE(F415),"")))</f>
        <v>50</v>
      </c>
      <c r="P415" s="8" t="n">
        <f aca="false">IF(G415="","",IF(ISNUMBER(G415),G415,IFERROR(VALUE(G415),"")))</f>
        <v>100</v>
      </c>
      <c r="Q415" s="8" t="n">
        <f aca="false">IF(H415="","",IF(ISNUMBER(H415),H415,IFERROR(VALUE(H415),"")))</f>
        <v>200</v>
      </c>
      <c r="R415" s="8" t="n">
        <f aca="false">IF(I415="","",IF(ISNUMBER(I415),I415,IFERROR(VALUE(I415),"")))</f>
        <v>30</v>
      </c>
      <c r="S415" s="8" t="n">
        <f aca="false">IF(COUNT(O415:R415)=0,"",MAX(O415:R415))</f>
        <v>200</v>
      </c>
      <c r="T415" s="8" t="str">
        <f aca="false">IF(S415="","",IFERROR(INDEX(Codetabel!$B$2:$B$11,MATCH(S415,Codetabel!$A$2:$A$11,0)),""))</f>
        <v>4.1</v>
      </c>
      <c r="U415" s="8" t="str">
        <f aca="false">IF(NOT(X415),"n/a (excluded)",IF(K415=S415,"OK","MISMATCH"))</f>
        <v>OK</v>
      </c>
      <c r="V415" s="8" t="str">
        <f aca="false">IF(NOT(X415),"n/a (excluded)",IF(M415&amp;""=T415&amp;"","OK","MISMATCH"))</f>
        <v>OK</v>
      </c>
      <c r="W415" s="8" t="str">
        <f aca="false">IF(E415="","no activity description",IF(O415="","no numeric odour distance",IF(M415="","no category","")))</f>
        <v/>
      </c>
      <c r="X415" s="12" t="b">
        <f aca="false">W415=""</f>
        <v>1</v>
      </c>
      <c r="Y415" s="8" t="n">
        <f aca="false">IF(X415,INDEX(Codetabel!$C$2:$C$11,MATCH(M415&amp;"",Codetabel!$B$2:$B$11,0)),"")</f>
        <v>5</v>
      </c>
      <c r="Z415" s="12" t="b">
        <f aca="false">IF(X415,O415=S415,"")</f>
        <v>0</v>
      </c>
    </row>
    <row r="416" customFormat="false" ht="15" hidden="false" customHeight="false" outlineLevel="0" collapsed="false">
      <c r="A416" s="9" t="n">
        <v>417</v>
      </c>
      <c r="B416" s="9" t="s">
        <v>656</v>
      </c>
      <c r="C416" s="9" t="s">
        <v>657</v>
      </c>
      <c r="D416" s="9" t="s">
        <v>1218</v>
      </c>
      <c r="E416" s="9" t="s">
        <v>661</v>
      </c>
      <c r="F416" s="9" t="n">
        <v>100</v>
      </c>
      <c r="G416" s="9" t="n">
        <v>100</v>
      </c>
      <c r="H416" s="9" t="n">
        <v>500</v>
      </c>
      <c r="I416" s="9" t="n">
        <v>50</v>
      </c>
      <c r="J416" s="9" t="n">
        <f aca="false">MAX(J417,G417,F417,E417)</f>
        <v>200</v>
      </c>
      <c r="K416" s="9" t="n">
        <v>500</v>
      </c>
      <c r="L416" s="9" t="n">
        <f aca="false">IF(ISNA(P417),"",P417)</f>
        <v>200</v>
      </c>
      <c r="M416" s="9" t="s">
        <v>180</v>
      </c>
      <c r="N416" s="11" t="b">
        <f aca="false">TRUE()</f>
        <v>1</v>
      </c>
      <c r="O416" s="8" t="n">
        <f aca="false">IF(F416="","",IF(ISNUMBER(F416),F416,IFERROR(VALUE(F416),"")))</f>
        <v>100</v>
      </c>
      <c r="P416" s="8" t="n">
        <f aca="false">IF(G416="","",IF(ISNUMBER(G416),G416,IFERROR(VALUE(G416),"")))</f>
        <v>100</v>
      </c>
      <c r="Q416" s="8" t="n">
        <f aca="false">IF(H416="","",IF(ISNUMBER(H416),H416,IFERROR(VALUE(H416),"")))</f>
        <v>500</v>
      </c>
      <c r="R416" s="8" t="n">
        <f aca="false">IF(I416="","",IF(ISNUMBER(I416),I416,IFERROR(VALUE(I416),"")))</f>
        <v>50</v>
      </c>
      <c r="S416" s="8" t="n">
        <f aca="false">IF(COUNT(O416:R416)=0,"",MAX(O416:R416))</f>
        <v>500</v>
      </c>
      <c r="T416" s="8" t="str">
        <f aca="false">IF(S416="","",IFERROR(INDEX(Codetabel!$B$2:$B$11,MATCH(S416,Codetabel!$A$2:$A$11,0)),""))</f>
        <v>5.1</v>
      </c>
      <c r="U416" s="8" t="str">
        <f aca="false">IF(NOT(X416),"n/a (excluded)",IF(K416=S416,"OK","MISMATCH"))</f>
        <v>OK</v>
      </c>
      <c r="V416" s="8" t="str">
        <f aca="false">IF(NOT(X416),"n/a (excluded)",IF(M416&amp;""=T416&amp;"","OK","MISMATCH"))</f>
        <v>OK</v>
      </c>
      <c r="W416" s="8" t="str">
        <f aca="false">IF(E416="","no activity description",IF(O416="","no numeric odour distance",IF(M416="","no category","")))</f>
        <v/>
      </c>
      <c r="X416" s="12" t="b">
        <f aca="false">W416=""</f>
        <v>1</v>
      </c>
      <c r="Y416" s="8" t="n">
        <f aca="false">IF(X416,INDEX(Codetabel!$C$2:$C$11,MATCH(M416&amp;"",Codetabel!$B$2:$B$11,0)),"")</f>
        <v>7</v>
      </c>
      <c r="Z416" s="12" t="b">
        <f aca="false">IF(X416,O416=S416,"")</f>
        <v>0</v>
      </c>
    </row>
    <row r="417" customFormat="false" ht="15" hidden="false" customHeight="false" outlineLevel="0" collapsed="false">
      <c r="A417" s="9" t="n">
        <v>418</v>
      </c>
      <c r="B417" s="9" t="s">
        <v>662</v>
      </c>
      <c r="C417" s="9" t="s">
        <v>663</v>
      </c>
      <c r="D417" s="9"/>
      <c r="E417" s="9" t="s">
        <v>664</v>
      </c>
      <c r="F417" s="9" t="n">
        <v>100</v>
      </c>
      <c r="G417" s="9" t="n">
        <v>200</v>
      </c>
      <c r="H417" s="9" t="n">
        <v>700</v>
      </c>
      <c r="I417" s="9" t="n">
        <v>100</v>
      </c>
      <c r="J417" s="9" t="n">
        <f aca="false">MAX(J418,G418,F418,E418)</f>
        <v>0</v>
      </c>
      <c r="K417" s="9" t="n">
        <v>700</v>
      </c>
      <c r="L417" s="9" t="str">
        <f aca="false">IF(ISNA(P418),"",P418)</f>
        <v/>
      </c>
      <c r="M417" s="9" t="s">
        <v>182</v>
      </c>
      <c r="N417" s="11" t="b">
        <f aca="false">TRUE()</f>
        <v>1</v>
      </c>
      <c r="O417" s="8" t="n">
        <f aca="false">IF(F417="","",IF(ISNUMBER(F417),F417,IFERROR(VALUE(F417),"")))</f>
        <v>100</v>
      </c>
      <c r="P417" s="8" t="n">
        <f aca="false">IF(G417="","",IF(ISNUMBER(G417),G417,IFERROR(VALUE(G417),"")))</f>
        <v>200</v>
      </c>
      <c r="Q417" s="8" t="n">
        <f aca="false">IF(H417="","",IF(ISNUMBER(H417),H417,IFERROR(VALUE(H417),"")))</f>
        <v>700</v>
      </c>
      <c r="R417" s="8" t="n">
        <f aca="false">IF(I417="","",IF(ISNUMBER(I417),I417,IFERROR(VALUE(I417),"")))</f>
        <v>100</v>
      </c>
      <c r="S417" s="8" t="n">
        <f aca="false">IF(COUNT(O417:R417)=0,"",MAX(O417:R417))</f>
        <v>700</v>
      </c>
      <c r="T417" s="8" t="str">
        <f aca="false">IF(S417="","",IFERROR(INDEX(Codetabel!$B$2:$B$11,MATCH(S417,Codetabel!$A$2:$A$11,0)),""))</f>
        <v>5.2</v>
      </c>
      <c r="U417" s="8" t="str">
        <f aca="false">IF(NOT(X417),"n/a (excluded)",IF(K417=S417,"OK","MISMATCH"))</f>
        <v>OK</v>
      </c>
      <c r="V417" s="8" t="str">
        <f aca="false">IF(NOT(X417),"n/a (excluded)",IF(M417&amp;""=T417&amp;"","OK","MISMATCH"))</f>
        <v>OK</v>
      </c>
      <c r="W417" s="8" t="str">
        <f aca="false">IF(E417="","no activity description",IF(O417="","no numeric odour distance",IF(M417="","no category","")))</f>
        <v/>
      </c>
      <c r="X417" s="12" t="b">
        <f aca="false">W417=""</f>
        <v>1</v>
      </c>
      <c r="Y417" s="8" t="n">
        <f aca="false">IF(X417,INDEX(Codetabel!$C$2:$C$11,MATCH(M417&amp;"",Codetabel!$B$2:$B$11,0)),"")</f>
        <v>8</v>
      </c>
      <c r="Z417" s="12" t="b">
        <f aca="false">IF(X417,O417=S417,"")</f>
        <v>0</v>
      </c>
    </row>
    <row r="418" customFormat="false" ht="15" hidden="false" customHeight="false" outlineLevel="0" collapsed="false">
      <c r="A418" s="9" t="n">
        <v>419</v>
      </c>
      <c r="B418" s="9" t="s">
        <v>665</v>
      </c>
      <c r="C418" s="9" t="s">
        <v>666</v>
      </c>
      <c r="D418" s="9" t="s">
        <v>1215</v>
      </c>
      <c r="E418" s="9" t="s">
        <v>1358</v>
      </c>
      <c r="F418" s="9"/>
      <c r="G418" s="9"/>
      <c r="H418" s="9"/>
      <c r="I418" s="9"/>
      <c r="J418" s="9"/>
      <c r="K418" s="9"/>
      <c r="L418" s="9" t="n">
        <f aca="false">IF(ISNA(P419),"",P419)</f>
        <v>30</v>
      </c>
      <c r="M418" s="9"/>
      <c r="N418" s="11" t="b">
        <f aca="false">TRUE()</f>
        <v>1</v>
      </c>
      <c r="O418" s="8" t="str">
        <f aca="false">IF(F418="","",IF(ISNUMBER(F418),F418,IFERROR(VALUE(F418),"")))</f>
        <v/>
      </c>
      <c r="P418" s="8" t="str">
        <f aca="false">IF(G418="","",IF(ISNUMBER(G418),G418,IFERROR(VALUE(G418),"")))</f>
        <v/>
      </c>
      <c r="Q418" s="8" t="str">
        <f aca="false">IF(H418="","",IF(ISNUMBER(H418),H418,IFERROR(VALUE(H418),"")))</f>
        <v/>
      </c>
      <c r="R418" s="8" t="str">
        <f aca="false">IF(I418="","",IF(ISNUMBER(I418),I418,IFERROR(VALUE(I418),"")))</f>
        <v/>
      </c>
      <c r="S418" s="8" t="str">
        <f aca="false">IF(COUNT(O418:R418)=0,"",MAX(O418:R418))</f>
        <v/>
      </c>
      <c r="T418" s="8" t="str">
        <f aca="false">IF(S418="","",IFERROR(INDEX(Codetabel!$B$2:$B$11,MATCH(S418,Codetabel!$A$2:$A$11,0)),""))</f>
        <v/>
      </c>
      <c r="U418" s="8" t="str">
        <f aca="false">IF(NOT(X418),"n/a (excluded)",IF(K418=S418,"OK","MISMATCH"))</f>
        <v>n/a (excluded)</v>
      </c>
      <c r="V418" s="8" t="str">
        <f aca="false">IF(NOT(X418),"n/a (excluded)",IF(M418&amp;""=T418&amp;"","OK","MISMATCH"))</f>
        <v>n/a (excluded)</v>
      </c>
      <c r="W418" s="8" t="str">
        <f aca="false">IF(E418="","no activity description",IF(O418="","no numeric odour distance",IF(M418="","no category","")))</f>
        <v>no numeric odour distance</v>
      </c>
      <c r="X418" s="12" t="b">
        <f aca="false">W418=""</f>
        <v>0</v>
      </c>
      <c r="Y418" s="8" t="str">
        <f aca="false">IF(X418,INDEX(Codetabel!$C$2:$C$11,MATCH(M418&amp;"",Codetabel!$B$2:$B$11,0)),"")</f>
        <v/>
      </c>
      <c r="Z418" s="8" t="str">
        <f aca="false">IF(X418,O418=S418,"")</f>
        <v/>
      </c>
    </row>
    <row r="419" customFormat="false" ht="15" hidden="false" customHeight="false" outlineLevel="0" collapsed="false">
      <c r="A419" s="9" t="n">
        <v>420</v>
      </c>
      <c r="B419" s="9" t="s">
        <v>665</v>
      </c>
      <c r="C419" s="9" t="s">
        <v>666</v>
      </c>
      <c r="D419" s="9" t="s">
        <v>392</v>
      </c>
      <c r="E419" s="9" t="s">
        <v>185</v>
      </c>
      <c r="F419" s="9" t="n">
        <v>50</v>
      </c>
      <c r="G419" s="9" t="n">
        <v>30</v>
      </c>
      <c r="H419" s="9" t="n">
        <v>100</v>
      </c>
      <c r="I419" s="9" t="n">
        <v>30</v>
      </c>
      <c r="J419" s="9" t="n">
        <f aca="false">MAX(J420,G420,F420,E420)</f>
        <v>50</v>
      </c>
      <c r="K419" s="9" t="n">
        <v>100</v>
      </c>
      <c r="L419" s="9" t="n">
        <f aca="false">IF(ISNA(P420),"",P420)</f>
        <v>30</v>
      </c>
      <c r="M419" s="9" t="s">
        <v>115</v>
      </c>
      <c r="N419" s="11" t="b">
        <f aca="false">TRUE()</f>
        <v>1</v>
      </c>
      <c r="O419" s="8" t="n">
        <f aca="false">IF(F419="","",IF(ISNUMBER(F419),F419,IFERROR(VALUE(F419),"")))</f>
        <v>50</v>
      </c>
      <c r="P419" s="8" t="n">
        <f aca="false">IF(G419="","",IF(ISNUMBER(G419),G419,IFERROR(VALUE(G419),"")))</f>
        <v>30</v>
      </c>
      <c r="Q419" s="8" t="n">
        <f aca="false">IF(H419="","",IF(ISNUMBER(H419),H419,IFERROR(VALUE(H419),"")))</f>
        <v>100</v>
      </c>
      <c r="R419" s="8" t="n">
        <f aca="false">IF(I419="","",IF(ISNUMBER(I419),I419,IFERROR(VALUE(I419),"")))</f>
        <v>30</v>
      </c>
      <c r="S419" s="8" t="n">
        <f aca="false">IF(COUNT(O419:R419)=0,"",MAX(O419:R419))</f>
        <v>100</v>
      </c>
      <c r="T419" s="8" t="str">
        <f aca="false">IF(S419="","",IFERROR(INDEX(Codetabel!$B$2:$B$11,MATCH(S419,Codetabel!$A$2:$A$11,0)),""))</f>
        <v>3.2</v>
      </c>
      <c r="U419" s="8" t="str">
        <f aca="false">IF(NOT(X419),"n/a (excluded)",IF(K419=S419,"OK","MISMATCH"))</f>
        <v>OK</v>
      </c>
      <c r="V419" s="8" t="str">
        <f aca="false">IF(NOT(X419),"n/a (excluded)",IF(M419&amp;""=T419&amp;"","OK","MISMATCH"))</f>
        <v>OK</v>
      </c>
      <c r="W419" s="8" t="str">
        <f aca="false">IF(E419="","no activity description",IF(O419="","no numeric odour distance",IF(M419="","no category","")))</f>
        <v/>
      </c>
      <c r="X419" s="12" t="b">
        <f aca="false">W419=""</f>
        <v>1</v>
      </c>
      <c r="Y419" s="8" t="n">
        <f aca="false">IF(X419,INDEX(Codetabel!$C$2:$C$11,MATCH(M419&amp;"",Codetabel!$B$2:$B$11,0)),"")</f>
        <v>4</v>
      </c>
      <c r="Z419" s="12" t="b">
        <f aca="false">IF(X419,O419=S419,"")</f>
        <v>0</v>
      </c>
    </row>
    <row r="420" customFormat="false" ht="15" hidden="false" customHeight="false" outlineLevel="0" collapsed="false">
      <c r="A420" s="9" t="n">
        <v>421</v>
      </c>
      <c r="B420" s="9" t="s">
        <v>665</v>
      </c>
      <c r="C420" s="9" t="s">
        <v>666</v>
      </c>
      <c r="D420" s="9" t="s">
        <v>107</v>
      </c>
      <c r="E420" s="9" t="s">
        <v>667</v>
      </c>
      <c r="F420" s="9" t="n">
        <v>50</v>
      </c>
      <c r="G420" s="9" t="n">
        <v>30</v>
      </c>
      <c r="H420" s="9" t="n">
        <v>300</v>
      </c>
      <c r="I420" s="9" t="n">
        <v>30</v>
      </c>
      <c r="J420" s="9" t="n">
        <f aca="false">MAX(J421,G421,F421,E421)</f>
        <v>0</v>
      </c>
      <c r="K420" s="9" t="n">
        <v>300</v>
      </c>
      <c r="L420" s="9" t="str">
        <f aca="false">IF(ISNA(P421),"",P421)</f>
        <v/>
      </c>
      <c r="M420" s="9" t="s">
        <v>199</v>
      </c>
      <c r="N420" s="11" t="b">
        <f aca="false">TRUE()</f>
        <v>1</v>
      </c>
      <c r="O420" s="8" t="n">
        <f aca="false">IF(F420="","",IF(ISNUMBER(F420),F420,IFERROR(VALUE(F420),"")))</f>
        <v>50</v>
      </c>
      <c r="P420" s="8" t="n">
        <f aca="false">IF(G420="","",IF(ISNUMBER(G420),G420,IFERROR(VALUE(G420),"")))</f>
        <v>30</v>
      </c>
      <c r="Q420" s="8" t="n">
        <f aca="false">IF(H420="","",IF(ISNUMBER(H420),H420,IFERROR(VALUE(H420),"")))</f>
        <v>300</v>
      </c>
      <c r="R420" s="8" t="n">
        <f aca="false">IF(I420="","",IF(ISNUMBER(I420),I420,IFERROR(VALUE(I420),"")))</f>
        <v>30</v>
      </c>
      <c r="S420" s="8" t="n">
        <f aca="false">IF(COUNT(O420:R420)=0,"",MAX(O420:R420))</f>
        <v>300</v>
      </c>
      <c r="T420" s="8" t="str">
        <f aca="false">IF(S420="","",IFERROR(INDEX(Codetabel!$B$2:$B$11,MATCH(S420,Codetabel!$A$2:$A$11,0)),""))</f>
        <v>4.2</v>
      </c>
      <c r="U420" s="8" t="str">
        <f aca="false">IF(NOT(X420),"n/a (excluded)",IF(K420=S420,"OK","MISMATCH"))</f>
        <v>OK</v>
      </c>
      <c r="V420" s="8" t="str">
        <f aca="false">IF(NOT(X420),"n/a (excluded)",IF(M420&amp;""=T420&amp;"","OK","MISMATCH"))</f>
        <v>OK</v>
      </c>
      <c r="W420" s="8" t="str">
        <f aca="false">IF(E420="","no activity description",IF(O420="","no numeric odour distance",IF(M420="","no category","")))</f>
        <v/>
      </c>
      <c r="X420" s="12" t="b">
        <f aca="false">W420=""</f>
        <v>1</v>
      </c>
      <c r="Y420" s="8" t="n">
        <f aca="false">IF(X420,INDEX(Codetabel!$C$2:$C$11,MATCH(M420&amp;"",Codetabel!$B$2:$B$11,0)),"")</f>
        <v>6</v>
      </c>
      <c r="Z420" s="12" t="b">
        <f aca="false">IF(X420,O420=S420,"")</f>
        <v>0</v>
      </c>
    </row>
    <row r="421" customFormat="false" ht="15" hidden="false" customHeight="false" outlineLevel="0" collapsed="false">
      <c r="A421" s="9" t="n">
        <v>422</v>
      </c>
      <c r="B421" s="9" t="s">
        <v>668</v>
      </c>
      <c r="C421" s="9" t="s">
        <v>669</v>
      </c>
      <c r="D421" s="9" t="s">
        <v>1215</v>
      </c>
      <c r="E421" s="9" t="s">
        <v>1359</v>
      </c>
      <c r="F421" s="9"/>
      <c r="G421" s="9"/>
      <c r="H421" s="9"/>
      <c r="I421" s="9"/>
      <c r="J421" s="9"/>
      <c r="K421" s="9"/>
      <c r="L421" s="9" t="n">
        <f aca="false">IF(ISNA(P422),"",P422)</f>
        <v>30</v>
      </c>
      <c r="M421" s="9"/>
      <c r="N421" s="11" t="b">
        <f aca="false">TRUE()</f>
        <v>1</v>
      </c>
      <c r="O421" s="8" t="str">
        <f aca="false">IF(F421="","",IF(ISNUMBER(F421),F421,IFERROR(VALUE(F421),"")))</f>
        <v/>
      </c>
      <c r="P421" s="8" t="str">
        <f aca="false">IF(G421="","",IF(ISNUMBER(G421),G421,IFERROR(VALUE(G421),"")))</f>
        <v/>
      </c>
      <c r="Q421" s="8" t="str">
        <f aca="false">IF(H421="","",IF(ISNUMBER(H421),H421,IFERROR(VALUE(H421),"")))</f>
        <v/>
      </c>
      <c r="R421" s="8" t="str">
        <f aca="false">IF(I421="","",IF(ISNUMBER(I421),I421,IFERROR(VALUE(I421),"")))</f>
        <v/>
      </c>
      <c r="S421" s="8" t="str">
        <f aca="false">IF(COUNT(O421:R421)=0,"",MAX(O421:R421))</f>
        <v/>
      </c>
      <c r="T421" s="8" t="str">
        <f aca="false">IF(S421="","",IFERROR(INDEX(Codetabel!$B$2:$B$11,MATCH(S421,Codetabel!$A$2:$A$11,0)),""))</f>
        <v/>
      </c>
      <c r="U421" s="8" t="str">
        <f aca="false">IF(NOT(X421),"n/a (excluded)",IF(K421=S421,"OK","MISMATCH"))</f>
        <v>n/a (excluded)</v>
      </c>
      <c r="V421" s="8" t="str">
        <f aca="false">IF(NOT(X421),"n/a (excluded)",IF(M421&amp;""=T421&amp;"","OK","MISMATCH"))</f>
        <v>n/a (excluded)</v>
      </c>
      <c r="W421" s="8" t="str">
        <f aca="false">IF(E421="","no activity description",IF(O421="","no numeric odour distance",IF(M421="","no category","")))</f>
        <v>no numeric odour distance</v>
      </c>
      <c r="X421" s="12" t="b">
        <f aca="false">W421=""</f>
        <v>0</v>
      </c>
      <c r="Y421" s="8" t="str">
        <f aca="false">IF(X421,INDEX(Codetabel!$C$2:$C$11,MATCH(M421&amp;"",Codetabel!$B$2:$B$11,0)),"")</f>
        <v/>
      </c>
      <c r="Z421" s="8" t="str">
        <f aca="false">IF(X421,O421=S421,"")</f>
        <v/>
      </c>
    </row>
    <row r="422" customFormat="false" ht="15" hidden="false" customHeight="false" outlineLevel="0" collapsed="false">
      <c r="A422" s="9" t="n">
        <v>423</v>
      </c>
      <c r="B422" s="9" t="s">
        <v>668</v>
      </c>
      <c r="C422" s="9" t="s">
        <v>669</v>
      </c>
      <c r="D422" s="9" t="s">
        <v>392</v>
      </c>
      <c r="E422" s="9" t="s">
        <v>670</v>
      </c>
      <c r="F422" s="9" t="n">
        <v>50</v>
      </c>
      <c r="G422" s="9" t="n">
        <v>30</v>
      </c>
      <c r="H422" s="9" t="n">
        <v>200</v>
      </c>
      <c r="I422" s="9" t="n">
        <v>30</v>
      </c>
      <c r="J422" s="9" t="n">
        <f aca="false">MAX(J423,G423,F423,E423)</f>
        <v>100</v>
      </c>
      <c r="K422" s="9" t="n">
        <v>200</v>
      </c>
      <c r="L422" s="9" t="n">
        <f aca="false">IF(ISNA(P423),"",P423)</f>
        <v>30</v>
      </c>
      <c r="M422" s="9" t="s">
        <v>132</v>
      </c>
      <c r="N422" s="11" t="b">
        <f aca="false">TRUE()</f>
        <v>1</v>
      </c>
      <c r="O422" s="8" t="n">
        <f aca="false">IF(F422="","",IF(ISNUMBER(F422),F422,IFERROR(VALUE(F422),"")))</f>
        <v>50</v>
      </c>
      <c r="P422" s="8" t="n">
        <f aca="false">IF(G422="","",IF(ISNUMBER(G422),G422,IFERROR(VALUE(G422),"")))</f>
        <v>30</v>
      </c>
      <c r="Q422" s="8" t="n">
        <f aca="false">IF(H422="","",IF(ISNUMBER(H422),H422,IFERROR(VALUE(H422),"")))</f>
        <v>200</v>
      </c>
      <c r="R422" s="8" t="n">
        <f aca="false">IF(I422="","",IF(ISNUMBER(I422),I422,IFERROR(VALUE(I422),"")))</f>
        <v>30</v>
      </c>
      <c r="S422" s="8" t="n">
        <f aca="false">IF(COUNT(O422:R422)=0,"",MAX(O422:R422))</f>
        <v>200</v>
      </c>
      <c r="T422" s="8" t="str">
        <f aca="false">IF(S422="","",IFERROR(INDEX(Codetabel!$B$2:$B$11,MATCH(S422,Codetabel!$A$2:$A$11,0)),""))</f>
        <v>4.1</v>
      </c>
      <c r="U422" s="8" t="str">
        <f aca="false">IF(NOT(X422),"n/a (excluded)",IF(K422=S422,"OK","MISMATCH"))</f>
        <v>OK</v>
      </c>
      <c r="V422" s="8" t="str">
        <f aca="false">IF(NOT(X422),"n/a (excluded)",IF(M422&amp;""=T422&amp;"","OK","MISMATCH"))</f>
        <v>OK</v>
      </c>
      <c r="W422" s="8" t="str">
        <f aca="false">IF(E422="","no activity description",IF(O422="","no numeric odour distance",IF(M422="","no category","")))</f>
        <v/>
      </c>
      <c r="X422" s="12" t="b">
        <f aca="false">W422=""</f>
        <v>1</v>
      </c>
      <c r="Y422" s="8" t="n">
        <f aca="false">IF(X422,INDEX(Codetabel!$C$2:$C$11,MATCH(M422&amp;"",Codetabel!$B$2:$B$11,0)),"")</f>
        <v>5</v>
      </c>
      <c r="Z422" s="12" t="b">
        <f aca="false">IF(X422,O422=S422,"")</f>
        <v>0</v>
      </c>
    </row>
    <row r="423" customFormat="false" ht="15" hidden="false" customHeight="false" outlineLevel="0" collapsed="false">
      <c r="A423" s="9" t="n">
        <v>424</v>
      </c>
      <c r="B423" s="9" t="s">
        <v>668</v>
      </c>
      <c r="C423" s="9" t="s">
        <v>669</v>
      </c>
      <c r="D423" s="9" t="s">
        <v>107</v>
      </c>
      <c r="E423" s="9" t="s">
        <v>671</v>
      </c>
      <c r="F423" s="9" t="n">
        <v>100</v>
      </c>
      <c r="G423" s="9" t="n">
        <v>30</v>
      </c>
      <c r="H423" s="9" t="n">
        <v>1000</v>
      </c>
      <c r="I423" s="9" t="n">
        <v>100</v>
      </c>
      <c r="J423" s="9" t="n">
        <f aca="false">MAX(J424,G424,F424,E424)</f>
        <v>30</v>
      </c>
      <c r="K423" s="9" t="n">
        <v>1000</v>
      </c>
      <c r="L423" s="9" t="n">
        <f aca="false">IF(ISNA(P424),"",P424)</f>
        <v>10</v>
      </c>
      <c r="M423" s="9" t="s">
        <v>275</v>
      </c>
      <c r="N423" s="11" t="b">
        <f aca="false">TRUE()</f>
        <v>1</v>
      </c>
      <c r="O423" s="8" t="n">
        <f aca="false">IF(F423="","",IF(ISNUMBER(F423),F423,IFERROR(VALUE(F423),"")))</f>
        <v>100</v>
      </c>
      <c r="P423" s="8" t="n">
        <f aca="false">IF(G423="","",IF(ISNUMBER(G423),G423,IFERROR(VALUE(G423),"")))</f>
        <v>30</v>
      </c>
      <c r="Q423" s="8" t="n">
        <f aca="false">IF(H423="","",IF(ISNUMBER(H423),H423,IFERROR(VALUE(H423),"")))</f>
        <v>1000</v>
      </c>
      <c r="R423" s="8" t="n">
        <f aca="false">IF(I423="","",IF(ISNUMBER(I423),I423,IFERROR(VALUE(I423),"")))</f>
        <v>100</v>
      </c>
      <c r="S423" s="8" t="n">
        <f aca="false">IF(COUNT(O423:R423)=0,"",MAX(O423:R423))</f>
        <v>1000</v>
      </c>
      <c r="T423" s="8" t="str">
        <f aca="false">IF(S423="","",IFERROR(INDEX(Codetabel!$B$2:$B$11,MATCH(S423,Codetabel!$A$2:$A$11,0)),""))</f>
        <v>5.3</v>
      </c>
      <c r="U423" s="8" t="str">
        <f aca="false">IF(NOT(X423),"n/a (excluded)",IF(K423=S423,"OK","MISMATCH"))</f>
        <v>OK</v>
      </c>
      <c r="V423" s="8" t="str">
        <f aca="false">IF(NOT(X423),"n/a (excluded)",IF(M423&amp;""=T423&amp;"","OK","MISMATCH"))</f>
        <v>OK</v>
      </c>
      <c r="W423" s="8" t="str">
        <f aca="false">IF(E423="","no activity description",IF(O423="","no numeric odour distance",IF(M423="","no category","")))</f>
        <v/>
      </c>
      <c r="X423" s="12" t="b">
        <f aca="false">W423=""</f>
        <v>1</v>
      </c>
      <c r="Y423" s="8" t="n">
        <f aca="false">IF(X423,INDEX(Codetabel!$C$2:$C$11,MATCH(M423&amp;"",Codetabel!$B$2:$B$11,0)),"")</f>
        <v>9</v>
      </c>
      <c r="Z423" s="12" t="b">
        <f aca="false">IF(X423,O423=S423,"")</f>
        <v>0</v>
      </c>
    </row>
    <row r="424" customFormat="false" ht="15" hidden="false" customHeight="false" outlineLevel="0" collapsed="false">
      <c r="A424" s="9" t="n">
        <v>425</v>
      </c>
      <c r="B424" s="9" t="s">
        <v>672</v>
      </c>
      <c r="C424" s="9" t="s">
        <v>673</v>
      </c>
      <c r="D424" s="9"/>
      <c r="E424" s="9" t="s">
        <v>674</v>
      </c>
      <c r="F424" s="9" t="n">
        <v>30</v>
      </c>
      <c r="G424" s="9" t="n">
        <v>10</v>
      </c>
      <c r="H424" s="9" t="n">
        <v>100</v>
      </c>
      <c r="I424" s="9" t="n">
        <v>30</v>
      </c>
      <c r="J424" s="9" t="n">
        <f aca="false">MAX(J425,G425,F425,E425)</f>
        <v>30</v>
      </c>
      <c r="K424" s="9" t="n">
        <v>100</v>
      </c>
      <c r="L424" s="9" t="n">
        <f aca="false">IF(ISNA(P425),"",P425)</f>
        <v>30</v>
      </c>
      <c r="M424" s="9" t="s">
        <v>115</v>
      </c>
      <c r="N424" s="11" t="b">
        <f aca="false">TRUE()</f>
        <v>1</v>
      </c>
      <c r="O424" s="8" t="n">
        <f aca="false">IF(F424="","",IF(ISNUMBER(F424),F424,IFERROR(VALUE(F424),"")))</f>
        <v>30</v>
      </c>
      <c r="P424" s="8" t="n">
        <f aca="false">IF(G424="","",IF(ISNUMBER(G424),G424,IFERROR(VALUE(G424),"")))</f>
        <v>10</v>
      </c>
      <c r="Q424" s="8" t="n">
        <f aca="false">IF(H424="","",IF(ISNUMBER(H424),H424,IFERROR(VALUE(H424),"")))</f>
        <v>100</v>
      </c>
      <c r="R424" s="8" t="n">
        <f aca="false">IF(I424="","",IF(ISNUMBER(I424),I424,IFERROR(VALUE(I424),"")))</f>
        <v>30</v>
      </c>
      <c r="S424" s="8" t="n">
        <f aca="false">IF(COUNT(O424:R424)=0,"",MAX(O424:R424))</f>
        <v>100</v>
      </c>
      <c r="T424" s="8" t="str">
        <f aca="false">IF(S424="","",IFERROR(INDEX(Codetabel!$B$2:$B$11,MATCH(S424,Codetabel!$A$2:$A$11,0)),""))</f>
        <v>3.2</v>
      </c>
      <c r="U424" s="8" t="str">
        <f aca="false">IF(NOT(X424),"n/a (excluded)",IF(K424=S424,"OK","MISMATCH"))</f>
        <v>OK</v>
      </c>
      <c r="V424" s="8" t="str">
        <f aca="false">IF(NOT(X424),"n/a (excluded)",IF(M424&amp;""=T424&amp;"","OK","MISMATCH"))</f>
        <v>OK</v>
      </c>
      <c r="W424" s="8" t="str">
        <f aca="false">IF(E424="","no activity description",IF(O424="","no numeric odour distance",IF(M424="","no category","")))</f>
        <v/>
      </c>
      <c r="X424" s="12" t="b">
        <f aca="false">W424=""</f>
        <v>1</v>
      </c>
      <c r="Y424" s="8" t="n">
        <f aca="false">IF(X424,INDEX(Codetabel!$C$2:$C$11,MATCH(M424&amp;"",Codetabel!$B$2:$B$11,0)),"")</f>
        <v>4</v>
      </c>
      <c r="Z424" s="12" t="b">
        <f aca="false">IF(X424,O424=S424,"")</f>
        <v>0</v>
      </c>
    </row>
    <row r="425" customFormat="false" ht="15" hidden="false" customHeight="false" outlineLevel="0" collapsed="false">
      <c r="A425" s="9" t="n">
        <v>426</v>
      </c>
      <c r="B425" s="9" t="s">
        <v>675</v>
      </c>
      <c r="C425" s="9" t="s">
        <v>676</v>
      </c>
      <c r="D425" s="9"/>
      <c r="E425" s="9" t="s">
        <v>677</v>
      </c>
      <c r="F425" s="9" t="n">
        <v>30</v>
      </c>
      <c r="G425" s="9" t="n">
        <v>30</v>
      </c>
      <c r="H425" s="9" t="n">
        <v>100</v>
      </c>
      <c r="I425" s="9" t="n">
        <v>30</v>
      </c>
      <c r="J425" s="9" t="n">
        <f aca="false">MAX(J426,G426,F426,E426)</f>
        <v>0</v>
      </c>
      <c r="K425" s="9" t="n">
        <v>100</v>
      </c>
      <c r="L425" s="9" t="str">
        <f aca="false">IF(ISNA(P426),"",P426)</f>
        <v/>
      </c>
      <c r="M425" s="9" t="s">
        <v>115</v>
      </c>
      <c r="N425" s="11" t="b">
        <f aca="false">TRUE()</f>
        <v>1</v>
      </c>
      <c r="O425" s="8" t="n">
        <f aca="false">IF(F425="","",IF(ISNUMBER(F425),F425,IFERROR(VALUE(F425),"")))</f>
        <v>30</v>
      </c>
      <c r="P425" s="8" t="n">
        <f aca="false">IF(G425="","",IF(ISNUMBER(G425),G425,IFERROR(VALUE(G425),"")))</f>
        <v>30</v>
      </c>
      <c r="Q425" s="8" t="n">
        <f aca="false">IF(H425="","",IF(ISNUMBER(H425),H425,IFERROR(VALUE(H425),"")))</f>
        <v>100</v>
      </c>
      <c r="R425" s="8" t="n">
        <f aca="false">IF(I425="","",IF(ISNUMBER(I425),I425,IFERROR(VALUE(I425),"")))</f>
        <v>30</v>
      </c>
      <c r="S425" s="8" t="n">
        <f aca="false">IF(COUNT(O425:R425)=0,"",MAX(O425:R425))</f>
        <v>100</v>
      </c>
      <c r="T425" s="8" t="str">
        <f aca="false">IF(S425="","",IFERROR(INDEX(Codetabel!$B$2:$B$11,MATCH(S425,Codetabel!$A$2:$A$11,0)),""))</f>
        <v>3.2</v>
      </c>
      <c r="U425" s="8" t="str">
        <f aca="false">IF(NOT(X425),"n/a (excluded)",IF(K425=S425,"OK","MISMATCH"))</f>
        <v>OK</v>
      </c>
      <c r="V425" s="8" t="str">
        <f aca="false">IF(NOT(X425),"n/a (excluded)",IF(M425&amp;""=T425&amp;"","OK","MISMATCH"))</f>
        <v>OK</v>
      </c>
      <c r="W425" s="8" t="str">
        <f aca="false">IF(E425="","no activity description",IF(O425="","no numeric odour distance",IF(M425="","no category","")))</f>
        <v/>
      </c>
      <c r="X425" s="12" t="b">
        <f aca="false">W425=""</f>
        <v>1</v>
      </c>
      <c r="Y425" s="8" t="n">
        <f aca="false">IF(X425,INDEX(Codetabel!$C$2:$C$11,MATCH(M425&amp;"",Codetabel!$B$2:$B$11,0)),"")</f>
        <v>4</v>
      </c>
      <c r="Z425" s="12" t="b">
        <f aca="false">IF(X425,O425=S425,"")</f>
        <v>0</v>
      </c>
    </row>
    <row r="426" customFormat="false" ht="15" hidden="false" customHeight="false" outlineLevel="0" collapsed="false">
      <c r="A426" s="9" t="n">
        <v>427</v>
      </c>
      <c r="B426" s="9" t="s">
        <v>735</v>
      </c>
      <c r="C426" s="9" t="s">
        <v>1346</v>
      </c>
      <c r="D426" s="9" t="s">
        <v>1212</v>
      </c>
      <c r="E426" s="9"/>
      <c r="F426" s="9"/>
      <c r="G426" s="9"/>
      <c r="H426" s="9"/>
      <c r="I426" s="9"/>
      <c r="J426" s="9"/>
      <c r="K426" s="9"/>
      <c r="L426" s="9" t="str">
        <f aca="false">IF(ISNA(P427),"",P427)</f>
        <v/>
      </c>
      <c r="M426" s="9"/>
      <c r="N426" s="11" t="b">
        <f aca="false">TRUE()</f>
        <v>1</v>
      </c>
      <c r="O426" s="8" t="str">
        <f aca="false">IF(F426="","",IF(ISNUMBER(F426),F426,IFERROR(VALUE(F426),"")))</f>
        <v/>
      </c>
      <c r="P426" s="8" t="str">
        <f aca="false">IF(G426="","",IF(ISNUMBER(G426),G426,IFERROR(VALUE(G426),"")))</f>
        <v/>
      </c>
      <c r="Q426" s="8" t="str">
        <f aca="false">IF(H426="","",IF(ISNUMBER(H426),H426,IFERROR(VALUE(H426),"")))</f>
        <v/>
      </c>
      <c r="R426" s="8" t="str">
        <f aca="false">IF(I426="","",IF(ISNUMBER(I426),I426,IFERROR(VALUE(I426),"")))</f>
        <v/>
      </c>
      <c r="S426" s="8" t="str">
        <f aca="false">IF(COUNT(O426:R426)=0,"",MAX(O426:R426))</f>
        <v/>
      </c>
      <c r="T426" s="8" t="str">
        <f aca="false">IF(S426="","",IFERROR(INDEX(Codetabel!$B$2:$B$11,MATCH(S426,Codetabel!$A$2:$A$11,0)),""))</f>
        <v/>
      </c>
      <c r="U426" s="8" t="str">
        <f aca="false">IF(NOT(X426),"n/a (excluded)",IF(K426=S426,"OK","MISMATCH"))</f>
        <v>n/a (excluded)</v>
      </c>
      <c r="V426" s="8" t="str">
        <f aca="false">IF(NOT(X426),"n/a (excluded)",IF(M426&amp;""=T426&amp;"","OK","MISMATCH"))</f>
        <v>n/a (excluded)</v>
      </c>
      <c r="W426" s="8" t="str">
        <f aca="false">IF(E426="","no activity description",IF(O426="","no numeric odour distance",IF(M426="","no category","")))</f>
        <v>no activity description</v>
      </c>
      <c r="X426" s="12" t="b">
        <f aca="false">W426=""</f>
        <v>0</v>
      </c>
      <c r="Y426" s="8" t="str">
        <f aca="false">IF(X426,INDEX(Codetabel!$C$2:$C$11,MATCH(M426&amp;"",Codetabel!$B$2:$B$11,0)),"")</f>
        <v/>
      </c>
      <c r="Z426" s="8" t="str">
        <f aca="false">IF(X426,O426=S426,"")</f>
        <v/>
      </c>
    </row>
    <row r="427" customFormat="false" ht="15" hidden="false" customHeight="false" outlineLevel="0" collapsed="false">
      <c r="A427" s="9" t="n">
        <v>428</v>
      </c>
      <c r="B427" s="9" t="s">
        <v>735</v>
      </c>
      <c r="C427" s="9" t="s">
        <v>1346</v>
      </c>
      <c r="D427" s="9" t="s">
        <v>1212</v>
      </c>
      <c r="E427" s="9" t="s">
        <v>1360</v>
      </c>
      <c r="F427" s="9"/>
      <c r="G427" s="9"/>
      <c r="H427" s="9"/>
      <c r="I427" s="9"/>
      <c r="J427" s="9"/>
      <c r="K427" s="9"/>
      <c r="L427" s="9" t="n">
        <f aca="false">IF(ISNA(P428),"",P428)</f>
        <v>50</v>
      </c>
      <c r="M427" s="9"/>
      <c r="N427" s="11" t="b">
        <f aca="false">TRUE()</f>
        <v>1</v>
      </c>
      <c r="O427" s="8" t="str">
        <f aca="false">IF(F427="","",IF(ISNUMBER(F427),F427,IFERROR(VALUE(F427),"")))</f>
        <v/>
      </c>
      <c r="P427" s="8" t="str">
        <f aca="false">IF(G427="","",IF(ISNUMBER(G427),G427,IFERROR(VALUE(G427),"")))</f>
        <v/>
      </c>
      <c r="Q427" s="8" t="str">
        <f aca="false">IF(H427="","",IF(ISNUMBER(H427),H427,IFERROR(VALUE(H427),"")))</f>
        <v/>
      </c>
      <c r="R427" s="8" t="str">
        <f aca="false">IF(I427="","",IF(ISNUMBER(I427),I427,IFERROR(VALUE(I427),"")))</f>
        <v/>
      </c>
      <c r="S427" s="8" t="str">
        <f aca="false">IF(COUNT(O427:R427)=0,"",MAX(O427:R427))</f>
        <v/>
      </c>
      <c r="T427" s="8" t="str">
        <f aca="false">IF(S427="","",IFERROR(INDEX(Codetabel!$B$2:$B$11,MATCH(S427,Codetabel!$A$2:$A$11,0)),""))</f>
        <v/>
      </c>
      <c r="U427" s="8" t="str">
        <f aca="false">IF(NOT(X427),"n/a (excluded)",IF(K427=S427,"OK","MISMATCH"))</f>
        <v>n/a (excluded)</v>
      </c>
      <c r="V427" s="8" t="str">
        <f aca="false">IF(NOT(X427),"n/a (excluded)",IF(M427&amp;""=T427&amp;"","OK","MISMATCH"))</f>
        <v>n/a (excluded)</v>
      </c>
      <c r="W427" s="8" t="str">
        <f aca="false">IF(E427="","no activity description",IF(O427="","no numeric odour distance",IF(M427="","no category","")))</f>
        <v>no numeric odour distance</v>
      </c>
      <c r="X427" s="12" t="b">
        <f aca="false">W427=""</f>
        <v>0</v>
      </c>
      <c r="Y427" s="8" t="str">
        <f aca="false">IF(X427,INDEX(Codetabel!$C$2:$C$11,MATCH(M427&amp;"",Codetabel!$B$2:$B$11,0)),"")</f>
        <v/>
      </c>
      <c r="Z427" s="8" t="str">
        <f aca="false">IF(X427,O427=S427,"")</f>
        <v/>
      </c>
    </row>
    <row r="428" customFormat="false" ht="15" hidden="false" customHeight="false" outlineLevel="0" collapsed="false">
      <c r="A428" s="9" t="n">
        <v>429</v>
      </c>
      <c r="B428" s="9" t="s">
        <v>678</v>
      </c>
      <c r="C428" s="9" t="s">
        <v>679</v>
      </c>
      <c r="D428" s="9" t="n">
        <v>1</v>
      </c>
      <c r="E428" s="9" t="s">
        <v>680</v>
      </c>
      <c r="F428" s="9" t="n">
        <v>50</v>
      </c>
      <c r="G428" s="9" t="n">
        <v>50</v>
      </c>
      <c r="H428" s="9" t="n">
        <v>100</v>
      </c>
      <c r="I428" s="9" t="n">
        <v>30</v>
      </c>
      <c r="J428" s="9" t="n">
        <f aca="false">MAX(J429,G429,F429,E429)</f>
        <v>30</v>
      </c>
      <c r="K428" s="9" t="n">
        <v>100</v>
      </c>
      <c r="L428" s="9" t="n">
        <f aca="false">IF(ISNA(P429),"",P429)</f>
        <v>10</v>
      </c>
      <c r="M428" s="9" t="s">
        <v>115</v>
      </c>
      <c r="N428" s="11" t="b">
        <f aca="false">TRUE()</f>
        <v>1</v>
      </c>
      <c r="O428" s="8" t="n">
        <f aca="false">IF(F428="","",IF(ISNUMBER(F428),F428,IFERROR(VALUE(F428),"")))</f>
        <v>50</v>
      </c>
      <c r="P428" s="8" t="n">
        <f aca="false">IF(G428="","",IF(ISNUMBER(G428),G428,IFERROR(VALUE(G428),"")))</f>
        <v>50</v>
      </c>
      <c r="Q428" s="8" t="n">
        <f aca="false">IF(H428="","",IF(ISNUMBER(H428),H428,IFERROR(VALUE(H428),"")))</f>
        <v>100</v>
      </c>
      <c r="R428" s="8" t="n">
        <f aca="false">IF(I428="","",IF(ISNUMBER(I428),I428,IFERROR(VALUE(I428),"")))</f>
        <v>30</v>
      </c>
      <c r="S428" s="8" t="n">
        <f aca="false">IF(COUNT(O428:R428)=0,"",MAX(O428:R428))</f>
        <v>100</v>
      </c>
      <c r="T428" s="8" t="str">
        <f aca="false">IF(S428="","",IFERROR(INDEX(Codetabel!$B$2:$B$11,MATCH(S428,Codetabel!$A$2:$A$11,0)),""))</f>
        <v>3.2</v>
      </c>
      <c r="U428" s="8" t="str">
        <f aca="false">IF(NOT(X428),"n/a (excluded)",IF(K428=S428,"OK","MISMATCH"))</f>
        <v>OK</v>
      </c>
      <c r="V428" s="8" t="str">
        <f aca="false">IF(NOT(X428),"n/a (excluded)",IF(M428&amp;""=T428&amp;"","OK","MISMATCH"))</f>
        <v>OK</v>
      </c>
      <c r="W428" s="8" t="str">
        <f aca="false">IF(E428="","no activity description",IF(O428="","no numeric odour distance",IF(M428="","no category","")))</f>
        <v/>
      </c>
      <c r="X428" s="12" t="b">
        <f aca="false">W428=""</f>
        <v>1</v>
      </c>
      <c r="Y428" s="8" t="n">
        <f aca="false">IF(X428,INDEX(Codetabel!$C$2:$C$11,MATCH(M428&amp;"",Codetabel!$B$2:$B$11,0)),"")</f>
        <v>4</v>
      </c>
      <c r="Z428" s="12" t="b">
        <f aca="false">IF(X428,O428=S428,"")</f>
        <v>0</v>
      </c>
    </row>
    <row r="429" customFormat="false" ht="15" hidden="false" customHeight="false" outlineLevel="0" collapsed="false">
      <c r="A429" s="9" t="n">
        <v>430</v>
      </c>
      <c r="B429" s="9" t="s">
        <v>678</v>
      </c>
      <c r="C429" s="9" t="s">
        <v>681</v>
      </c>
      <c r="D429" s="9" t="n">
        <v>2</v>
      </c>
      <c r="E429" s="9" t="s">
        <v>682</v>
      </c>
      <c r="F429" s="9" t="n">
        <v>0</v>
      </c>
      <c r="G429" s="9" t="n">
        <v>10</v>
      </c>
      <c r="H429" s="9" t="n">
        <v>10</v>
      </c>
      <c r="I429" s="9" t="n">
        <v>0</v>
      </c>
      <c r="J429" s="9" t="n">
        <f aca="false">MAX(J430,G430,F430,E430)</f>
        <v>30</v>
      </c>
      <c r="K429" s="9" t="n">
        <v>10</v>
      </c>
      <c r="L429" s="9" t="s">
        <v>392</v>
      </c>
      <c r="M429" s="9" t="s">
        <v>392</v>
      </c>
      <c r="N429" s="11" t="b">
        <f aca="false">FALSE()</f>
        <v>0</v>
      </c>
      <c r="O429" s="8" t="n">
        <f aca="false">IF(F429="","",IF(ISNUMBER(F429),F429,IFERROR(VALUE(F429),"")))</f>
        <v>0</v>
      </c>
      <c r="P429" s="8" t="n">
        <f aca="false">IF(G429="","",IF(ISNUMBER(G429),G429,IFERROR(VALUE(G429),"")))</f>
        <v>10</v>
      </c>
      <c r="Q429" s="8" t="n">
        <f aca="false">IF(H429="","",IF(ISNUMBER(H429),H429,IFERROR(VALUE(H429),"")))</f>
        <v>10</v>
      </c>
      <c r="R429" s="8" t="n">
        <f aca="false">IF(I429="","",IF(ISNUMBER(I429),I429,IFERROR(VALUE(I429),"")))</f>
        <v>0</v>
      </c>
      <c r="S429" s="8" t="n">
        <f aca="false">IF(COUNT(O429:R429)=0,"",MAX(O429:R429))</f>
        <v>10</v>
      </c>
      <c r="T429" s="8" t="str">
        <f aca="false">IF(S429="","",IFERROR(INDEX(Codetabel!$B$2:$B$11,MATCH(S429,Codetabel!$A$2:$A$11,0)),""))</f>
        <v>1</v>
      </c>
      <c r="U429" s="8" t="str">
        <f aca="false">IF(NOT(X429),"n/a (excluded)",IF(K429=S429,"OK","MISMATCH"))</f>
        <v>OK</v>
      </c>
      <c r="V429" s="8" t="str">
        <f aca="false">IF(NOT(X429),"n/a (excluded)",IF(M429&amp;""=T429&amp;"","OK","MISMATCH"))</f>
        <v>OK</v>
      </c>
      <c r="W429" s="8" t="str">
        <f aca="false">IF(E429="","no activity description",IF(O429="","no numeric odour distance",IF(M429="","no category","")))</f>
        <v/>
      </c>
      <c r="X429" s="12" t="b">
        <f aca="false">W429=""</f>
        <v>1</v>
      </c>
      <c r="Y429" s="8" t="n">
        <f aca="false">IF(X429,INDEX(Codetabel!$C$2:$C$11,MATCH(M429&amp;"",Codetabel!$B$2:$B$11,0)),"")</f>
        <v>1</v>
      </c>
      <c r="Z429" s="12" t="b">
        <f aca="false">IF(X429,O429=S429,"")</f>
        <v>0</v>
      </c>
    </row>
    <row r="430" customFormat="false" ht="15" hidden="false" customHeight="false" outlineLevel="0" collapsed="false">
      <c r="A430" s="9" t="n">
        <v>431</v>
      </c>
      <c r="B430" s="9" t="s">
        <v>683</v>
      </c>
      <c r="C430" s="9" t="s">
        <v>684</v>
      </c>
      <c r="D430" s="9"/>
      <c r="E430" s="9" t="s">
        <v>685</v>
      </c>
      <c r="F430" s="9" t="n">
        <v>30</v>
      </c>
      <c r="G430" s="9" t="n">
        <v>10</v>
      </c>
      <c r="H430" s="9" t="n">
        <v>10</v>
      </c>
      <c r="I430" s="9" t="n">
        <v>10</v>
      </c>
      <c r="J430" s="9" t="n">
        <f aca="false">MAX(J431,G431,F431,E431)</f>
        <v>30</v>
      </c>
      <c r="K430" s="9" t="n">
        <v>30</v>
      </c>
      <c r="L430" s="9" t="n">
        <f aca="false">IF(ISNA(P431),"",P431)</f>
        <v>10</v>
      </c>
      <c r="M430" s="9" t="s">
        <v>107</v>
      </c>
      <c r="N430" s="11" t="b">
        <f aca="false">TRUE()</f>
        <v>1</v>
      </c>
      <c r="O430" s="8" t="n">
        <f aca="false">IF(F430="","",IF(ISNUMBER(F430),F430,IFERROR(VALUE(F430),"")))</f>
        <v>30</v>
      </c>
      <c r="P430" s="8" t="n">
        <f aca="false">IF(G430="","",IF(ISNUMBER(G430),G430,IFERROR(VALUE(G430),"")))</f>
        <v>10</v>
      </c>
      <c r="Q430" s="8" t="n">
        <f aca="false">IF(H430="","",IF(ISNUMBER(H430),H430,IFERROR(VALUE(H430),"")))</f>
        <v>10</v>
      </c>
      <c r="R430" s="8" t="n">
        <f aca="false">IF(I430="","",IF(ISNUMBER(I430),I430,IFERROR(VALUE(I430),"")))</f>
        <v>10</v>
      </c>
      <c r="S430" s="8" t="n">
        <f aca="false">IF(COUNT(O430:R430)=0,"",MAX(O430:R430))</f>
        <v>30</v>
      </c>
      <c r="T430" s="8" t="str">
        <f aca="false">IF(S430="","",IFERROR(INDEX(Codetabel!$B$2:$B$11,MATCH(S430,Codetabel!$A$2:$A$11,0)),""))</f>
        <v>2</v>
      </c>
      <c r="U430" s="8" t="str">
        <f aca="false">IF(NOT(X430),"n/a (excluded)",IF(K430=S430,"OK","MISMATCH"))</f>
        <v>OK</v>
      </c>
      <c r="V430" s="8" t="str">
        <f aca="false">IF(NOT(X430),"n/a (excluded)",IF(M430&amp;""=T430&amp;"","OK","MISMATCH"))</f>
        <v>OK</v>
      </c>
      <c r="W430" s="8" t="str">
        <f aca="false">IF(E430="","no activity description",IF(O430="","no numeric odour distance",IF(M430="","no category","")))</f>
        <v/>
      </c>
      <c r="X430" s="12" t="b">
        <f aca="false">W430=""</f>
        <v>1</v>
      </c>
      <c r="Y430" s="8" t="n">
        <f aca="false">IF(X430,INDEX(Codetabel!$C$2:$C$11,MATCH(M430&amp;"",Codetabel!$B$2:$B$11,0)),"")</f>
        <v>2</v>
      </c>
      <c r="Z430" s="12" t="b">
        <f aca="false">IF(X430,O430=S430,"")</f>
        <v>1</v>
      </c>
    </row>
    <row r="431" customFormat="false" ht="15" hidden="false" customHeight="false" outlineLevel="0" collapsed="false">
      <c r="A431" s="9" t="n">
        <v>432</v>
      </c>
      <c r="B431" s="9" t="s">
        <v>686</v>
      </c>
      <c r="C431" s="9" t="s">
        <v>687</v>
      </c>
      <c r="D431" s="9"/>
      <c r="E431" s="9" t="s">
        <v>688</v>
      </c>
      <c r="F431" s="9" t="n">
        <v>30</v>
      </c>
      <c r="G431" s="9" t="n">
        <v>10</v>
      </c>
      <c r="H431" s="9" t="n">
        <v>30</v>
      </c>
      <c r="I431" s="9" t="n">
        <v>10</v>
      </c>
      <c r="J431" s="9" t="n">
        <f aca="false">MAX(J432,G432,F432,E432)</f>
        <v>30</v>
      </c>
      <c r="K431" s="9" t="n">
        <v>30</v>
      </c>
      <c r="L431" s="9" t="n">
        <f aca="false">IF(ISNA(P432),"",P432)</f>
        <v>10</v>
      </c>
      <c r="M431" s="9" t="s">
        <v>107</v>
      </c>
      <c r="N431" s="11" t="b">
        <f aca="false">TRUE()</f>
        <v>1</v>
      </c>
      <c r="O431" s="8" t="n">
        <f aca="false">IF(F431="","",IF(ISNUMBER(F431),F431,IFERROR(VALUE(F431),"")))</f>
        <v>30</v>
      </c>
      <c r="P431" s="8" t="n">
        <f aca="false">IF(G431="","",IF(ISNUMBER(G431),G431,IFERROR(VALUE(G431),"")))</f>
        <v>10</v>
      </c>
      <c r="Q431" s="8" t="n">
        <f aca="false">IF(H431="","",IF(ISNUMBER(H431),H431,IFERROR(VALUE(H431),"")))</f>
        <v>30</v>
      </c>
      <c r="R431" s="8" t="n">
        <f aca="false">IF(I431="","",IF(ISNUMBER(I431),I431,IFERROR(VALUE(I431),"")))</f>
        <v>10</v>
      </c>
      <c r="S431" s="8" t="n">
        <f aca="false">IF(COUNT(O431:R431)=0,"",MAX(O431:R431))</f>
        <v>30</v>
      </c>
      <c r="T431" s="8" t="str">
        <f aca="false">IF(S431="","",IFERROR(INDEX(Codetabel!$B$2:$B$11,MATCH(S431,Codetabel!$A$2:$A$11,0)),""))</f>
        <v>2</v>
      </c>
      <c r="U431" s="8" t="str">
        <f aca="false">IF(NOT(X431),"n/a (excluded)",IF(K431=S431,"OK","MISMATCH"))</f>
        <v>OK</v>
      </c>
      <c r="V431" s="8" t="str">
        <f aca="false">IF(NOT(X431),"n/a (excluded)",IF(M431&amp;""=T431&amp;"","OK","MISMATCH"))</f>
        <v>OK</v>
      </c>
      <c r="W431" s="8" t="str">
        <f aca="false">IF(E431="","no activity description",IF(O431="","no numeric odour distance",IF(M431="","no category","")))</f>
        <v/>
      </c>
      <c r="X431" s="12" t="b">
        <f aca="false">W431=""</f>
        <v>1</v>
      </c>
      <c r="Y431" s="8" t="n">
        <f aca="false">IF(X431,INDEX(Codetabel!$C$2:$C$11,MATCH(M431&amp;"",Codetabel!$B$2:$B$11,0)),"")</f>
        <v>2</v>
      </c>
      <c r="Z431" s="12" t="b">
        <f aca="false">IF(X431,O431=S431,"")</f>
        <v>1</v>
      </c>
    </row>
    <row r="432" customFormat="false" ht="15" hidden="false" customHeight="false" outlineLevel="0" collapsed="false">
      <c r="A432" s="9" t="n">
        <v>433</v>
      </c>
      <c r="B432" s="9" t="s">
        <v>689</v>
      </c>
      <c r="C432" s="9" t="s">
        <v>690</v>
      </c>
      <c r="D432" s="9"/>
      <c r="E432" s="9" t="s">
        <v>691</v>
      </c>
      <c r="F432" s="9" t="n">
        <v>30</v>
      </c>
      <c r="G432" s="9" t="n">
        <v>10</v>
      </c>
      <c r="H432" s="9" t="n">
        <v>50</v>
      </c>
      <c r="I432" s="9" t="n">
        <v>30</v>
      </c>
      <c r="J432" s="9" t="n">
        <f aca="false">MAX(J433,G433,F433,E433)</f>
        <v>30</v>
      </c>
      <c r="K432" s="9" t="n">
        <v>50</v>
      </c>
      <c r="L432" s="9" t="n">
        <f aca="false">IF(ISNA(P433),"",P433)</f>
        <v>10</v>
      </c>
      <c r="M432" s="9" t="s">
        <v>126</v>
      </c>
      <c r="N432" s="11" t="b">
        <f aca="false">TRUE()</f>
        <v>1</v>
      </c>
      <c r="O432" s="8" t="n">
        <f aca="false">IF(F432="","",IF(ISNUMBER(F432),F432,IFERROR(VALUE(F432),"")))</f>
        <v>30</v>
      </c>
      <c r="P432" s="8" t="n">
        <f aca="false">IF(G432="","",IF(ISNUMBER(G432),G432,IFERROR(VALUE(G432),"")))</f>
        <v>10</v>
      </c>
      <c r="Q432" s="8" t="n">
        <f aca="false">IF(H432="","",IF(ISNUMBER(H432),H432,IFERROR(VALUE(H432),"")))</f>
        <v>50</v>
      </c>
      <c r="R432" s="8" t="n">
        <f aca="false">IF(I432="","",IF(ISNUMBER(I432),I432,IFERROR(VALUE(I432),"")))</f>
        <v>30</v>
      </c>
      <c r="S432" s="8" t="n">
        <f aca="false">IF(COUNT(O432:R432)=0,"",MAX(O432:R432))</f>
        <v>50</v>
      </c>
      <c r="T432" s="8" t="str">
        <f aca="false">IF(S432="","",IFERROR(INDEX(Codetabel!$B$2:$B$11,MATCH(S432,Codetabel!$A$2:$A$11,0)),""))</f>
        <v>3.1</v>
      </c>
      <c r="U432" s="8" t="str">
        <f aca="false">IF(NOT(X432),"n/a (excluded)",IF(K432=S432,"OK","MISMATCH"))</f>
        <v>OK</v>
      </c>
      <c r="V432" s="8" t="str">
        <f aca="false">IF(NOT(X432),"n/a (excluded)",IF(M432&amp;""=T432&amp;"","OK","MISMATCH"))</f>
        <v>OK</v>
      </c>
      <c r="W432" s="8" t="str">
        <f aca="false">IF(E432="","no activity description",IF(O432="","no numeric odour distance",IF(M432="","no category","")))</f>
        <v/>
      </c>
      <c r="X432" s="12" t="b">
        <f aca="false">W432=""</f>
        <v>1</v>
      </c>
      <c r="Y432" s="8" t="n">
        <f aca="false">IF(X432,INDEX(Codetabel!$C$2:$C$11,MATCH(M432&amp;"",Codetabel!$B$2:$B$11,0)),"")</f>
        <v>3</v>
      </c>
      <c r="Z432" s="12" t="b">
        <f aca="false">IF(X432,O432=S432,"")</f>
        <v>0</v>
      </c>
    </row>
    <row r="433" customFormat="false" ht="15" hidden="false" customHeight="false" outlineLevel="0" collapsed="false">
      <c r="A433" s="9" t="n">
        <v>434</v>
      </c>
      <c r="B433" s="9" t="s">
        <v>692</v>
      </c>
      <c r="C433" s="9" t="s">
        <v>693</v>
      </c>
      <c r="D433" s="9"/>
      <c r="E433" s="9" t="s">
        <v>694</v>
      </c>
      <c r="F433" s="9" t="n">
        <v>30</v>
      </c>
      <c r="G433" s="9" t="n">
        <v>10</v>
      </c>
      <c r="H433" s="9" t="n">
        <v>50</v>
      </c>
      <c r="I433" s="9" t="n">
        <v>30</v>
      </c>
      <c r="J433" s="9" t="n">
        <f aca="false">MAX(J434,G434,F434,E434)</f>
        <v>30</v>
      </c>
      <c r="K433" s="9" t="n">
        <v>50</v>
      </c>
      <c r="L433" s="9" t="n">
        <f aca="false">IF(ISNA(P434),"",P434)</f>
        <v>30</v>
      </c>
      <c r="M433" s="9" t="s">
        <v>126</v>
      </c>
      <c r="N433" s="11" t="b">
        <f aca="false">TRUE()</f>
        <v>1</v>
      </c>
      <c r="O433" s="8" t="n">
        <f aca="false">IF(F433="","",IF(ISNUMBER(F433),F433,IFERROR(VALUE(F433),"")))</f>
        <v>30</v>
      </c>
      <c r="P433" s="8" t="n">
        <f aca="false">IF(G433="","",IF(ISNUMBER(G433),G433,IFERROR(VALUE(G433),"")))</f>
        <v>10</v>
      </c>
      <c r="Q433" s="8" t="n">
        <f aca="false">IF(H433="","",IF(ISNUMBER(H433),H433,IFERROR(VALUE(H433),"")))</f>
        <v>50</v>
      </c>
      <c r="R433" s="8" t="n">
        <f aca="false">IF(I433="","",IF(ISNUMBER(I433),I433,IFERROR(VALUE(I433),"")))</f>
        <v>30</v>
      </c>
      <c r="S433" s="8" t="n">
        <f aca="false">IF(COUNT(O433:R433)=0,"",MAX(O433:R433))</f>
        <v>50</v>
      </c>
      <c r="T433" s="8" t="str">
        <f aca="false">IF(S433="","",IFERROR(INDEX(Codetabel!$B$2:$B$11,MATCH(S433,Codetabel!$A$2:$A$11,0)),""))</f>
        <v>3.1</v>
      </c>
      <c r="U433" s="8" t="str">
        <f aca="false">IF(NOT(X433),"n/a (excluded)",IF(K433=S433,"OK","MISMATCH"))</f>
        <v>OK</v>
      </c>
      <c r="V433" s="8" t="str">
        <f aca="false">IF(NOT(X433),"n/a (excluded)",IF(M433&amp;""=T433&amp;"","OK","MISMATCH"))</f>
        <v>OK</v>
      </c>
      <c r="W433" s="8" t="str">
        <f aca="false">IF(E433="","no activity description",IF(O433="","no numeric odour distance",IF(M433="","no category","")))</f>
        <v/>
      </c>
      <c r="X433" s="12" t="b">
        <f aca="false">W433=""</f>
        <v>1</v>
      </c>
      <c r="Y433" s="8" t="n">
        <f aca="false">IF(X433,INDEX(Codetabel!$C$2:$C$11,MATCH(M433&amp;"",Codetabel!$B$2:$B$11,0)),"")</f>
        <v>3</v>
      </c>
      <c r="Z433" s="12" t="b">
        <f aca="false">IF(X433,O433=S433,"")</f>
        <v>0</v>
      </c>
    </row>
    <row r="434" customFormat="false" ht="15" hidden="false" customHeight="false" outlineLevel="0" collapsed="false">
      <c r="A434" s="9" t="n">
        <v>435</v>
      </c>
      <c r="B434" s="9" t="s">
        <v>695</v>
      </c>
      <c r="C434" s="9" t="s">
        <v>696</v>
      </c>
      <c r="D434" s="9"/>
      <c r="E434" s="9" t="s">
        <v>697</v>
      </c>
      <c r="F434" s="9" t="n">
        <v>0</v>
      </c>
      <c r="G434" s="9" t="n">
        <v>30</v>
      </c>
      <c r="H434" s="9" t="n">
        <v>30</v>
      </c>
      <c r="I434" s="9" t="n">
        <v>0</v>
      </c>
      <c r="J434" s="9" t="n">
        <f aca="false">MAX(J435,G435,F435,E435)</f>
        <v>30</v>
      </c>
      <c r="K434" s="9" t="n">
        <v>30</v>
      </c>
      <c r="L434" s="9" t="n">
        <f aca="false">IF(ISNA(P435),"",P435)</f>
        <v>10</v>
      </c>
      <c r="M434" s="9" t="s">
        <v>107</v>
      </c>
      <c r="N434" s="11" t="b">
        <f aca="false">TRUE()</f>
        <v>1</v>
      </c>
      <c r="O434" s="8" t="n">
        <f aca="false">IF(F434="","",IF(ISNUMBER(F434),F434,IFERROR(VALUE(F434),"")))</f>
        <v>0</v>
      </c>
      <c r="P434" s="8" t="n">
        <f aca="false">IF(G434="","",IF(ISNUMBER(G434),G434,IFERROR(VALUE(G434),"")))</f>
        <v>30</v>
      </c>
      <c r="Q434" s="8" t="n">
        <f aca="false">IF(H434="","",IF(ISNUMBER(H434),H434,IFERROR(VALUE(H434),"")))</f>
        <v>30</v>
      </c>
      <c r="R434" s="8" t="n">
        <f aca="false">IF(I434="","",IF(ISNUMBER(I434),I434,IFERROR(VALUE(I434),"")))</f>
        <v>0</v>
      </c>
      <c r="S434" s="8" t="n">
        <f aca="false">IF(COUNT(O434:R434)=0,"",MAX(O434:R434))</f>
        <v>30</v>
      </c>
      <c r="T434" s="8" t="str">
        <f aca="false">IF(S434="","",IFERROR(INDEX(Codetabel!$B$2:$B$11,MATCH(S434,Codetabel!$A$2:$A$11,0)),""))</f>
        <v>2</v>
      </c>
      <c r="U434" s="8" t="str">
        <f aca="false">IF(NOT(X434),"n/a (excluded)",IF(K434=S434,"OK","MISMATCH"))</f>
        <v>OK</v>
      </c>
      <c r="V434" s="8" t="str">
        <f aca="false">IF(NOT(X434),"n/a (excluded)",IF(M434&amp;""=T434&amp;"","OK","MISMATCH"))</f>
        <v>OK</v>
      </c>
      <c r="W434" s="8" t="str">
        <f aca="false">IF(E434="","no activity description",IF(O434="","no numeric odour distance",IF(M434="","no category","")))</f>
        <v/>
      </c>
      <c r="X434" s="12" t="b">
        <f aca="false">W434=""</f>
        <v>1</v>
      </c>
      <c r="Y434" s="8" t="n">
        <f aca="false">IF(X434,INDEX(Codetabel!$C$2:$C$11,MATCH(M434&amp;"",Codetabel!$B$2:$B$11,0)),"")</f>
        <v>2</v>
      </c>
      <c r="Z434" s="12" t="b">
        <f aca="false">IF(X434,O434=S434,"")</f>
        <v>0</v>
      </c>
    </row>
    <row r="435" customFormat="false" ht="15" hidden="false" customHeight="false" outlineLevel="0" collapsed="false">
      <c r="A435" s="9" t="n">
        <v>436</v>
      </c>
      <c r="B435" s="9" t="s">
        <v>698</v>
      </c>
      <c r="C435" s="9" t="s">
        <v>699</v>
      </c>
      <c r="D435" s="9"/>
      <c r="E435" s="9" t="s">
        <v>700</v>
      </c>
      <c r="F435" s="9" t="n">
        <v>30</v>
      </c>
      <c r="G435" s="9" t="n">
        <v>10</v>
      </c>
      <c r="H435" s="9" t="n">
        <v>50</v>
      </c>
      <c r="I435" s="9" t="n">
        <v>30</v>
      </c>
      <c r="J435" s="9" t="n">
        <f aca="false">MAX(J436,G436,F436,E436)</f>
        <v>0</v>
      </c>
      <c r="K435" s="9" t="n">
        <v>50</v>
      </c>
      <c r="L435" s="9" t="str">
        <f aca="false">IF(ISNA(P436),"",P436)</f>
        <v/>
      </c>
      <c r="M435" s="9" t="s">
        <v>126</v>
      </c>
      <c r="N435" s="11" t="b">
        <f aca="false">TRUE()</f>
        <v>1</v>
      </c>
      <c r="O435" s="8" t="n">
        <f aca="false">IF(F435="","",IF(ISNUMBER(F435),F435,IFERROR(VALUE(F435),"")))</f>
        <v>30</v>
      </c>
      <c r="P435" s="8" t="n">
        <f aca="false">IF(G435="","",IF(ISNUMBER(G435),G435,IFERROR(VALUE(G435),"")))</f>
        <v>10</v>
      </c>
      <c r="Q435" s="8" t="n">
        <f aca="false">IF(H435="","",IF(ISNUMBER(H435),H435,IFERROR(VALUE(H435),"")))</f>
        <v>50</v>
      </c>
      <c r="R435" s="8" t="n">
        <f aca="false">IF(I435="","",IF(ISNUMBER(I435),I435,IFERROR(VALUE(I435),"")))</f>
        <v>30</v>
      </c>
      <c r="S435" s="8" t="n">
        <f aca="false">IF(COUNT(O435:R435)=0,"",MAX(O435:R435))</f>
        <v>50</v>
      </c>
      <c r="T435" s="8" t="str">
        <f aca="false">IF(S435="","",IFERROR(INDEX(Codetabel!$B$2:$B$11,MATCH(S435,Codetabel!$A$2:$A$11,0)),""))</f>
        <v>3.1</v>
      </c>
      <c r="U435" s="8" t="str">
        <f aca="false">IF(NOT(X435),"n/a (excluded)",IF(K435=S435,"OK","MISMATCH"))</f>
        <v>OK</v>
      </c>
      <c r="V435" s="8" t="str">
        <f aca="false">IF(NOT(X435),"n/a (excluded)",IF(M435&amp;""=T435&amp;"","OK","MISMATCH"))</f>
        <v>OK</v>
      </c>
      <c r="W435" s="8" t="str">
        <f aca="false">IF(E435="","no activity description",IF(O435="","no numeric odour distance",IF(M435="","no category","")))</f>
        <v/>
      </c>
      <c r="X435" s="12" t="b">
        <f aca="false">W435=""</f>
        <v>1</v>
      </c>
      <c r="Y435" s="8" t="n">
        <f aca="false">IF(X435,INDEX(Codetabel!$C$2:$C$11,MATCH(M435&amp;"",Codetabel!$B$2:$B$11,0)),"")</f>
        <v>3</v>
      </c>
      <c r="Z435" s="12" t="b">
        <f aca="false">IF(X435,O435=S435,"")</f>
        <v>0</v>
      </c>
    </row>
    <row r="436" customFormat="false" ht="15" hidden="false" customHeight="false" outlineLevel="0" collapsed="false">
      <c r="A436" s="9" t="n">
        <v>437</v>
      </c>
      <c r="B436" s="9" t="s">
        <v>1361</v>
      </c>
      <c r="C436" s="9" t="s">
        <v>1362</v>
      </c>
      <c r="D436" s="9" t="s">
        <v>1212</v>
      </c>
      <c r="E436" s="9"/>
      <c r="F436" s="9"/>
      <c r="G436" s="9"/>
      <c r="H436" s="9"/>
      <c r="I436" s="9"/>
      <c r="J436" s="9"/>
      <c r="K436" s="9"/>
      <c r="L436" s="9" t="str">
        <f aca="false">IF(ISNA(P437),"",P437)</f>
        <v/>
      </c>
      <c r="M436" s="9"/>
      <c r="N436" s="11" t="b">
        <f aca="false">TRUE()</f>
        <v>1</v>
      </c>
      <c r="O436" s="8" t="str">
        <f aca="false">IF(F436="","",IF(ISNUMBER(F436),F436,IFERROR(VALUE(F436),"")))</f>
        <v/>
      </c>
      <c r="P436" s="8" t="str">
        <f aca="false">IF(G436="","",IF(ISNUMBER(G436),G436,IFERROR(VALUE(G436),"")))</f>
        <v/>
      </c>
      <c r="Q436" s="8" t="str">
        <f aca="false">IF(H436="","",IF(ISNUMBER(H436),H436,IFERROR(VALUE(H436),"")))</f>
        <v/>
      </c>
      <c r="R436" s="8" t="str">
        <f aca="false">IF(I436="","",IF(ISNUMBER(I436),I436,IFERROR(VALUE(I436),"")))</f>
        <v/>
      </c>
      <c r="S436" s="8" t="str">
        <f aca="false">IF(COUNT(O436:R436)=0,"",MAX(O436:R436))</f>
        <v/>
      </c>
      <c r="T436" s="8" t="str">
        <f aca="false">IF(S436="","",IFERROR(INDEX(Codetabel!$B$2:$B$11,MATCH(S436,Codetabel!$A$2:$A$11,0)),""))</f>
        <v/>
      </c>
      <c r="U436" s="8" t="str">
        <f aca="false">IF(NOT(X436),"n/a (excluded)",IF(K436=S436,"OK","MISMATCH"))</f>
        <v>n/a (excluded)</v>
      </c>
      <c r="V436" s="8" t="str">
        <f aca="false">IF(NOT(X436),"n/a (excluded)",IF(M436&amp;""=T436&amp;"","OK","MISMATCH"))</f>
        <v>n/a (excluded)</v>
      </c>
      <c r="W436" s="8" t="str">
        <f aca="false">IF(E436="","no activity description",IF(O436="","no numeric odour distance",IF(M436="","no category","")))</f>
        <v>no activity description</v>
      </c>
      <c r="X436" s="12" t="b">
        <f aca="false">W436=""</f>
        <v>0</v>
      </c>
      <c r="Y436" s="8" t="str">
        <f aca="false">IF(X436,INDEX(Codetabel!$C$2:$C$11,MATCH(M436&amp;"",Codetabel!$B$2:$B$11,0)),"")</f>
        <v/>
      </c>
      <c r="Z436" s="8" t="str">
        <f aca="false">IF(X436,O436=S436,"")</f>
        <v/>
      </c>
    </row>
    <row r="437" customFormat="false" ht="15" hidden="false" customHeight="false" outlineLevel="0" collapsed="false">
      <c r="A437" s="9" t="n">
        <v>438</v>
      </c>
      <c r="B437" s="9" t="s">
        <v>1361</v>
      </c>
      <c r="C437" s="9" t="s">
        <v>1362</v>
      </c>
      <c r="D437" s="9" t="s">
        <v>1212</v>
      </c>
      <c r="E437" s="9" t="s">
        <v>1363</v>
      </c>
      <c r="F437" s="9"/>
      <c r="G437" s="9"/>
      <c r="H437" s="9"/>
      <c r="I437" s="9"/>
      <c r="J437" s="9"/>
      <c r="K437" s="9"/>
      <c r="L437" s="9" t="n">
        <f aca="false">IF(ISNA(P438),"",P438)</f>
        <v>100</v>
      </c>
      <c r="M437" s="9"/>
      <c r="N437" s="11" t="b">
        <f aca="false">TRUE()</f>
        <v>1</v>
      </c>
      <c r="O437" s="8" t="str">
        <f aca="false">IF(F437="","",IF(ISNUMBER(F437),F437,IFERROR(VALUE(F437),"")))</f>
        <v/>
      </c>
      <c r="P437" s="8" t="str">
        <f aca="false">IF(G437="","",IF(ISNUMBER(G437),G437,IFERROR(VALUE(G437),"")))</f>
        <v/>
      </c>
      <c r="Q437" s="8" t="str">
        <f aca="false">IF(H437="","",IF(ISNUMBER(H437),H437,IFERROR(VALUE(H437),"")))</f>
        <v/>
      </c>
      <c r="R437" s="8" t="str">
        <f aca="false">IF(I437="","",IF(ISNUMBER(I437),I437,IFERROR(VALUE(I437),"")))</f>
        <v/>
      </c>
      <c r="S437" s="8" t="str">
        <f aca="false">IF(COUNT(O437:R437)=0,"",MAX(O437:R437))</f>
        <v/>
      </c>
      <c r="T437" s="8" t="str">
        <f aca="false">IF(S437="","",IFERROR(INDEX(Codetabel!$B$2:$B$11,MATCH(S437,Codetabel!$A$2:$A$11,0)),""))</f>
        <v/>
      </c>
      <c r="U437" s="8" t="str">
        <f aca="false">IF(NOT(X437),"n/a (excluded)",IF(K437=S437,"OK","MISMATCH"))</f>
        <v>n/a (excluded)</v>
      </c>
      <c r="V437" s="8" t="str">
        <f aca="false">IF(NOT(X437),"n/a (excluded)",IF(M437&amp;""=T437&amp;"","OK","MISMATCH"))</f>
        <v>n/a (excluded)</v>
      </c>
      <c r="W437" s="8" t="str">
        <f aca="false">IF(E437="","no activity description",IF(O437="","no numeric odour distance",IF(M437="","no category","")))</f>
        <v>no numeric odour distance</v>
      </c>
      <c r="X437" s="12" t="b">
        <f aca="false">W437=""</f>
        <v>0</v>
      </c>
      <c r="Y437" s="8" t="str">
        <f aca="false">IF(X437,INDEX(Codetabel!$C$2:$C$11,MATCH(M437&amp;"",Codetabel!$B$2:$B$11,0)),"")</f>
        <v/>
      </c>
      <c r="Z437" s="8" t="str">
        <f aca="false">IF(X437,O437=S437,"")</f>
        <v/>
      </c>
    </row>
    <row r="438" customFormat="false" ht="15" hidden="false" customHeight="false" outlineLevel="0" collapsed="false">
      <c r="A438" s="9" t="n">
        <v>439</v>
      </c>
      <c r="B438" s="9" t="s">
        <v>701</v>
      </c>
      <c r="C438" s="9" t="s">
        <v>702</v>
      </c>
      <c r="D438" s="9"/>
      <c r="E438" s="9" t="s">
        <v>703</v>
      </c>
      <c r="F438" s="9" t="n">
        <v>30</v>
      </c>
      <c r="G438" s="9" t="n">
        <v>100</v>
      </c>
      <c r="H438" s="9" t="n">
        <v>500</v>
      </c>
      <c r="I438" s="9" t="n">
        <v>30</v>
      </c>
      <c r="J438" s="9" t="n">
        <f aca="false">MAX(J439,G439,F439,E439)</f>
        <v>0</v>
      </c>
      <c r="K438" s="9" t="n">
        <v>500</v>
      </c>
      <c r="L438" s="9" t="str">
        <f aca="false">IF(ISNA(P439),"",P439)</f>
        <v/>
      </c>
      <c r="M438" s="9" t="s">
        <v>180</v>
      </c>
      <c r="N438" s="11" t="b">
        <f aca="false">TRUE()</f>
        <v>1</v>
      </c>
      <c r="O438" s="8" t="n">
        <f aca="false">IF(F438="","",IF(ISNUMBER(F438),F438,IFERROR(VALUE(F438),"")))</f>
        <v>30</v>
      </c>
      <c r="P438" s="8" t="n">
        <f aca="false">IF(G438="","",IF(ISNUMBER(G438),G438,IFERROR(VALUE(G438),"")))</f>
        <v>100</v>
      </c>
      <c r="Q438" s="8" t="n">
        <f aca="false">IF(H438="","",IF(ISNUMBER(H438),H438,IFERROR(VALUE(H438),"")))</f>
        <v>500</v>
      </c>
      <c r="R438" s="8" t="n">
        <f aca="false">IF(I438="","",IF(ISNUMBER(I438),I438,IFERROR(VALUE(I438),"")))</f>
        <v>30</v>
      </c>
      <c r="S438" s="8" t="n">
        <f aca="false">IF(COUNT(O438:R438)=0,"",MAX(O438:R438))</f>
        <v>500</v>
      </c>
      <c r="T438" s="8" t="str">
        <f aca="false">IF(S438="","",IFERROR(INDEX(Codetabel!$B$2:$B$11,MATCH(S438,Codetabel!$A$2:$A$11,0)),""))</f>
        <v>5.1</v>
      </c>
      <c r="U438" s="8" t="str">
        <f aca="false">IF(NOT(X438),"n/a (excluded)",IF(K438=S438,"OK","MISMATCH"))</f>
        <v>OK</v>
      </c>
      <c r="V438" s="8" t="str">
        <f aca="false">IF(NOT(X438),"n/a (excluded)",IF(M438&amp;""=T438&amp;"","OK","MISMATCH"))</f>
        <v>OK</v>
      </c>
      <c r="W438" s="8" t="str">
        <f aca="false">IF(E438="","no activity description",IF(O438="","no numeric odour distance",IF(M438="","no category","")))</f>
        <v/>
      </c>
      <c r="X438" s="12" t="b">
        <f aca="false">W438=""</f>
        <v>1</v>
      </c>
      <c r="Y438" s="8" t="n">
        <f aca="false">IF(X438,INDEX(Codetabel!$C$2:$C$11,MATCH(M438&amp;"",Codetabel!$B$2:$B$11,0)),"")</f>
        <v>7</v>
      </c>
      <c r="Z438" s="12" t="b">
        <f aca="false">IF(X438,O438=S438,"")</f>
        <v>0</v>
      </c>
    </row>
    <row r="439" customFormat="false" ht="15" hidden="false" customHeight="false" outlineLevel="0" collapsed="false">
      <c r="A439" s="9" t="n">
        <v>440</v>
      </c>
      <c r="B439" s="9" t="s">
        <v>704</v>
      </c>
      <c r="C439" s="9" t="s">
        <v>705</v>
      </c>
      <c r="D439" s="9" t="s">
        <v>1294</v>
      </c>
      <c r="E439" s="9" t="s">
        <v>1364</v>
      </c>
      <c r="F439" s="9"/>
      <c r="G439" s="9"/>
      <c r="H439" s="9"/>
      <c r="I439" s="9"/>
      <c r="J439" s="9"/>
      <c r="K439" s="9"/>
      <c r="L439" s="9" t="n">
        <f aca="false">IF(ISNA(P440),"",P440)</f>
        <v>100</v>
      </c>
      <c r="M439" s="9"/>
      <c r="N439" s="11" t="b">
        <f aca="false">TRUE()</f>
        <v>1</v>
      </c>
      <c r="O439" s="8" t="str">
        <f aca="false">IF(F439="","",IF(ISNUMBER(F439),F439,IFERROR(VALUE(F439),"")))</f>
        <v/>
      </c>
      <c r="P439" s="8" t="str">
        <f aca="false">IF(G439="","",IF(ISNUMBER(G439),G439,IFERROR(VALUE(G439),"")))</f>
        <v/>
      </c>
      <c r="Q439" s="8" t="str">
        <f aca="false">IF(H439="","",IF(ISNUMBER(H439),H439,IFERROR(VALUE(H439),"")))</f>
        <v/>
      </c>
      <c r="R439" s="8" t="str">
        <f aca="false">IF(I439="","",IF(ISNUMBER(I439),I439,IFERROR(VALUE(I439),"")))</f>
        <v/>
      </c>
      <c r="S439" s="8" t="str">
        <f aca="false">IF(COUNT(O439:R439)=0,"",MAX(O439:R439))</f>
        <v/>
      </c>
      <c r="T439" s="8" t="str">
        <f aca="false">IF(S439="","",IFERROR(INDEX(Codetabel!$B$2:$B$11,MATCH(S439,Codetabel!$A$2:$A$11,0)),""))</f>
        <v/>
      </c>
      <c r="U439" s="8" t="str">
        <f aca="false">IF(NOT(X439),"n/a (excluded)",IF(K439=S439,"OK","MISMATCH"))</f>
        <v>n/a (excluded)</v>
      </c>
      <c r="V439" s="8" t="str">
        <f aca="false">IF(NOT(X439),"n/a (excluded)",IF(M439&amp;""=T439&amp;"","OK","MISMATCH"))</f>
        <v>n/a (excluded)</v>
      </c>
      <c r="W439" s="8" t="str">
        <f aca="false">IF(E439="","no activity description",IF(O439="","no numeric odour distance",IF(M439="","no category","")))</f>
        <v>no numeric odour distance</v>
      </c>
      <c r="X439" s="12" t="b">
        <f aca="false">W439=""</f>
        <v>0</v>
      </c>
      <c r="Y439" s="8" t="str">
        <f aca="false">IF(X439,INDEX(Codetabel!$C$2:$C$11,MATCH(M439&amp;"",Codetabel!$B$2:$B$11,0)),"")</f>
        <v/>
      </c>
      <c r="Z439" s="8" t="str">
        <f aca="false">IF(X439,O439=S439,"")</f>
        <v/>
      </c>
    </row>
    <row r="440" customFormat="false" ht="15" hidden="false" customHeight="false" outlineLevel="0" collapsed="false">
      <c r="A440" s="9" t="n">
        <v>441</v>
      </c>
      <c r="B440" s="9" t="s">
        <v>704</v>
      </c>
      <c r="C440" s="9" t="s">
        <v>705</v>
      </c>
      <c r="D440" s="9" t="s">
        <v>1296</v>
      </c>
      <c r="E440" s="9" t="s">
        <v>706</v>
      </c>
      <c r="F440" s="9" t="n">
        <v>30</v>
      </c>
      <c r="G440" s="9" t="n">
        <v>100</v>
      </c>
      <c r="H440" s="9" t="n">
        <v>300</v>
      </c>
      <c r="I440" s="9" t="n">
        <v>10</v>
      </c>
      <c r="J440" s="9" t="n">
        <f aca="false">MAX(J441,G441,F441,E441)</f>
        <v>300</v>
      </c>
      <c r="K440" s="9" t="n">
        <v>300</v>
      </c>
      <c r="L440" s="9" t="n">
        <f aca="false">IF(ISNA(P441),"",P441)</f>
        <v>200</v>
      </c>
      <c r="M440" s="9" t="s">
        <v>199</v>
      </c>
      <c r="N440" s="11" t="b">
        <f aca="false">TRUE()</f>
        <v>1</v>
      </c>
      <c r="O440" s="8" t="n">
        <f aca="false">IF(F440="","",IF(ISNUMBER(F440),F440,IFERROR(VALUE(F440),"")))</f>
        <v>30</v>
      </c>
      <c r="P440" s="8" t="n">
        <f aca="false">IF(G440="","",IF(ISNUMBER(G440),G440,IFERROR(VALUE(G440),"")))</f>
        <v>100</v>
      </c>
      <c r="Q440" s="8" t="n">
        <f aca="false">IF(H440="","",IF(ISNUMBER(H440),H440,IFERROR(VALUE(H440),"")))</f>
        <v>300</v>
      </c>
      <c r="R440" s="8" t="n">
        <f aca="false">IF(I440="","",IF(ISNUMBER(I440),I440,IFERROR(VALUE(I440),"")))</f>
        <v>10</v>
      </c>
      <c r="S440" s="8" t="n">
        <f aca="false">IF(COUNT(O440:R440)=0,"",MAX(O440:R440))</f>
        <v>300</v>
      </c>
      <c r="T440" s="8" t="str">
        <f aca="false">IF(S440="","",IFERROR(INDEX(Codetabel!$B$2:$B$11,MATCH(S440,Codetabel!$A$2:$A$11,0)),""))</f>
        <v>4.2</v>
      </c>
      <c r="U440" s="8" t="str">
        <f aca="false">IF(NOT(X440),"n/a (excluded)",IF(K440=S440,"OK","MISMATCH"))</f>
        <v>OK</v>
      </c>
      <c r="V440" s="8" t="str">
        <f aca="false">IF(NOT(X440),"n/a (excluded)",IF(M440&amp;""=T440&amp;"","OK","MISMATCH"))</f>
        <v>OK</v>
      </c>
      <c r="W440" s="8" t="str">
        <f aca="false">IF(E440="","no activity description",IF(O440="","no numeric odour distance",IF(M440="","no category","")))</f>
        <v/>
      </c>
      <c r="X440" s="12" t="b">
        <f aca="false">W440=""</f>
        <v>1</v>
      </c>
      <c r="Y440" s="8" t="n">
        <f aca="false">IF(X440,INDEX(Codetabel!$C$2:$C$11,MATCH(M440&amp;"",Codetabel!$B$2:$B$11,0)),"")</f>
        <v>6</v>
      </c>
      <c r="Z440" s="12" t="b">
        <f aca="false">IF(X440,O440=S440,"")</f>
        <v>0</v>
      </c>
    </row>
    <row r="441" customFormat="false" ht="15" hidden="false" customHeight="false" outlineLevel="0" collapsed="false">
      <c r="A441" s="9" t="n">
        <v>442</v>
      </c>
      <c r="B441" s="9" t="s">
        <v>704</v>
      </c>
      <c r="C441" s="9" t="s">
        <v>705</v>
      </c>
      <c r="D441" s="9" t="s">
        <v>1297</v>
      </c>
      <c r="E441" s="9" t="s">
        <v>707</v>
      </c>
      <c r="F441" s="9" t="n">
        <v>30</v>
      </c>
      <c r="G441" s="9" t="n">
        <v>200</v>
      </c>
      <c r="H441" s="9" t="n">
        <v>700</v>
      </c>
      <c r="I441" s="9" t="n">
        <v>10</v>
      </c>
      <c r="J441" s="9" t="n">
        <f aca="false">MAX(J442,G442,F442,E442)</f>
        <v>300</v>
      </c>
      <c r="K441" s="9" t="n">
        <v>700</v>
      </c>
      <c r="L441" s="9" t="n">
        <f aca="false">IF(ISNA(P442),"",P442)</f>
        <v>50</v>
      </c>
      <c r="M441" s="9" t="s">
        <v>182</v>
      </c>
      <c r="N441" s="11" t="b">
        <f aca="false">TRUE()</f>
        <v>1</v>
      </c>
      <c r="O441" s="8" t="n">
        <f aca="false">IF(F441="","",IF(ISNUMBER(F441),F441,IFERROR(VALUE(F441),"")))</f>
        <v>30</v>
      </c>
      <c r="P441" s="8" t="n">
        <f aca="false">IF(G441="","",IF(ISNUMBER(G441),G441,IFERROR(VALUE(G441),"")))</f>
        <v>200</v>
      </c>
      <c r="Q441" s="8" t="n">
        <f aca="false">IF(H441="","",IF(ISNUMBER(H441),H441,IFERROR(VALUE(H441),"")))</f>
        <v>700</v>
      </c>
      <c r="R441" s="8" t="n">
        <f aca="false">IF(I441="","",IF(ISNUMBER(I441),I441,IFERROR(VALUE(I441),"")))</f>
        <v>10</v>
      </c>
      <c r="S441" s="8" t="n">
        <f aca="false">IF(COUNT(O441:R441)=0,"",MAX(O441:R441))</f>
        <v>700</v>
      </c>
      <c r="T441" s="8" t="str">
        <f aca="false">IF(S441="","",IFERROR(INDEX(Codetabel!$B$2:$B$11,MATCH(S441,Codetabel!$A$2:$A$11,0)),""))</f>
        <v>5.2</v>
      </c>
      <c r="U441" s="8" t="str">
        <f aca="false">IF(NOT(X441),"n/a (excluded)",IF(K441=S441,"OK","MISMATCH"))</f>
        <v>OK</v>
      </c>
      <c r="V441" s="8" t="str">
        <f aca="false">IF(NOT(X441),"n/a (excluded)",IF(M441&amp;""=T441&amp;"","OK","MISMATCH"))</f>
        <v>OK</v>
      </c>
      <c r="W441" s="8" t="str">
        <f aca="false">IF(E441="","no activity description",IF(O441="","no numeric odour distance",IF(M441="","no category","")))</f>
        <v/>
      </c>
      <c r="X441" s="12" t="b">
        <f aca="false">W441=""</f>
        <v>1</v>
      </c>
      <c r="Y441" s="8" t="n">
        <f aca="false">IF(X441,INDEX(Codetabel!$C$2:$C$11,MATCH(M441&amp;"",Codetabel!$B$2:$B$11,0)),"")</f>
        <v>8</v>
      </c>
      <c r="Z441" s="12" t="b">
        <f aca="false">IF(X441,O441=S441,"")</f>
        <v>0</v>
      </c>
    </row>
    <row r="442" customFormat="false" ht="15" hidden="false" customHeight="false" outlineLevel="0" collapsed="false">
      <c r="A442" s="9" t="n">
        <v>443</v>
      </c>
      <c r="B442" s="9" t="s">
        <v>704</v>
      </c>
      <c r="C442" s="9" t="s">
        <v>705</v>
      </c>
      <c r="D442" s="9" t="s">
        <v>1286</v>
      </c>
      <c r="E442" s="9" t="s">
        <v>708</v>
      </c>
      <c r="F442" s="9" t="n">
        <v>300</v>
      </c>
      <c r="G442" s="9" t="n">
        <v>50</v>
      </c>
      <c r="H442" s="9" t="n">
        <v>100</v>
      </c>
      <c r="I442" s="9" t="n">
        <v>50</v>
      </c>
      <c r="J442" s="9" t="n">
        <f aca="false">MAX(J443,G443,F443,E443)</f>
        <v>200</v>
      </c>
      <c r="K442" s="9" t="n">
        <v>300</v>
      </c>
      <c r="L442" s="9" t="n">
        <f aca="false">IF(ISNA(P443),"",P443)</f>
        <v>200</v>
      </c>
      <c r="M442" s="9" t="s">
        <v>199</v>
      </c>
      <c r="N442" s="11" t="b">
        <f aca="false">TRUE()</f>
        <v>1</v>
      </c>
      <c r="O442" s="8" t="n">
        <f aca="false">IF(F442="","",IF(ISNUMBER(F442),F442,IFERROR(VALUE(F442),"")))</f>
        <v>300</v>
      </c>
      <c r="P442" s="8" t="n">
        <f aca="false">IF(G442="","",IF(ISNUMBER(G442),G442,IFERROR(VALUE(G442),"")))</f>
        <v>50</v>
      </c>
      <c r="Q442" s="8" t="n">
        <f aca="false">IF(H442="","",IF(ISNUMBER(H442),H442,IFERROR(VALUE(H442),"")))</f>
        <v>100</v>
      </c>
      <c r="R442" s="8" t="n">
        <f aca="false">IF(I442="","",IF(ISNUMBER(I442),I442,IFERROR(VALUE(I442),"")))</f>
        <v>50</v>
      </c>
      <c r="S442" s="8" t="n">
        <f aca="false">IF(COUNT(O442:R442)=0,"",MAX(O442:R442))</f>
        <v>300</v>
      </c>
      <c r="T442" s="8" t="str">
        <f aca="false">IF(S442="","",IFERROR(INDEX(Codetabel!$B$2:$B$11,MATCH(S442,Codetabel!$A$2:$A$11,0)),""))</f>
        <v>4.2</v>
      </c>
      <c r="U442" s="8" t="str">
        <f aca="false">IF(NOT(X442),"n/a (excluded)",IF(K442=S442,"OK","MISMATCH"))</f>
        <v>OK</v>
      </c>
      <c r="V442" s="8" t="str">
        <f aca="false">IF(NOT(X442),"n/a (excluded)",IF(M442&amp;""=T442&amp;"","OK","MISMATCH"))</f>
        <v>OK</v>
      </c>
      <c r="W442" s="8" t="str">
        <f aca="false">IF(E442="","no activity description",IF(O442="","no numeric odour distance",IF(M442="","no category","")))</f>
        <v/>
      </c>
      <c r="X442" s="12" t="b">
        <f aca="false">W442=""</f>
        <v>1</v>
      </c>
      <c r="Y442" s="8" t="n">
        <f aca="false">IF(X442,INDEX(Codetabel!$C$2:$C$11,MATCH(M442&amp;"",Codetabel!$B$2:$B$11,0)),"")</f>
        <v>6</v>
      </c>
      <c r="Z442" s="12" t="b">
        <f aca="false">IF(X442,O442=S442,"")</f>
        <v>1</v>
      </c>
    </row>
    <row r="443" customFormat="false" ht="15" hidden="false" customHeight="false" outlineLevel="0" collapsed="false">
      <c r="A443" s="9" t="n">
        <v>444</v>
      </c>
      <c r="B443" s="9" t="s">
        <v>704</v>
      </c>
      <c r="C443" s="9" t="s">
        <v>705</v>
      </c>
      <c r="D443" s="9" t="s">
        <v>1289</v>
      </c>
      <c r="E443" s="9" t="s">
        <v>709</v>
      </c>
      <c r="F443" s="9" t="n">
        <v>200</v>
      </c>
      <c r="G443" s="9" t="n">
        <v>200</v>
      </c>
      <c r="H443" s="9" t="n">
        <v>300</v>
      </c>
      <c r="I443" s="9" t="n">
        <v>50</v>
      </c>
      <c r="J443" s="9" t="n">
        <f aca="false">MAX(J444,G444,F444,E444)</f>
        <v>0</v>
      </c>
      <c r="K443" s="9" t="n">
        <v>300</v>
      </c>
      <c r="L443" s="9" t="str">
        <f aca="false">IF(ISNA(P444),"",P444)</f>
        <v/>
      </c>
      <c r="M443" s="9" t="s">
        <v>199</v>
      </c>
      <c r="N443" s="11" t="b">
        <f aca="false">TRUE()</f>
        <v>1</v>
      </c>
      <c r="O443" s="8" t="n">
        <f aca="false">IF(F443="","",IF(ISNUMBER(F443),F443,IFERROR(VALUE(F443),"")))</f>
        <v>200</v>
      </c>
      <c r="P443" s="8" t="n">
        <f aca="false">IF(G443="","",IF(ISNUMBER(G443),G443,IFERROR(VALUE(G443),"")))</f>
        <v>200</v>
      </c>
      <c r="Q443" s="8" t="n">
        <f aca="false">IF(H443="","",IF(ISNUMBER(H443),H443,IFERROR(VALUE(H443),"")))</f>
        <v>300</v>
      </c>
      <c r="R443" s="8" t="n">
        <f aca="false">IF(I443="","",IF(ISNUMBER(I443),I443,IFERROR(VALUE(I443),"")))</f>
        <v>50</v>
      </c>
      <c r="S443" s="8" t="n">
        <f aca="false">IF(COUNT(O443:R443)=0,"",MAX(O443:R443))</f>
        <v>300</v>
      </c>
      <c r="T443" s="8" t="str">
        <f aca="false">IF(S443="","",IFERROR(INDEX(Codetabel!$B$2:$B$11,MATCH(S443,Codetabel!$A$2:$A$11,0)),""))</f>
        <v>4.2</v>
      </c>
      <c r="U443" s="8" t="str">
        <f aca="false">IF(NOT(X443),"n/a (excluded)",IF(K443=S443,"OK","MISMATCH"))</f>
        <v>OK</v>
      </c>
      <c r="V443" s="8" t="str">
        <f aca="false">IF(NOT(X443),"n/a (excluded)",IF(M443&amp;""=T443&amp;"","OK","MISMATCH"))</f>
        <v>OK</v>
      </c>
      <c r="W443" s="8" t="str">
        <f aca="false">IF(E443="","no activity description",IF(O443="","no numeric odour distance",IF(M443="","no category","")))</f>
        <v/>
      </c>
      <c r="X443" s="12" t="b">
        <f aca="false">W443=""</f>
        <v>1</v>
      </c>
      <c r="Y443" s="8" t="n">
        <f aca="false">IF(X443,INDEX(Codetabel!$C$2:$C$11,MATCH(M443&amp;"",Codetabel!$B$2:$B$11,0)),"")</f>
        <v>6</v>
      </c>
      <c r="Z443" s="12" t="b">
        <f aca="false">IF(X443,O443=S443,"")</f>
        <v>0</v>
      </c>
    </row>
    <row r="444" customFormat="false" ht="15" hidden="false" customHeight="false" outlineLevel="0" collapsed="false">
      <c r="A444" s="9" t="n">
        <v>445</v>
      </c>
      <c r="B444" s="9" t="s">
        <v>710</v>
      </c>
      <c r="C444" s="9" t="s">
        <v>711</v>
      </c>
      <c r="D444" s="9" t="s">
        <v>1212</v>
      </c>
      <c r="E444" s="9"/>
      <c r="F444" s="9"/>
      <c r="G444" s="9"/>
      <c r="H444" s="9"/>
      <c r="I444" s="9"/>
      <c r="J444" s="9"/>
      <c r="K444" s="9"/>
      <c r="L444" s="9" t="str">
        <f aca="false">IF(ISNA(P445),"",P445)</f>
        <v/>
      </c>
      <c r="M444" s="9"/>
      <c r="N444" s="11" t="b">
        <f aca="false">TRUE()</f>
        <v>1</v>
      </c>
      <c r="O444" s="8" t="str">
        <f aca="false">IF(F444="","",IF(ISNUMBER(F444),F444,IFERROR(VALUE(F444),"")))</f>
        <v/>
      </c>
      <c r="P444" s="8" t="str">
        <f aca="false">IF(G444="","",IF(ISNUMBER(G444),G444,IFERROR(VALUE(G444),"")))</f>
        <v/>
      </c>
      <c r="Q444" s="8" t="str">
        <f aca="false">IF(H444="","",IF(ISNUMBER(H444),H444,IFERROR(VALUE(H444),"")))</f>
        <v/>
      </c>
      <c r="R444" s="8" t="str">
        <f aca="false">IF(I444="","",IF(ISNUMBER(I444),I444,IFERROR(VALUE(I444),"")))</f>
        <v/>
      </c>
      <c r="S444" s="8" t="str">
        <f aca="false">IF(COUNT(O444:R444)=0,"",MAX(O444:R444))</f>
        <v/>
      </c>
      <c r="T444" s="8" t="str">
        <f aca="false">IF(S444="","",IFERROR(INDEX(Codetabel!$B$2:$B$11,MATCH(S444,Codetabel!$A$2:$A$11,0)),""))</f>
        <v/>
      </c>
      <c r="U444" s="8" t="str">
        <f aca="false">IF(NOT(X444),"n/a (excluded)",IF(K444=S444,"OK","MISMATCH"))</f>
        <v>n/a (excluded)</v>
      </c>
      <c r="V444" s="8" t="str">
        <f aca="false">IF(NOT(X444),"n/a (excluded)",IF(M444&amp;""=T444&amp;"","OK","MISMATCH"))</f>
        <v>n/a (excluded)</v>
      </c>
      <c r="W444" s="8" t="str">
        <f aca="false">IF(E444="","no activity description",IF(O444="","no numeric odour distance",IF(M444="","no category","")))</f>
        <v>no activity description</v>
      </c>
      <c r="X444" s="12" t="b">
        <f aca="false">W444=""</f>
        <v>0</v>
      </c>
      <c r="Y444" s="8" t="str">
        <f aca="false">IF(X444,INDEX(Codetabel!$C$2:$C$11,MATCH(M444&amp;"",Codetabel!$B$2:$B$11,0)),"")</f>
        <v/>
      </c>
      <c r="Z444" s="8" t="str">
        <f aca="false">IF(X444,O444=S444,"")</f>
        <v/>
      </c>
    </row>
    <row r="445" customFormat="false" ht="15" hidden="false" customHeight="false" outlineLevel="0" collapsed="false">
      <c r="A445" s="9" t="n">
        <v>446</v>
      </c>
      <c r="B445" s="9" t="s">
        <v>710</v>
      </c>
      <c r="C445" s="9" t="s">
        <v>711</v>
      </c>
      <c r="D445" s="9" t="s">
        <v>1212</v>
      </c>
      <c r="E445" s="9" t="s">
        <v>1365</v>
      </c>
      <c r="F445" s="9"/>
      <c r="G445" s="9"/>
      <c r="H445" s="9"/>
      <c r="I445" s="9"/>
      <c r="J445" s="9"/>
      <c r="K445" s="9"/>
      <c r="L445" s="9" t="str">
        <f aca="false">IF(ISNA(P446),"",P446)</f>
        <v/>
      </c>
      <c r="M445" s="9"/>
      <c r="N445" s="11" t="b">
        <f aca="false">TRUE()</f>
        <v>1</v>
      </c>
      <c r="O445" s="8" t="str">
        <f aca="false">IF(F445="","",IF(ISNUMBER(F445),F445,IFERROR(VALUE(F445),"")))</f>
        <v/>
      </c>
      <c r="P445" s="8" t="str">
        <f aca="false">IF(G445="","",IF(ISNUMBER(G445),G445,IFERROR(VALUE(G445),"")))</f>
        <v/>
      </c>
      <c r="Q445" s="8" t="str">
        <f aca="false">IF(H445="","",IF(ISNUMBER(H445),H445,IFERROR(VALUE(H445),"")))</f>
        <v/>
      </c>
      <c r="R445" s="8" t="str">
        <f aca="false">IF(I445="","",IF(ISNUMBER(I445),I445,IFERROR(VALUE(I445),"")))</f>
        <v/>
      </c>
      <c r="S445" s="8" t="str">
        <f aca="false">IF(COUNT(O445:R445)=0,"",MAX(O445:R445))</f>
        <v/>
      </c>
      <c r="T445" s="8" t="str">
        <f aca="false">IF(S445="","",IFERROR(INDEX(Codetabel!$B$2:$B$11,MATCH(S445,Codetabel!$A$2:$A$11,0)),""))</f>
        <v/>
      </c>
      <c r="U445" s="8" t="str">
        <f aca="false">IF(NOT(X445),"n/a (excluded)",IF(K445=S445,"OK","MISMATCH"))</f>
        <v>n/a (excluded)</v>
      </c>
      <c r="V445" s="8" t="str">
        <f aca="false">IF(NOT(X445),"n/a (excluded)",IF(M445&amp;""=T445&amp;"","OK","MISMATCH"))</f>
        <v>n/a (excluded)</v>
      </c>
      <c r="W445" s="8" t="str">
        <f aca="false">IF(E445="","no activity description",IF(O445="","no numeric odour distance",IF(M445="","no category","")))</f>
        <v>no numeric odour distance</v>
      </c>
      <c r="X445" s="12" t="b">
        <f aca="false">W445=""</f>
        <v>0</v>
      </c>
      <c r="Y445" s="8" t="str">
        <f aca="false">IF(X445,INDEX(Codetabel!$C$2:$C$11,MATCH(M445&amp;"",Codetabel!$B$2:$B$11,0)),"")</f>
        <v/>
      </c>
      <c r="Z445" s="8" t="str">
        <f aca="false">IF(X445,O445=S445,"")</f>
        <v/>
      </c>
    </row>
    <row r="446" customFormat="false" ht="15" hidden="false" customHeight="false" outlineLevel="0" collapsed="false">
      <c r="A446" s="9" t="n">
        <v>447</v>
      </c>
      <c r="B446" s="9" t="s">
        <v>710</v>
      </c>
      <c r="C446" s="9" t="s">
        <v>711</v>
      </c>
      <c r="D446" s="9" t="s">
        <v>1294</v>
      </c>
      <c r="E446" s="9" t="s">
        <v>1366</v>
      </c>
      <c r="F446" s="9"/>
      <c r="G446" s="9"/>
      <c r="H446" s="9"/>
      <c r="I446" s="9"/>
      <c r="J446" s="9"/>
      <c r="K446" s="9"/>
      <c r="L446" s="9" t="n">
        <f aca="false">IF(ISNA(P447),"",P447)</f>
        <v>700</v>
      </c>
      <c r="M446" s="9"/>
      <c r="N446" s="11" t="b">
        <f aca="false">TRUE()</f>
        <v>1</v>
      </c>
      <c r="O446" s="8" t="str">
        <f aca="false">IF(F446="","",IF(ISNUMBER(F446),F446,IFERROR(VALUE(F446),"")))</f>
        <v/>
      </c>
      <c r="P446" s="8" t="str">
        <f aca="false">IF(G446="","",IF(ISNUMBER(G446),G446,IFERROR(VALUE(G446),"")))</f>
        <v/>
      </c>
      <c r="Q446" s="8" t="str">
        <f aca="false">IF(H446="","",IF(ISNUMBER(H446),H446,IFERROR(VALUE(H446),"")))</f>
        <v/>
      </c>
      <c r="R446" s="8" t="str">
        <f aca="false">IF(I446="","",IF(ISNUMBER(I446),I446,IFERROR(VALUE(I446),"")))</f>
        <v/>
      </c>
      <c r="S446" s="8" t="str">
        <f aca="false">IF(COUNT(O446:R446)=0,"",MAX(O446:R446))</f>
        <v/>
      </c>
      <c r="T446" s="8" t="str">
        <f aca="false">IF(S446="","",IFERROR(INDEX(Codetabel!$B$2:$B$11,MATCH(S446,Codetabel!$A$2:$A$11,0)),""))</f>
        <v/>
      </c>
      <c r="U446" s="8" t="str">
        <f aca="false">IF(NOT(X446),"n/a (excluded)",IF(K446=S446,"OK","MISMATCH"))</f>
        <v>n/a (excluded)</v>
      </c>
      <c r="V446" s="8" t="str">
        <f aca="false">IF(NOT(X446),"n/a (excluded)",IF(M446&amp;""=T446&amp;"","OK","MISMATCH"))</f>
        <v>n/a (excluded)</v>
      </c>
      <c r="W446" s="8" t="str">
        <f aca="false">IF(E446="","no activity description",IF(O446="","no numeric odour distance",IF(M446="","no category","")))</f>
        <v>no numeric odour distance</v>
      </c>
      <c r="X446" s="12" t="b">
        <f aca="false">W446=""</f>
        <v>0</v>
      </c>
      <c r="Y446" s="8" t="str">
        <f aca="false">IF(X446,INDEX(Codetabel!$C$2:$C$11,MATCH(M446&amp;"",Codetabel!$B$2:$B$11,0)),"")</f>
        <v/>
      </c>
      <c r="Z446" s="8" t="str">
        <f aca="false">IF(X446,O446=S446,"")</f>
        <v/>
      </c>
    </row>
    <row r="447" customFormat="false" ht="15" hidden="false" customHeight="false" outlineLevel="0" collapsed="false">
      <c r="A447" s="9" t="n">
        <v>448</v>
      </c>
      <c r="B447" s="9" t="s">
        <v>710</v>
      </c>
      <c r="C447" s="9" t="s">
        <v>711</v>
      </c>
      <c r="D447" s="9" t="s">
        <v>1296</v>
      </c>
      <c r="E447" s="9" t="s">
        <v>712</v>
      </c>
      <c r="F447" s="9" t="n">
        <v>100</v>
      </c>
      <c r="G447" s="9" t="n">
        <v>700</v>
      </c>
      <c r="H447" s="9" t="n">
        <v>700</v>
      </c>
      <c r="I447" s="9" t="n">
        <v>200</v>
      </c>
      <c r="J447" s="9" t="n">
        <f aca="false">MAX(J448,G448,F448,E448)</f>
        <v>100</v>
      </c>
      <c r="K447" s="9" t="n">
        <v>700</v>
      </c>
      <c r="L447" s="9" t="n">
        <f aca="false">IF(ISNA(P448),"",P448)</f>
        <v>100</v>
      </c>
      <c r="M447" s="9" t="s">
        <v>182</v>
      </c>
      <c r="N447" s="11" t="b">
        <f aca="false">TRUE()</f>
        <v>1</v>
      </c>
      <c r="O447" s="8" t="n">
        <f aca="false">IF(F447="","",IF(ISNUMBER(F447),F447,IFERROR(VALUE(F447),"")))</f>
        <v>100</v>
      </c>
      <c r="P447" s="8" t="n">
        <f aca="false">IF(G447="","",IF(ISNUMBER(G447),G447,IFERROR(VALUE(G447),"")))</f>
        <v>700</v>
      </c>
      <c r="Q447" s="8" t="n">
        <f aca="false">IF(H447="","",IF(ISNUMBER(H447),H447,IFERROR(VALUE(H447),"")))</f>
        <v>700</v>
      </c>
      <c r="R447" s="8" t="n">
        <f aca="false">IF(I447="","",IF(ISNUMBER(I447),I447,IFERROR(VALUE(I447),"")))</f>
        <v>200</v>
      </c>
      <c r="S447" s="8" t="n">
        <f aca="false">IF(COUNT(O447:R447)=0,"",MAX(O447:R447))</f>
        <v>700</v>
      </c>
      <c r="T447" s="8" t="str">
        <f aca="false">IF(S447="","",IFERROR(INDEX(Codetabel!$B$2:$B$11,MATCH(S447,Codetabel!$A$2:$A$11,0)),""))</f>
        <v>5.2</v>
      </c>
      <c r="U447" s="8" t="str">
        <f aca="false">IF(NOT(X447),"n/a (excluded)",IF(K447=S447,"OK","MISMATCH"))</f>
        <v>OK</v>
      </c>
      <c r="V447" s="8" t="str">
        <f aca="false">IF(NOT(X447),"n/a (excluded)",IF(M447&amp;""=T447&amp;"","OK","MISMATCH"))</f>
        <v>OK</v>
      </c>
      <c r="W447" s="8" t="str">
        <f aca="false">IF(E447="","no activity description",IF(O447="","no numeric odour distance",IF(M447="","no category","")))</f>
        <v/>
      </c>
      <c r="X447" s="12" t="b">
        <f aca="false">W447=""</f>
        <v>1</v>
      </c>
      <c r="Y447" s="8" t="n">
        <f aca="false">IF(X447,INDEX(Codetabel!$C$2:$C$11,MATCH(M447&amp;"",Codetabel!$B$2:$B$11,0)),"")</f>
        <v>8</v>
      </c>
      <c r="Z447" s="12" t="b">
        <f aca="false">IF(X447,O447=S447,"")</f>
        <v>0</v>
      </c>
    </row>
    <row r="448" customFormat="false" ht="15" hidden="false" customHeight="false" outlineLevel="0" collapsed="false">
      <c r="A448" s="9" t="n">
        <v>449</v>
      </c>
      <c r="B448" s="9" t="s">
        <v>710</v>
      </c>
      <c r="C448" s="9" t="s">
        <v>711</v>
      </c>
      <c r="D448" s="9" t="s">
        <v>1297</v>
      </c>
      <c r="E448" s="9" t="s">
        <v>713</v>
      </c>
      <c r="F448" s="9" t="n">
        <v>100</v>
      </c>
      <c r="G448" s="9" t="n">
        <v>100</v>
      </c>
      <c r="H448" s="9" t="n">
        <v>500</v>
      </c>
      <c r="I448" s="9" t="n">
        <v>100</v>
      </c>
      <c r="J448" s="9" t="n">
        <f aca="false">MAX(J449,G449,F449,E449)</f>
        <v>100</v>
      </c>
      <c r="K448" s="9" t="n">
        <v>500</v>
      </c>
      <c r="L448" s="9" t="n">
        <f aca="false">IF(ISNA(P449),"",P449)</f>
        <v>100</v>
      </c>
      <c r="M448" s="9" t="s">
        <v>180</v>
      </c>
      <c r="N448" s="11" t="b">
        <f aca="false">TRUE()</f>
        <v>1</v>
      </c>
      <c r="O448" s="8" t="n">
        <f aca="false">IF(F448="","",IF(ISNUMBER(F448),F448,IFERROR(VALUE(F448),"")))</f>
        <v>100</v>
      </c>
      <c r="P448" s="8" t="n">
        <f aca="false">IF(G448="","",IF(ISNUMBER(G448),G448,IFERROR(VALUE(G448),"")))</f>
        <v>100</v>
      </c>
      <c r="Q448" s="8" t="n">
        <f aca="false">IF(H448="","",IF(ISNUMBER(H448),H448,IFERROR(VALUE(H448),"")))</f>
        <v>500</v>
      </c>
      <c r="R448" s="8" t="n">
        <f aca="false">IF(I448="","",IF(ISNUMBER(I448),I448,IFERROR(VALUE(I448),"")))</f>
        <v>100</v>
      </c>
      <c r="S448" s="8" t="n">
        <f aca="false">IF(COUNT(O448:R448)=0,"",MAX(O448:R448))</f>
        <v>500</v>
      </c>
      <c r="T448" s="8" t="str">
        <f aca="false">IF(S448="","",IFERROR(INDEX(Codetabel!$B$2:$B$11,MATCH(S448,Codetabel!$A$2:$A$11,0)),""))</f>
        <v>5.1</v>
      </c>
      <c r="U448" s="8" t="str">
        <f aca="false">IF(NOT(X448),"n/a (excluded)",IF(K448=S448,"OK","MISMATCH"))</f>
        <v>OK</v>
      </c>
      <c r="V448" s="8" t="str">
        <f aca="false">IF(NOT(X448),"n/a (excluded)",IF(M448&amp;""=T448&amp;"","OK","MISMATCH"))</f>
        <v>OK</v>
      </c>
      <c r="W448" s="8" t="str">
        <f aca="false">IF(E448="","no activity description",IF(O448="","no numeric odour distance",IF(M448="","no category","")))</f>
        <v/>
      </c>
      <c r="X448" s="12" t="b">
        <f aca="false">W448=""</f>
        <v>1</v>
      </c>
      <c r="Y448" s="8" t="n">
        <f aca="false">IF(X448,INDEX(Codetabel!$C$2:$C$11,MATCH(M448&amp;"",Codetabel!$B$2:$B$11,0)),"")</f>
        <v>7</v>
      </c>
      <c r="Z448" s="12" t="b">
        <f aca="false">IF(X448,O448=S448,"")</f>
        <v>0</v>
      </c>
    </row>
    <row r="449" customFormat="false" ht="15" hidden="false" customHeight="false" outlineLevel="0" collapsed="false">
      <c r="A449" s="9" t="n">
        <v>450</v>
      </c>
      <c r="B449" s="9" t="s">
        <v>710</v>
      </c>
      <c r="C449" s="9" t="s">
        <v>711</v>
      </c>
      <c r="D449" s="9" t="s">
        <v>1367</v>
      </c>
      <c r="E449" s="9" t="s">
        <v>714</v>
      </c>
      <c r="F449" s="9" t="n">
        <v>100</v>
      </c>
      <c r="G449" s="9" t="n">
        <v>100</v>
      </c>
      <c r="H449" s="9" t="n">
        <v>500</v>
      </c>
      <c r="I449" s="9" t="n">
        <v>100</v>
      </c>
      <c r="J449" s="9" t="n">
        <f aca="false">MAX(J450,G450,F450,E450)</f>
        <v>30</v>
      </c>
      <c r="K449" s="9" t="n">
        <v>500</v>
      </c>
      <c r="L449" s="9" t="n">
        <f aca="false">IF(ISNA(P450),"",P450)</f>
        <v>10</v>
      </c>
      <c r="M449" s="9" t="s">
        <v>180</v>
      </c>
      <c r="N449" s="11" t="b">
        <f aca="false">TRUE()</f>
        <v>1</v>
      </c>
      <c r="O449" s="8" t="n">
        <f aca="false">IF(F449="","",IF(ISNUMBER(F449),F449,IFERROR(VALUE(F449),"")))</f>
        <v>100</v>
      </c>
      <c r="P449" s="8" t="n">
        <f aca="false">IF(G449="","",IF(ISNUMBER(G449),G449,IFERROR(VALUE(G449),"")))</f>
        <v>100</v>
      </c>
      <c r="Q449" s="8" t="n">
        <f aca="false">IF(H449="","",IF(ISNUMBER(H449),H449,IFERROR(VALUE(H449),"")))</f>
        <v>500</v>
      </c>
      <c r="R449" s="8" t="n">
        <f aca="false">IF(I449="","",IF(ISNUMBER(I449),I449,IFERROR(VALUE(I449),"")))</f>
        <v>100</v>
      </c>
      <c r="S449" s="8" t="n">
        <f aca="false">IF(COUNT(O449:R449)=0,"",MAX(O449:R449))</f>
        <v>500</v>
      </c>
      <c r="T449" s="8" t="str">
        <f aca="false">IF(S449="","",IFERROR(INDEX(Codetabel!$B$2:$B$11,MATCH(S449,Codetabel!$A$2:$A$11,0)),""))</f>
        <v>5.1</v>
      </c>
      <c r="U449" s="8" t="str">
        <f aca="false">IF(NOT(X449),"n/a (excluded)",IF(K449=S449,"OK","MISMATCH"))</f>
        <v>OK</v>
      </c>
      <c r="V449" s="8" t="str">
        <f aca="false">IF(NOT(X449),"n/a (excluded)",IF(M449&amp;""=T449&amp;"","OK","MISMATCH"))</f>
        <v>OK</v>
      </c>
      <c r="W449" s="8" t="str">
        <f aca="false">IF(E449="","no activity description",IF(O449="","no numeric odour distance",IF(M449="","no category","")))</f>
        <v/>
      </c>
      <c r="X449" s="12" t="b">
        <f aca="false">W449=""</f>
        <v>1</v>
      </c>
      <c r="Y449" s="8" t="n">
        <f aca="false">IF(X449,INDEX(Codetabel!$C$2:$C$11,MATCH(M449&amp;"",Codetabel!$B$2:$B$11,0)),"")</f>
        <v>7</v>
      </c>
      <c r="Z449" s="12" t="b">
        <f aca="false">IF(X449,O449=S449,"")</f>
        <v>0</v>
      </c>
    </row>
    <row r="450" customFormat="false" ht="15" hidden="false" customHeight="false" outlineLevel="0" collapsed="false">
      <c r="A450" s="9" t="n">
        <v>451</v>
      </c>
      <c r="B450" s="9" t="s">
        <v>710</v>
      </c>
      <c r="C450" s="9" t="s">
        <v>711</v>
      </c>
      <c r="D450" s="9" t="s">
        <v>1368</v>
      </c>
      <c r="E450" s="9" t="s">
        <v>715</v>
      </c>
      <c r="F450" s="9" t="n">
        <v>10</v>
      </c>
      <c r="G450" s="9" t="n">
        <v>10</v>
      </c>
      <c r="H450" s="9" t="n">
        <v>500</v>
      </c>
      <c r="I450" s="9" t="n">
        <v>1500</v>
      </c>
      <c r="J450" s="9" t="n">
        <f aca="false">MAX(J451,G451,F451,E451)</f>
        <v>30</v>
      </c>
      <c r="K450" s="9" t="n">
        <v>1500</v>
      </c>
      <c r="L450" s="9" t="n">
        <f aca="false">IF(ISNA(P451),"",P451)</f>
        <v>30</v>
      </c>
      <c r="M450" s="9" t="s">
        <v>418</v>
      </c>
      <c r="N450" s="11" t="b">
        <f aca="false">TRUE()</f>
        <v>1</v>
      </c>
      <c r="O450" s="8" t="n">
        <f aca="false">IF(F450="","",IF(ISNUMBER(F450),F450,IFERROR(VALUE(F450),"")))</f>
        <v>10</v>
      </c>
      <c r="P450" s="8" t="n">
        <f aca="false">IF(G450="","",IF(ISNUMBER(G450),G450,IFERROR(VALUE(G450),"")))</f>
        <v>10</v>
      </c>
      <c r="Q450" s="8" t="n">
        <f aca="false">IF(H450="","",IF(ISNUMBER(H450),H450,IFERROR(VALUE(H450),"")))</f>
        <v>500</v>
      </c>
      <c r="R450" s="8" t="n">
        <f aca="false">IF(I450="","",IF(ISNUMBER(I450),I450,IFERROR(VALUE(I450),"")))</f>
        <v>1500</v>
      </c>
      <c r="S450" s="8" t="n">
        <f aca="false">IF(COUNT(O450:R450)=0,"",MAX(O450:R450))</f>
        <v>1500</v>
      </c>
      <c r="T450" s="8" t="str">
        <f aca="false">IF(S450="","",IFERROR(INDEX(Codetabel!$B$2:$B$11,MATCH(S450,Codetabel!$A$2:$A$11,0)),""))</f>
        <v>6</v>
      </c>
      <c r="U450" s="8" t="str">
        <f aca="false">IF(NOT(X450),"n/a (excluded)",IF(K450=S450,"OK","MISMATCH"))</f>
        <v>OK</v>
      </c>
      <c r="V450" s="8" t="str">
        <f aca="false">IF(NOT(X450),"n/a (excluded)",IF(M450&amp;""=T450&amp;"","OK","MISMATCH"))</f>
        <v>OK</v>
      </c>
      <c r="W450" s="8" t="str">
        <f aca="false">IF(E450="","no activity description",IF(O450="","no numeric odour distance",IF(M450="","no category","")))</f>
        <v/>
      </c>
      <c r="X450" s="12" t="b">
        <f aca="false">W450=""</f>
        <v>1</v>
      </c>
      <c r="Y450" s="8" t="n">
        <f aca="false">IF(X450,INDEX(Codetabel!$C$2:$C$11,MATCH(M450&amp;"",Codetabel!$B$2:$B$11,0)),"")</f>
        <v>10</v>
      </c>
      <c r="Z450" s="12" t="b">
        <f aca="false">IF(X450,O450=S450,"")</f>
        <v>0</v>
      </c>
    </row>
    <row r="451" customFormat="false" ht="15" hidden="false" customHeight="false" outlineLevel="0" collapsed="false">
      <c r="A451" s="9" t="n">
        <v>452</v>
      </c>
      <c r="B451" s="9" t="s">
        <v>710</v>
      </c>
      <c r="C451" s="9" t="s">
        <v>711</v>
      </c>
      <c r="D451" s="9" t="s">
        <v>1369</v>
      </c>
      <c r="E451" s="9" t="s">
        <v>716</v>
      </c>
      <c r="F451" s="9" t="n">
        <v>30</v>
      </c>
      <c r="G451" s="9" t="n">
        <v>30</v>
      </c>
      <c r="H451" s="9" t="n">
        <v>500</v>
      </c>
      <c r="I451" s="9" t="n">
        <v>100</v>
      </c>
      <c r="J451" s="9" t="n">
        <f aca="false">MAX(J452,G452,F452,E452)</f>
        <v>0</v>
      </c>
      <c r="K451" s="9" t="n">
        <v>500</v>
      </c>
      <c r="L451" s="9" t="str">
        <f aca="false">IF(ISNA(P452),"",P452)</f>
        <v/>
      </c>
      <c r="M451" s="9" t="s">
        <v>180</v>
      </c>
      <c r="N451" s="11" t="b">
        <f aca="false">TRUE()</f>
        <v>1</v>
      </c>
      <c r="O451" s="8" t="n">
        <f aca="false">IF(F451="","",IF(ISNUMBER(F451),F451,IFERROR(VALUE(F451),"")))</f>
        <v>30</v>
      </c>
      <c r="P451" s="8" t="n">
        <f aca="false">IF(G451="","",IF(ISNUMBER(G451),G451,IFERROR(VALUE(G451),"")))</f>
        <v>30</v>
      </c>
      <c r="Q451" s="8" t="n">
        <f aca="false">IF(H451="","",IF(ISNUMBER(H451),H451,IFERROR(VALUE(H451),"")))</f>
        <v>500</v>
      </c>
      <c r="R451" s="8" t="n">
        <f aca="false">IF(I451="","",IF(ISNUMBER(I451),I451,IFERROR(VALUE(I451),"")))</f>
        <v>100</v>
      </c>
      <c r="S451" s="8" t="n">
        <f aca="false">IF(COUNT(O451:R451)=0,"",MAX(O451:R451))</f>
        <v>500</v>
      </c>
      <c r="T451" s="8" t="str">
        <f aca="false">IF(S451="","",IFERROR(INDEX(Codetabel!$B$2:$B$11,MATCH(S451,Codetabel!$A$2:$A$11,0)),""))</f>
        <v>5.1</v>
      </c>
      <c r="U451" s="8" t="str">
        <f aca="false">IF(NOT(X451),"n/a (excluded)",IF(K451=S451,"OK","MISMATCH"))</f>
        <v>OK</v>
      </c>
      <c r="V451" s="8" t="str">
        <f aca="false">IF(NOT(X451),"n/a (excluded)",IF(M451&amp;""=T451&amp;"","OK","MISMATCH"))</f>
        <v>OK</v>
      </c>
      <c r="W451" s="8" t="str">
        <f aca="false">IF(E451="","no activity description",IF(O451="","no numeric odour distance",IF(M451="","no category","")))</f>
        <v/>
      </c>
      <c r="X451" s="12" t="b">
        <f aca="false">W451=""</f>
        <v>1</v>
      </c>
      <c r="Y451" s="8" t="n">
        <f aca="false">IF(X451,INDEX(Codetabel!$C$2:$C$11,MATCH(M451&amp;"",Codetabel!$B$2:$B$11,0)),"")</f>
        <v>7</v>
      </c>
      <c r="Z451" s="12" t="b">
        <f aca="false">IF(X451,O451=S451,"")</f>
        <v>0</v>
      </c>
    </row>
    <row r="452" customFormat="false" ht="15" hidden="false" customHeight="false" outlineLevel="0" collapsed="false">
      <c r="A452" s="9" t="n">
        <v>453</v>
      </c>
      <c r="B452" s="9" t="s">
        <v>710</v>
      </c>
      <c r="C452" s="9" t="s">
        <v>711</v>
      </c>
      <c r="D452" s="9" t="s">
        <v>1298</v>
      </c>
      <c r="E452" s="9" t="s">
        <v>1370</v>
      </c>
      <c r="F452" s="9"/>
      <c r="G452" s="9"/>
      <c r="H452" s="9"/>
      <c r="I452" s="9"/>
      <c r="J452" s="9"/>
      <c r="K452" s="9"/>
      <c r="L452" s="9"/>
      <c r="M452" s="9"/>
      <c r="N452" s="11" t="b">
        <f aca="false">FALSE()</f>
        <v>0</v>
      </c>
      <c r="O452" s="8" t="str">
        <f aca="false">IF(F452="","",IF(ISNUMBER(F452),F452,IFERROR(VALUE(F452),"")))</f>
        <v/>
      </c>
      <c r="P452" s="8" t="str">
        <f aca="false">IF(G452="","",IF(ISNUMBER(G452),G452,IFERROR(VALUE(G452),"")))</f>
        <v/>
      </c>
      <c r="Q452" s="8" t="str">
        <f aca="false">IF(H452="","",IF(ISNUMBER(H452),H452,IFERROR(VALUE(H452),"")))</f>
        <v/>
      </c>
      <c r="R452" s="8" t="str">
        <f aca="false">IF(I452="","",IF(ISNUMBER(I452),I452,IFERROR(VALUE(I452),"")))</f>
        <v/>
      </c>
      <c r="S452" s="8" t="str">
        <f aca="false">IF(COUNT(O452:R452)=0,"",MAX(O452:R452))</f>
        <v/>
      </c>
      <c r="T452" s="8" t="str">
        <f aca="false">IF(S452="","",IFERROR(INDEX(Codetabel!$B$2:$B$11,MATCH(S452,Codetabel!$A$2:$A$11,0)),""))</f>
        <v/>
      </c>
      <c r="U452" s="8" t="str">
        <f aca="false">IF(NOT(X452),"n/a (excluded)",IF(K452=S452,"OK","MISMATCH"))</f>
        <v>n/a (excluded)</v>
      </c>
      <c r="V452" s="8" t="str">
        <f aca="false">IF(NOT(X452),"n/a (excluded)",IF(M452&amp;""=T452&amp;"","OK","MISMATCH"))</f>
        <v>n/a (excluded)</v>
      </c>
      <c r="W452" s="8" t="str">
        <f aca="false">IF(E452="","no activity description",IF(O452="","no numeric odour distance",IF(M452="","no category","")))</f>
        <v>no numeric odour distance</v>
      </c>
      <c r="X452" s="12" t="b">
        <f aca="false">W452=""</f>
        <v>0</v>
      </c>
      <c r="Y452" s="8" t="str">
        <f aca="false">IF(X452,INDEX(Codetabel!$C$2:$C$11,MATCH(M452&amp;"",Codetabel!$B$2:$B$11,0)),"")</f>
        <v/>
      </c>
      <c r="Z452" s="8" t="str">
        <f aca="false">IF(X452,O452=S452,"")</f>
        <v/>
      </c>
    </row>
    <row r="453" customFormat="false" ht="15" hidden="false" customHeight="false" outlineLevel="0" collapsed="false">
      <c r="A453" s="9" t="n">
        <v>454</v>
      </c>
      <c r="B453" s="9" t="s">
        <v>710</v>
      </c>
      <c r="C453" s="9" t="s">
        <v>711</v>
      </c>
      <c r="D453" s="9" t="s">
        <v>65</v>
      </c>
      <c r="E453" s="9" t="s">
        <v>717</v>
      </c>
      <c r="F453" s="9" t="n">
        <v>100</v>
      </c>
      <c r="G453" s="9" t="n">
        <v>50</v>
      </c>
      <c r="H453" s="9" t="n">
        <v>100</v>
      </c>
      <c r="I453" s="9" t="n">
        <v>30</v>
      </c>
      <c r="J453" s="9" t="n">
        <f aca="false">MAX(E454:J454)</f>
        <v>100</v>
      </c>
      <c r="K453" s="9" t="n">
        <v>100</v>
      </c>
      <c r="L453" s="9" t="s">
        <v>115</v>
      </c>
      <c r="M453" s="9" t="s">
        <v>115</v>
      </c>
      <c r="N453" s="11" t="b">
        <f aca="false">FALSE()</f>
        <v>0</v>
      </c>
      <c r="O453" s="8" t="n">
        <f aca="false">IF(F453="","",IF(ISNUMBER(F453),F453,IFERROR(VALUE(F453),"")))</f>
        <v>100</v>
      </c>
      <c r="P453" s="8" t="n">
        <f aca="false">IF(G453="","",IF(ISNUMBER(G453),G453,IFERROR(VALUE(G453),"")))</f>
        <v>50</v>
      </c>
      <c r="Q453" s="8" t="n">
        <f aca="false">IF(H453="","",IF(ISNUMBER(H453),H453,IFERROR(VALUE(H453),"")))</f>
        <v>100</v>
      </c>
      <c r="R453" s="8" t="n">
        <f aca="false">IF(I453="","",IF(ISNUMBER(I453),I453,IFERROR(VALUE(I453),"")))</f>
        <v>30</v>
      </c>
      <c r="S453" s="8" t="n">
        <f aca="false">IF(COUNT(O453:R453)=0,"",MAX(O453:R453))</f>
        <v>100</v>
      </c>
      <c r="T453" s="8" t="str">
        <f aca="false">IF(S453="","",IFERROR(INDEX(Codetabel!$B$2:$B$11,MATCH(S453,Codetabel!$A$2:$A$11,0)),""))</f>
        <v>3.2</v>
      </c>
      <c r="U453" s="8" t="str">
        <f aca="false">IF(NOT(X453),"n/a (excluded)",IF(K453=S453,"OK","MISMATCH"))</f>
        <v>OK</v>
      </c>
      <c r="V453" s="8" t="str">
        <f aca="false">IF(NOT(X453),"n/a (excluded)",IF(M453&amp;""=T453&amp;"","OK","MISMATCH"))</f>
        <v>OK</v>
      </c>
      <c r="W453" s="8" t="str">
        <f aca="false">IF(E453="","no activity description",IF(O453="","no numeric odour distance",IF(M453="","no category","")))</f>
        <v/>
      </c>
      <c r="X453" s="12" t="b">
        <f aca="false">W453=""</f>
        <v>1</v>
      </c>
      <c r="Y453" s="8" t="n">
        <f aca="false">IF(X453,INDEX(Codetabel!$C$2:$C$11,MATCH(M453&amp;"",Codetabel!$B$2:$B$11,0)),"")</f>
        <v>4</v>
      </c>
      <c r="Z453" s="12" t="b">
        <f aca="false">IF(X453,O453=S453,"")</f>
        <v>1</v>
      </c>
    </row>
    <row r="454" customFormat="false" ht="15" hidden="false" customHeight="false" outlineLevel="0" collapsed="false">
      <c r="A454" s="9" t="n">
        <v>455</v>
      </c>
      <c r="B454" s="9" t="s">
        <v>710</v>
      </c>
      <c r="C454" s="9" t="s">
        <v>711</v>
      </c>
      <c r="D454" s="9" t="s">
        <v>67</v>
      </c>
      <c r="E454" s="9" t="s">
        <v>718</v>
      </c>
      <c r="F454" s="9" t="n">
        <v>50</v>
      </c>
      <c r="G454" s="9" t="n">
        <v>50</v>
      </c>
      <c r="H454" s="9" t="n">
        <v>100</v>
      </c>
      <c r="I454" s="9" t="n">
        <v>30</v>
      </c>
      <c r="J454" s="9" t="n">
        <f aca="false">MAX(E455:J455)</f>
        <v>0</v>
      </c>
      <c r="K454" s="9" t="n">
        <v>100</v>
      </c>
      <c r="L454" s="9" t="s">
        <v>115</v>
      </c>
      <c r="M454" s="9" t="s">
        <v>115</v>
      </c>
      <c r="N454" s="11" t="b">
        <f aca="false">FALSE()</f>
        <v>0</v>
      </c>
      <c r="O454" s="8" t="n">
        <f aca="false">IF(F454="","",IF(ISNUMBER(F454),F454,IFERROR(VALUE(F454),"")))</f>
        <v>50</v>
      </c>
      <c r="P454" s="8" t="n">
        <f aca="false">IF(G454="","",IF(ISNUMBER(G454),G454,IFERROR(VALUE(G454),"")))</f>
        <v>50</v>
      </c>
      <c r="Q454" s="8" t="n">
        <f aca="false">IF(H454="","",IF(ISNUMBER(H454),H454,IFERROR(VALUE(H454),"")))</f>
        <v>100</v>
      </c>
      <c r="R454" s="8" t="n">
        <f aca="false">IF(I454="","",IF(ISNUMBER(I454),I454,IFERROR(VALUE(I454),"")))</f>
        <v>30</v>
      </c>
      <c r="S454" s="8" t="n">
        <f aca="false">IF(COUNT(O454:R454)=0,"",MAX(O454:R454))</f>
        <v>100</v>
      </c>
      <c r="T454" s="8" t="str">
        <f aca="false">IF(S454="","",IFERROR(INDEX(Codetabel!$B$2:$B$11,MATCH(S454,Codetabel!$A$2:$A$11,0)),""))</f>
        <v>3.2</v>
      </c>
      <c r="U454" s="8" t="str">
        <f aca="false">IF(NOT(X454),"n/a (excluded)",IF(K454=S454,"OK","MISMATCH"))</f>
        <v>OK</v>
      </c>
      <c r="V454" s="8" t="str">
        <f aca="false">IF(NOT(X454),"n/a (excluded)",IF(M454&amp;""=T454&amp;"","OK","MISMATCH"))</f>
        <v>OK</v>
      </c>
      <c r="W454" s="8" t="str">
        <f aca="false">IF(E454="","no activity description",IF(O454="","no numeric odour distance",IF(M454="","no category","")))</f>
        <v/>
      </c>
      <c r="X454" s="12" t="b">
        <f aca="false">W454=""</f>
        <v>1</v>
      </c>
      <c r="Y454" s="8" t="n">
        <f aca="false">IF(X454,INDEX(Codetabel!$C$2:$C$11,MATCH(M454&amp;"",Codetabel!$B$2:$B$11,0)),"")</f>
        <v>4</v>
      </c>
      <c r="Z454" s="12" t="b">
        <f aca="false">IF(X454,O454=S454,"")</f>
        <v>0</v>
      </c>
    </row>
    <row r="455" customFormat="false" ht="15" hidden="false" customHeight="false" outlineLevel="0" collapsed="false">
      <c r="A455" s="9" t="n">
        <v>456</v>
      </c>
      <c r="B455" s="9" t="s">
        <v>710</v>
      </c>
      <c r="C455" s="9" t="s">
        <v>711</v>
      </c>
      <c r="D455" s="9" t="s">
        <v>1371</v>
      </c>
      <c r="E455" s="9" t="s">
        <v>1372</v>
      </c>
      <c r="F455" s="9"/>
      <c r="G455" s="9"/>
      <c r="H455" s="9"/>
      <c r="I455" s="9"/>
      <c r="J455" s="9"/>
      <c r="K455" s="9"/>
      <c r="L455" s="9" t="n">
        <f aca="false">IF(ISNA(P456),"",P456)</f>
        <v>0</v>
      </c>
      <c r="M455" s="9"/>
      <c r="N455" s="11" t="b">
        <f aca="false">TRUE()</f>
        <v>1</v>
      </c>
      <c r="O455" s="8" t="str">
        <f aca="false">IF(F455="","",IF(ISNUMBER(F455),F455,IFERROR(VALUE(F455),"")))</f>
        <v/>
      </c>
      <c r="P455" s="8" t="str">
        <f aca="false">IF(G455="","",IF(ISNUMBER(G455),G455,IFERROR(VALUE(G455),"")))</f>
        <v/>
      </c>
      <c r="Q455" s="8" t="str">
        <f aca="false">IF(H455="","",IF(ISNUMBER(H455),H455,IFERROR(VALUE(H455),"")))</f>
        <v/>
      </c>
      <c r="R455" s="8" t="str">
        <f aca="false">IF(I455="","",IF(ISNUMBER(I455),I455,IFERROR(VALUE(I455),"")))</f>
        <v/>
      </c>
      <c r="S455" s="8" t="str">
        <f aca="false">IF(COUNT(O455:R455)=0,"",MAX(O455:R455))</f>
        <v/>
      </c>
      <c r="T455" s="8" t="str">
        <f aca="false">IF(S455="","",IFERROR(INDEX(Codetabel!$B$2:$B$11,MATCH(S455,Codetabel!$A$2:$A$11,0)),""))</f>
        <v/>
      </c>
      <c r="U455" s="8" t="str">
        <f aca="false">IF(NOT(X455),"n/a (excluded)",IF(K455=S455,"OK","MISMATCH"))</f>
        <v>n/a (excluded)</v>
      </c>
      <c r="V455" s="8" t="str">
        <f aca="false">IF(NOT(X455),"n/a (excluded)",IF(M455&amp;""=T455&amp;"","OK","MISMATCH"))</f>
        <v>n/a (excluded)</v>
      </c>
      <c r="W455" s="8" t="str">
        <f aca="false">IF(E455="","no activity description",IF(O455="","no numeric odour distance",IF(M455="","no category","")))</f>
        <v>no numeric odour distance</v>
      </c>
      <c r="X455" s="12" t="b">
        <f aca="false">W455=""</f>
        <v>0</v>
      </c>
      <c r="Y455" s="8" t="str">
        <f aca="false">IF(X455,INDEX(Codetabel!$C$2:$C$11,MATCH(M455&amp;"",Codetabel!$B$2:$B$11,0)),"")</f>
        <v/>
      </c>
      <c r="Z455" s="8" t="str">
        <f aca="false">IF(X455,O455=S455,"")</f>
        <v/>
      </c>
    </row>
    <row r="456" customFormat="false" ht="15" hidden="false" customHeight="false" outlineLevel="0" collapsed="false">
      <c r="A456" s="9" t="n">
        <v>457</v>
      </c>
      <c r="B456" s="9" t="s">
        <v>710</v>
      </c>
      <c r="C456" s="9" t="s">
        <v>711</v>
      </c>
      <c r="D456" s="9" t="s">
        <v>1373</v>
      </c>
      <c r="E456" s="9" t="s">
        <v>719</v>
      </c>
      <c r="F456" s="9" t="n">
        <v>0</v>
      </c>
      <c r="G456" s="9" t="n">
        <v>0</v>
      </c>
      <c r="H456" s="9" t="n">
        <v>30</v>
      </c>
      <c r="I456" s="9" t="n">
        <v>10</v>
      </c>
      <c r="J456" s="9" t="n">
        <f aca="false">MAX(J457,G457,F457,E457)</f>
        <v>0</v>
      </c>
      <c r="K456" s="9" t="n">
        <v>30</v>
      </c>
      <c r="L456" s="9" t="n">
        <f aca="false">IF(ISNA(P457),"",P457)</f>
        <v>0</v>
      </c>
      <c r="M456" s="9" t="s">
        <v>107</v>
      </c>
      <c r="N456" s="11" t="b">
        <f aca="false">TRUE()</f>
        <v>1</v>
      </c>
      <c r="O456" s="8" t="n">
        <f aca="false">IF(F456="","",IF(ISNUMBER(F456),F456,IFERROR(VALUE(F456),"")))</f>
        <v>0</v>
      </c>
      <c r="P456" s="8" t="n">
        <f aca="false">IF(G456="","",IF(ISNUMBER(G456),G456,IFERROR(VALUE(G456),"")))</f>
        <v>0</v>
      </c>
      <c r="Q456" s="8" t="n">
        <f aca="false">IF(H456="","",IF(ISNUMBER(H456),H456,IFERROR(VALUE(H456),"")))</f>
        <v>30</v>
      </c>
      <c r="R456" s="8" t="n">
        <f aca="false">IF(I456="","",IF(ISNUMBER(I456),I456,IFERROR(VALUE(I456),"")))</f>
        <v>10</v>
      </c>
      <c r="S456" s="8" t="n">
        <f aca="false">IF(COUNT(O456:R456)=0,"",MAX(O456:R456))</f>
        <v>30</v>
      </c>
      <c r="T456" s="8" t="str">
        <f aca="false">IF(S456="","",IFERROR(INDEX(Codetabel!$B$2:$B$11,MATCH(S456,Codetabel!$A$2:$A$11,0)),""))</f>
        <v>2</v>
      </c>
      <c r="U456" s="8" t="str">
        <f aca="false">IF(NOT(X456),"n/a (excluded)",IF(K456=S456,"OK","MISMATCH"))</f>
        <v>OK</v>
      </c>
      <c r="V456" s="8" t="str">
        <f aca="false">IF(NOT(X456),"n/a (excluded)",IF(M456&amp;""=T456&amp;"","OK","MISMATCH"))</f>
        <v>OK</v>
      </c>
      <c r="W456" s="8" t="str">
        <f aca="false">IF(E456="","no activity description",IF(O456="","no numeric odour distance",IF(M456="","no category","")))</f>
        <v/>
      </c>
      <c r="X456" s="12" t="b">
        <f aca="false">W456=""</f>
        <v>1</v>
      </c>
      <c r="Y456" s="8" t="n">
        <f aca="false">IF(X456,INDEX(Codetabel!$C$2:$C$11,MATCH(M456&amp;"",Codetabel!$B$2:$B$11,0)),"")</f>
        <v>2</v>
      </c>
      <c r="Z456" s="12" t="b">
        <f aca="false">IF(X456,O456=S456,"")</f>
        <v>0</v>
      </c>
    </row>
    <row r="457" customFormat="false" ht="15" hidden="false" customHeight="false" outlineLevel="0" collapsed="false">
      <c r="A457" s="9" t="n">
        <v>458</v>
      </c>
      <c r="B457" s="9" t="s">
        <v>710</v>
      </c>
      <c r="C457" s="9" t="s">
        <v>711</v>
      </c>
      <c r="D457" s="9" t="s">
        <v>1374</v>
      </c>
      <c r="E457" s="9" t="s">
        <v>720</v>
      </c>
      <c r="F457" s="9" t="n">
        <v>0</v>
      </c>
      <c r="G457" s="9" t="n">
        <v>0</v>
      </c>
      <c r="H457" s="9" t="n">
        <v>50</v>
      </c>
      <c r="I457" s="9" t="n">
        <v>30</v>
      </c>
      <c r="J457" s="9" t="n">
        <f aca="false">MAX(J458,G458,F458,E458)</f>
        <v>0</v>
      </c>
      <c r="K457" s="9" t="n">
        <v>50</v>
      </c>
      <c r="L457" s="9" t="n">
        <f aca="false">IF(ISNA(P458),"",P458)</f>
        <v>0</v>
      </c>
      <c r="M457" s="9" t="s">
        <v>126</v>
      </c>
      <c r="N457" s="11" t="b">
        <f aca="false">TRUE()</f>
        <v>1</v>
      </c>
      <c r="O457" s="8" t="n">
        <f aca="false">IF(F457="","",IF(ISNUMBER(F457),F457,IFERROR(VALUE(F457),"")))</f>
        <v>0</v>
      </c>
      <c r="P457" s="8" t="n">
        <f aca="false">IF(G457="","",IF(ISNUMBER(G457),G457,IFERROR(VALUE(G457),"")))</f>
        <v>0</v>
      </c>
      <c r="Q457" s="8" t="n">
        <f aca="false">IF(H457="","",IF(ISNUMBER(H457),H457,IFERROR(VALUE(H457),"")))</f>
        <v>50</v>
      </c>
      <c r="R457" s="8" t="n">
        <f aca="false">IF(I457="","",IF(ISNUMBER(I457),I457,IFERROR(VALUE(I457),"")))</f>
        <v>30</v>
      </c>
      <c r="S457" s="8" t="n">
        <f aca="false">IF(COUNT(O457:R457)=0,"",MAX(O457:R457))</f>
        <v>50</v>
      </c>
      <c r="T457" s="8" t="str">
        <f aca="false">IF(S457="","",IFERROR(INDEX(Codetabel!$B$2:$B$11,MATCH(S457,Codetabel!$A$2:$A$11,0)),""))</f>
        <v>3.1</v>
      </c>
      <c r="U457" s="8" t="str">
        <f aca="false">IF(NOT(X457),"n/a (excluded)",IF(K457=S457,"OK","MISMATCH"))</f>
        <v>OK</v>
      </c>
      <c r="V457" s="8" t="str">
        <f aca="false">IF(NOT(X457),"n/a (excluded)",IF(M457&amp;""=T457&amp;"","OK","MISMATCH"))</f>
        <v>OK</v>
      </c>
      <c r="W457" s="8" t="str">
        <f aca="false">IF(E457="","no activity description",IF(O457="","no numeric odour distance",IF(M457="","no category","")))</f>
        <v/>
      </c>
      <c r="X457" s="12" t="b">
        <f aca="false">W457=""</f>
        <v>1</v>
      </c>
      <c r="Y457" s="8" t="n">
        <f aca="false">IF(X457,INDEX(Codetabel!$C$2:$C$11,MATCH(M457&amp;"",Codetabel!$B$2:$B$11,0)),"")</f>
        <v>3</v>
      </c>
      <c r="Z457" s="12" t="b">
        <f aca="false">IF(X457,O457=S457,"")</f>
        <v>0</v>
      </c>
    </row>
    <row r="458" customFormat="false" ht="15" hidden="false" customHeight="false" outlineLevel="0" collapsed="false">
      <c r="A458" s="9" t="n">
        <v>459</v>
      </c>
      <c r="B458" s="9" t="s">
        <v>710</v>
      </c>
      <c r="C458" s="9" t="s">
        <v>711</v>
      </c>
      <c r="D458" s="9" t="s">
        <v>1375</v>
      </c>
      <c r="E458" s="9" t="s">
        <v>721</v>
      </c>
      <c r="F458" s="9" t="n">
        <v>0</v>
      </c>
      <c r="G458" s="9" t="n">
        <v>0</v>
      </c>
      <c r="H458" s="9" t="n">
        <v>100</v>
      </c>
      <c r="I458" s="9" t="n">
        <v>50</v>
      </c>
      <c r="J458" s="9" t="n">
        <f aca="false">MAX(J459,G459,F459,E459)</f>
        <v>0</v>
      </c>
      <c r="K458" s="9" t="n">
        <v>100</v>
      </c>
      <c r="L458" s="9" t="n">
        <f aca="false">IF(ISNA(P459),"",P459)</f>
        <v>0</v>
      </c>
      <c r="M458" s="9" t="s">
        <v>115</v>
      </c>
      <c r="N458" s="11" t="b">
        <f aca="false">TRUE()</f>
        <v>1</v>
      </c>
      <c r="O458" s="8" t="n">
        <f aca="false">IF(F458="","",IF(ISNUMBER(F458),F458,IFERROR(VALUE(F458),"")))</f>
        <v>0</v>
      </c>
      <c r="P458" s="8" t="n">
        <f aca="false">IF(G458="","",IF(ISNUMBER(G458),G458,IFERROR(VALUE(G458),"")))</f>
        <v>0</v>
      </c>
      <c r="Q458" s="8" t="n">
        <f aca="false">IF(H458="","",IF(ISNUMBER(H458),H458,IFERROR(VALUE(H458),"")))</f>
        <v>100</v>
      </c>
      <c r="R458" s="8" t="n">
        <f aca="false">IF(I458="","",IF(ISNUMBER(I458),I458,IFERROR(VALUE(I458),"")))</f>
        <v>50</v>
      </c>
      <c r="S458" s="8" t="n">
        <f aca="false">IF(COUNT(O458:R458)=0,"",MAX(O458:R458))</f>
        <v>100</v>
      </c>
      <c r="T458" s="8" t="str">
        <f aca="false">IF(S458="","",IFERROR(INDEX(Codetabel!$B$2:$B$11,MATCH(S458,Codetabel!$A$2:$A$11,0)),""))</f>
        <v>3.2</v>
      </c>
      <c r="U458" s="8" t="str">
        <f aca="false">IF(NOT(X458),"n/a (excluded)",IF(K458=S458,"OK","MISMATCH"))</f>
        <v>OK</v>
      </c>
      <c r="V458" s="8" t="str">
        <f aca="false">IF(NOT(X458),"n/a (excluded)",IF(M458&amp;""=T458&amp;"","OK","MISMATCH"))</f>
        <v>OK</v>
      </c>
      <c r="W458" s="8" t="str">
        <f aca="false">IF(E458="","no activity description",IF(O458="","no numeric odour distance",IF(M458="","no category","")))</f>
        <v/>
      </c>
      <c r="X458" s="12" t="b">
        <f aca="false">W458=""</f>
        <v>1</v>
      </c>
      <c r="Y458" s="8" t="n">
        <f aca="false">IF(X458,INDEX(Codetabel!$C$2:$C$11,MATCH(M458&amp;"",Codetabel!$B$2:$B$11,0)),"")</f>
        <v>4</v>
      </c>
      <c r="Z458" s="12" t="b">
        <f aca="false">IF(X458,O458=S458,"")</f>
        <v>0</v>
      </c>
    </row>
    <row r="459" customFormat="false" ht="15" hidden="false" customHeight="false" outlineLevel="0" collapsed="false">
      <c r="A459" s="9" t="n">
        <v>460</v>
      </c>
      <c r="B459" s="9" t="s">
        <v>710</v>
      </c>
      <c r="C459" s="9" t="s">
        <v>711</v>
      </c>
      <c r="D459" s="9" t="s">
        <v>1376</v>
      </c>
      <c r="E459" s="9" t="s">
        <v>722</v>
      </c>
      <c r="F459" s="9" t="n">
        <v>0</v>
      </c>
      <c r="G459" s="9" t="n">
        <v>0</v>
      </c>
      <c r="H459" s="9" t="n">
        <v>300</v>
      </c>
      <c r="I459" s="9" t="n">
        <v>50</v>
      </c>
      <c r="J459" s="9" t="n">
        <f aca="false">MAX(J460,G460,F460,E460)</f>
        <v>0</v>
      </c>
      <c r="K459" s="9" t="n">
        <v>300</v>
      </c>
      <c r="L459" s="9" t="n">
        <f aca="false">IF(ISNA(P460),"",P460)</f>
        <v>0</v>
      </c>
      <c r="M459" s="9" t="s">
        <v>199</v>
      </c>
      <c r="N459" s="11" t="b">
        <f aca="false">TRUE()</f>
        <v>1</v>
      </c>
      <c r="O459" s="8" t="n">
        <f aca="false">IF(F459="","",IF(ISNUMBER(F459),F459,IFERROR(VALUE(F459),"")))</f>
        <v>0</v>
      </c>
      <c r="P459" s="8" t="n">
        <f aca="false">IF(G459="","",IF(ISNUMBER(G459),G459,IFERROR(VALUE(G459),"")))</f>
        <v>0</v>
      </c>
      <c r="Q459" s="8" t="n">
        <f aca="false">IF(H459="","",IF(ISNUMBER(H459),H459,IFERROR(VALUE(H459),"")))</f>
        <v>300</v>
      </c>
      <c r="R459" s="8" t="n">
        <f aca="false">IF(I459="","",IF(ISNUMBER(I459),I459,IFERROR(VALUE(I459),"")))</f>
        <v>50</v>
      </c>
      <c r="S459" s="8" t="n">
        <f aca="false">IF(COUNT(O459:R459)=0,"",MAX(O459:R459))</f>
        <v>300</v>
      </c>
      <c r="T459" s="8" t="str">
        <f aca="false">IF(S459="","",IFERROR(INDEX(Codetabel!$B$2:$B$11,MATCH(S459,Codetabel!$A$2:$A$11,0)),""))</f>
        <v>4.2</v>
      </c>
      <c r="U459" s="8" t="str">
        <f aca="false">IF(NOT(X459),"n/a (excluded)",IF(K459=S459,"OK","MISMATCH"))</f>
        <v>OK</v>
      </c>
      <c r="V459" s="8" t="str">
        <f aca="false">IF(NOT(X459),"n/a (excluded)",IF(M459&amp;""=T459&amp;"","OK","MISMATCH"))</f>
        <v>OK</v>
      </c>
      <c r="W459" s="8" t="str">
        <f aca="false">IF(E459="","no activity description",IF(O459="","no numeric odour distance",IF(M459="","no category","")))</f>
        <v/>
      </c>
      <c r="X459" s="12" t="b">
        <f aca="false">W459=""</f>
        <v>1</v>
      </c>
      <c r="Y459" s="8" t="n">
        <f aca="false">IF(X459,INDEX(Codetabel!$C$2:$C$11,MATCH(M459&amp;"",Codetabel!$B$2:$B$11,0)),"")</f>
        <v>6</v>
      </c>
      <c r="Z459" s="12" t="b">
        <f aca="false">IF(X459,O459=S459,"")</f>
        <v>0</v>
      </c>
    </row>
    <row r="460" customFormat="false" ht="15" hidden="false" customHeight="false" outlineLevel="0" collapsed="false">
      <c r="A460" s="9" t="n">
        <v>461</v>
      </c>
      <c r="B460" s="9" t="s">
        <v>710</v>
      </c>
      <c r="C460" s="9" t="s">
        <v>711</v>
      </c>
      <c r="D460" s="9" t="s">
        <v>1377</v>
      </c>
      <c r="E460" s="9" t="s">
        <v>723</v>
      </c>
      <c r="F460" s="9" t="n">
        <v>0</v>
      </c>
      <c r="G460" s="9" t="n">
        <v>0</v>
      </c>
      <c r="H460" s="9" t="n">
        <v>500</v>
      </c>
      <c r="I460" s="9" t="n">
        <v>50</v>
      </c>
      <c r="J460" s="9" t="n">
        <f aca="false">MAX(J461,G461,F461,E461)</f>
        <v>0</v>
      </c>
      <c r="K460" s="9" t="n">
        <v>500</v>
      </c>
      <c r="L460" s="9" t="str">
        <f aca="false">IF(ISNA(P461),"",P461)</f>
        <v/>
      </c>
      <c r="M460" s="9" t="s">
        <v>180</v>
      </c>
      <c r="N460" s="11" t="b">
        <f aca="false">TRUE()</f>
        <v>1</v>
      </c>
      <c r="O460" s="8" t="n">
        <f aca="false">IF(F460="","",IF(ISNUMBER(F460),F460,IFERROR(VALUE(F460),"")))</f>
        <v>0</v>
      </c>
      <c r="P460" s="8" t="n">
        <f aca="false">IF(G460="","",IF(ISNUMBER(G460),G460,IFERROR(VALUE(G460),"")))</f>
        <v>0</v>
      </c>
      <c r="Q460" s="8" t="n">
        <f aca="false">IF(H460="","",IF(ISNUMBER(H460),H460,IFERROR(VALUE(H460),"")))</f>
        <v>500</v>
      </c>
      <c r="R460" s="8" t="n">
        <f aca="false">IF(I460="","",IF(ISNUMBER(I460),I460,IFERROR(VALUE(I460),"")))</f>
        <v>50</v>
      </c>
      <c r="S460" s="8" t="n">
        <f aca="false">IF(COUNT(O460:R460)=0,"",MAX(O460:R460))</f>
        <v>500</v>
      </c>
      <c r="T460" s="8" t="str">
        <f aca="false">IF(S460="","",IFERROR(INDEX(Codetabel!$B$2:$B$11,MATCH(S460,Codetabel!$A$2:$A$11,0)),""))</f>
        <v>5.1</v>
      </c>
      <c r="U460" s="8" t="str">
        <f aca="false">IF(NOT(X460),"n/a (excluded)",IF(K460=S460,"OK","MISMATCH"))</f>
        <v>OK</v>
      </c>
      <c r="V460" s="8" t="str">
        <f aca="false">IF(NOT(X460),"n/a (excluded)",IF(M460&amp;""=T460&amp;"","OK","MISMATCH"))</f>
        <v>OK</v>
      </c>
      <c r="W460" s="8" t="str">
        <f aca="false">IF(E460="","no activity description",IF(O460="","no numeric odour distance",IF(M460="","no category","")))</f>
        <v/>
      </c>
      <c r="X460" s="12" t="b">
        <f aca="false">W460=""</f>
        <v>1</v>
      </c>
      <c r="Y460" s="8" t="n">
        <f aca="false">IF(X460,INDEX(Codetabel!$C$2:$C$11,MATCH(M460&amp;"",Codetabel!$B$2:$B$11,0)),"")</f>
        <v>7</v>
      </c>
      <c r="Z460" s="12" t="b">
        <f aca="false">IF(X460,O460=S460,"")</f>
        <v>0</v>
      </c>
    </row>
    <row r="461" customFormat="false" ht="15" hidden="false" customHeight="false" outlineLevel="0" collapsed="false">
      <c r="A461" s="9" t="n">
        <v>462</v>
      </c>
      <c r="B461" s="9" t="s">
        <v>710</v>
      </c>
      <c r="C461" s="9" t="s">
        <v>711</v>
      </c>
      <c r="D461" s="9" t="s">
        <v>1323</v>
      </c>
      <c r="E461" s="9" t="s">
        <v>1378</v>
      </c>
      <c r="F461" s="9"/>
      <c r="G461" s="9"/>
      <c r="H461" s="9"/>
      <c r="I461" s="9"/>
      <c r="J461" s="9"/>
      <c r="K461" s="9"/>
      <c r="L461" s="9" t="n">
        <f aca="false">IF(ISNA(P462),"",P462)</f>
        <v>0</v>
      </c>
      <c r="M461" s="9"/>
      <c r="N461" s="11" t="b">
        <f aca="false">TRUE()</f>
        <v>1</v>
      </c>
      <c r="O461" s="8" t="str">
        <f aca="false">IF(F461="","",IF(ISNUMBER(F461),F461,IFERROR(VALUE(F461),"")))</f>
        <v/>
      </c>
      <c r="P461" s="8" t="str">
        <f aca="false">IF(G461="","",IF(ISNUMBER(G461),G461,IFERROR(VALUE(G461),"")))</f>
        <v/>
      </c>
      <c r="Q461" s="8" t="str">
        <f aca="false">IF(H461="","",IF(ISNUMBER(H461),H461,IFERROR(VALUE(H461),"")))</f>
        <v/>
      </c>
      <c r="R461" s="8" t="str">
        <f aca="false">IF(I461="","",IF(ISNUMBER(I461),I461,IFERROR(VALUE(I461),"")))</f>
        <v/>
      </c>
      <c r="S461" s="8" t="str">
        <f aca="false">IF(COUNT(O461:R461)=0,"",MAX(O461:R461))</f>
        <v/>
      </c>
      <c r="T461" s="8" t="str">
        <f aca="false">IF(S461="","",IFERROR(INDEX(Codetabel!$B$2:$B$11,MATCH(S461,Codetabel!$A$2:$A$11,0)),""))</f>
        <v/>
      </c>
      <c r="U461" s="8" t="str">
        <f aca="false">IF(NOT(X461),"n/a (excluded)",IF(K461=S461,"OK","MISMATCH"))</f>
        <v>n/a (excluded)</v>
      </c>
      <c r="V461" s="8" t="str">
        <f aca="false">IF(NOT(X461),"n/a (excluded)",IF(M461&amp;""=T461&amp;"","OK","MISMATCH"))</f>
        <v>n/a (excluded)</v>
      </c>
      <c r="W461" s="8" t="str">
        <f aca="false">IF(E461="","no activity description",IF(O461="","no numeric odour distance",IF(M461="","no category","")))</f>
        <v>no numeric odour distance</v>
      </c>
      <c r="X461" s="12" t="b">
        <f aca="false">W461=""</f>
        <v>0</v>
      </c>
      <c r="Y461" s="8" t="str">
        <f aca="false">IF(X461,INDEX(Codetabel!$C$2:$C$11,MATCH(M461&amp;"",Codetabel!$B$2:$B$11,0)),"")</f>
        <v/>
      </c>
      <c r="Z461" s="8" t="str">
        <f aca="false">IF(X461,O461=S461,"")</f>
        <v/>
      </c>
    </row>
    <row r="462" customFormat="false" ht="15" hidden="false" customHeight="false" outlineLevel="0" collapsed="false">
      <c r="A462" s="9" t="n">
        <v>463</v>
      </c>
      <c r="B462" s="9" t="s">
        <v>710</v>
      </c>
      <c r="C462" s="9" t="s">
        <v>711</v>
      </c>
      <c r="D462" s="9" t="s">
        <v>1324</v>
      </c>
      <c r="E462" s="9" t="s">
        <v>724</v>
      </c>
      <c r="F462" s="9" t="n">
        <v>0</v>
      </c>
      <c r="G462" s="9" t="n">
        <v>0</v>
      </c>
      <c r="H462" s="9" t="n">
        <v>300</v>
      </c>
      <c r="I462" s="9" t="n">
        <v>100</v>
      </c>
      <c r="J462" s="9" t="n">
        <f aca="false">MAX(J463,G463,F463,E463)</f>
        <v>0</v>
      </c>
      <c r="K462" s="9" t="n">
        <v>300</v>
      </c>
      <c r="L462" s="9" t="n">
        <f aca="false">IF(ISNA(P463),"",P463)</f>
        <v>0</v>
      </c>
      <c r="M462" s="9" t="s">
        <v>199</v>
      </c>
      <c r="N462" s="11" t="b">
        <f aca="false">TRUE()</f>
        <v>1</v>
      </c>
      <c r="O462" s="8" t="n">
        <f aca="false">IF(F462="","",IF(ISNUMBER(F462),F462,IFERROR(VALUE(F462),"")))</f>
        <v>0</v>
      </c>
      <c r="P462" s="8" t="n">
        <f aca="false">IF(G462="","",IF(ISNUMBER(G462),G462,IFERROR(VALUE(G462),"")))</f>
        <v>0</v>
      </c>
      <c r="Q462" s="8" t="n">
        <f aca="false">IF(H462="","",IF(ISNUMBER(H462),H462,IFERROR(VALUE(H462),"")))</f>
        <v>300</v>
      </c>
      <c r="R462" s="8" t="n">
        <f aca="false">IF(I462="","",IF(ISNUMBER(I462),I462,IFERROR(VALUE(I462),"")))</f>
        <v>100</v>
      </c>
      <c r="S462" s="8" t="n">
        <f aca="false">IF(COUNT(O462:R462)=0,"",MAX(O462:R462))</f>
        <v>300</v>
      </c>
      <c r="T462" s="8" t="str">
        <f aca="false">IF(S462="","",IFERROR(INDEX(Codetabel!$B$2:$B$11,MATCH(S462,Codetabel!$A$2:$A$11,0)),""))</f>
        <v>4.2</v>
      </c>
      <c r="U462" s="8" t="str">
        <f aca="false">IF(NOT(X462),"n/a (excluded)",IF(K462=S462,"OK","MISMATCH"))</f>
        <v>OK</v>
      </c>
      <c r="V462" s="8" t="str">
        <f aca="false">IF(NOT(X462),"n/a (excluded)",IF(M462&amp;""=T462&amp;"","OK","MISMATCH"))</f>
        <v>OK</v>
      </c>
      <c r="W462" s="8" t="str">
        <f aca="false">IF(E462="","no activity description",IF(O462="","no numeric odour distance",IF(M462="","no category","")))</f>
        <v/>
      </c>
      <c r="X462" s="12" t="b">
        <f aca="false">W462=""</f>
        <v>1</v>
      </c>
      <c r="Y462" s="8" t="n">
        <f aca="false">IF(X462,INDEX(Codetabel!$C$2:$C$11,MATCH(M462&amp;"",Codetabel!$B$2:$B$11,0)),"")</f>
        <v>6</v>
      </c>
      <c r="Z462" s="12" t="b">
        <f aca="false">IF(X462,O462=S462,"")</f>
        <v>0</v>
      </c>
    </row>
    <row r="463" customFormat="false" ht="15" hidden="false" customHeight="false" outlineLevel="0" collapsed="false">
      <c r="A463" s="9" t="n">
        <v>464</v>
      </c>
      <c r="B463" s="9" t="s">
        <v>710</v>
      </c>
      <c r="C463" s="9" t="s">
        <v>711</v>
      </c>
      <c r="D463" s="9" t="s">
        <v>1379</v>
      </c>
      <c r="E463" s="9" t="s">
        <v>725</v>
      </c>
      <c r="F463" s="9" t="n">
        <v>0</v>
      </c>
      <c r="G463" s="9" t="n">
        <v>0</v>
      </c>
      <c r="H463" s="9" t="n">
        <v>500</v>
      </c>
      <c r="I463" s="9" t="n">
        <v>200</v>
      </c>
      <c r="J463" s="9" t="n">
        <f aca="false">MAX(J464,G464,F464,E464)</f>
        <v>0</v>
      </c>
      <c r="K463" s="9" t="n">
        <v>500</v>
      </c>
      <c r="L463" s="9" t="n">
        <f aca="false">IF(ISNA(P464),"",P464)</f>
        <v>0</v>
      </c>
      <c r="M463" s="9" t="s">
        <v>180</v>
      </c>
      <c r="N463" s="11" t="b">
        <f aca="false">TRUE()</f>
        <v>1</v>
      </c>
      <c r="O463" s="8" t="n">
        <f aca="false">IF(F463="","",IF(ISNUMBER(F463),F463,IFERROR(VALUE(F463),"")))</f>
        <v>0</v>
      </c>
      <c r="P463" s="8" t="n">
        <f aca="false">IF(G463="","",IF(ISNUMBER(G463),G463,IFERROR(VALUE(G463),"")))</f>
        <v>0</v>
      </c>
      <c r="Q463" s="8" t="n">
        <f aca="false">IF(H463="","",IF(ISNUMBER(H463),H463,IFERROR(VALUE(H463),"")))</f>
        <v>500</v>
      </c>
      <c r="R463" s="8" t="n">
        <f aca="false">IF(I463="","",IF(ISNUMBER(I463),I463,IFERROR(VALUE(I463),"")))</f>
        <v>200</v>
      </c>
      <c r="S463" s="8" t="n">
        <f aca="false">IF(COUNT(O463:R463)=0,"",MAX(O463:R463))</f>
        <v>500</v>
      </c>
      <c r="T463" s="8" t="str">
        <f aca="false">IF(S463="","",IFERROR(INDEX(Codetabel!$B$2:$B$11,MATCH(S463,Codetabel!$A$2:$A$11,0)),""))</f>
        <v>5.1</v>
      </c>
      <c r="U463" s="8" t="str">
        <f aca="false">IF(NOT(X463),"n/a (excluded)",IF(K463=S463,"OK","MISMATCH"))</f>
        <v>OK</v>
      </c>
      <c r="V463" s="8" t="str">
        <f aca="false">IF(NOT(X463),"n/a (excluded)",IF(M463&amp;""=T463&amp;"","OK","MISMATCH"))</f>
        <v>OK</v>
      </c>
      <c r="W463" s="8" t="str">
        <f aca="false">IF(E463="","no activity description",IF(O463="","no numeric odour distance",IF(M463="","no category","")))</f>
        <v/>
      </c>
      <c r="X463" s="12" t="b">
        <f aca="false">W463=""</f>
        <v>1</v>
      </c>
      <c r="Y463" s="8" t="n">
        <f aca="false">IF(X463,INDEX(Codetabel!$C$2:$C$11,MATCH(M463&amp;"",Codetabel!$B$2:$B$11,0)),"")</f>
        <v>7</v>
      </c>
      <c r="Z463" s="12" t="b">
        <f aca="false">IF(X463,O463=S463,"")</f>
        <v>0</v>
      </c>
    </row>
    <row r="464" customFormat="false" ht="15" hidden="false" customHeight="false" outlineLevel="0" collapsed="false">
      <c r="A464" s="9" t="n">
        <v>465</v>
      </c>
      <c r="B464" s="9" t="s">
        <v>710</v>
      </c>
      <c r="C464" s="9" t="s">
        <v>711</v>
      </c>
      <c r="D464" s="9" t="s">
        <v>1380</v>
      </c>
      <c r="E464" s="9" t="s">
        <v>726</v>
      </c>
      <c r="F464" s="9" t="s">
        <v>1215</v>
      </c>
      <c r="G464" s="9" t="s">
        <v>1215</v>
      </c>
      <c r="H464" s="9" t="s">
        <v>1232</v>
      </c>
      <c r="I464" s="9" t="s">
        <v>1232</v>
      </c>
      <c r="J464" s="9" t="s">
        <v>1232</v>
      </c>
      <c r="K464" s="9" t="n">
        <v>10</v>
      </c>
      <c r="L464" s="9" t="s">
        <v>392</v>
      </c>
      <c r="M464" s="9" t="s">
        <v>392</v>
      </c>
      <c r="N464" s="11" t="b">
        <f aca="false">FALSE()</f>
        <v>0</v>
      </c>
      <c r="O464" s="8" t="n">
        <f aca="false">IF(F464="","",IF(ISNUMBER(F464),F464,IFERROR(VALUE(F464),"")))</f>
        <v>0</v>
      </c>
      <c r="P464" s="8" t="n">
        <f aca="false">IF(G464="","",IF(ISNUMBER(G464),G464,IFERROR(VALUE(G464),"")))</f>
        <v>0</v>
      </c>
      <c r="Q464" s="8" t="n">
        <f aca="false">IF(H464="","",IF(ISNUMBER(H464),H464,IFERROR(VALUE(H464),"")))</f>
        <v>10</v>
      </c>
      <c r="R464" s="8" t="n">
        <f aca="false">IF(I464="","",IF(ISNUMBER(I464),I464,IFERROR(VALUE(I464),"")))</f>
        <v>10</v>
      </c>
      <c r="S464" s="8" t="n">
        <f aca="false">IF(COUNT(O464:R464)=0,"",MAX(O464:R464))</f>
        <v>10</v>
      </c>
      <c r="T464" s="8" t="str">
        <f aca="false">IF(S464="","",IFERROR(INDEX(Codetabel!$B$2:$B$11,MATCH(S464,Codetabel!$A$2:$A$11,0)),""))</f>
        <v>1</v>
      </c>
      <c r="U464" s="8" t="str">
        <f aca="false">IF(NOT(X464),"n/a (excluded)",IF(K464=S464,"OK","MISMATCH"))</f>
        <v>OK</v>
      </c>
      <c r="V464" s="8" t="str">
        <f aca="false">IF(NOT(X464),"n/a (excluded)",IF(M464&amp;""=T464&amp;"","OK","MISMATCH"))</f>
        <v>OK</v>
      </c>
      <c r="W464" s="8" t="str">
        <f aca="false">IF(E464="","no activity description",IF(O464="","no numeric odour distance",IF(M464="","no category","")))</f>
        <v/>
      </c>
      <c r="X464" s="12" t="b">
        <f aca="false">W464=""</f>
        <v>1</v>
      </c>
      <c r="Y464" s="8" t="n">
        <f aca="false">IF(X464,INDEX(Codetabel!$C$2:$C$11,MATCH(M464&amp;"",Codetabel!$B$2:$B$11,0)),"")</f>
        <v>1</v>
      </c>
      <c r="Z464" s="12" t="b">
        <f aca="false">IF(X464,O464=S464,"")</f>
        <v>0</v>
      </c>
    </row>
    <row r="465" customFormat="false" ht="15" hidden="false" customHeight="false" outlineLevel="0" collapsed="false">
      <c r="A465" s="9" t="n">
        <v>466</v>
      </c>
      <c r="B465" s="9" t="s">
        <v>710</v>
      </c>
      <c r="C465" s="9" t="s">
        <v>711</v>
      </c>
      <c r="D465" s="9" t="s">
        <v>1381</v>
      </c>
      <c r="E465" s="9" t="s">
        <v>727</v>
      </c>
      <c r="F465" s="9" t="n">
        <v>0</v>
      </c>
      <c r="G465" s="9" t="n">
        <v>0</v>
      </c>
      <c r="H465" s="9" t="n">
        <v>30</v>
      </c>
      <c r="I465" s="9" t="n">
        <v>10</v>
      </c>
      <c r="J465" s="9" t="n">
        <f aca="false">MAX(J466,G466,F466,E466)</f>
        <v>0</v>
      </c>
      <c r="K465" s="9" t="n">
        <v>30</v>
      </c>
      <c r="L465" s="9" t="n">
        <f aca="false">IF(ISNA(P466),"",P466)</f>
        <v>0</v>
      </c>
      <c r="M465" s="9" t="s">
        <v>107</v>
      </c>
      <c r="N465" s="11" t="b">
        <f aca="false">TRUE()</f>
        <v>1</v>
      </c>
      <c r="O465" s="8" t="n">
        <f aca="false">IF(F465="","",IF(ISNUMBER(F465),F465,IFERROR(VALUE(F465),"")))</f>
        <v>0</v>
      </c>
      <c r="P465" s="8" t="n">
        <f aca="false">IF(G465="","",IF(ISNUMBER(G465),G465,IFERROR(VALUE(G465),"")))</f>
        <v>0</v>
      </c>
      <c r="Q465" s="8" t="n">
        <f aca="false">IF(H465="","",IF(ISNUMBER(H465),H465,IFERROR(VALUE(H465),"")))</f>
        <v>30</v>
      </c>
      <c r="R465" s="8" t="n">
        <f aca="false">IF(I465="","",IF(ISNUMBER(I465),I465,IFERROR(VALUE(I465),"")))</f>
        <v>10</v>
      </c>
      <c r="S465" s="8" t="n">
        <f aca="false">IF(COUNT(O465:R465)=0,"",MAX(O465:R465))</f>
        <v>30</v>
      </c>
      <c r="T465" s="8" t="str">
        <f aca="false">IF(S465="","",IFERROR(INDEX(Codetabel!$B$2:$B$11,MATCH(S465,Codetabel!$A$2:$A$11,0)),""))</f>
        <v>2</v>
      </c>
      <c r="U465" s="8" t="str">
        <f aca="false">IF(NOT(X465),"n/a (excluded)",IF(K465=S465,"OK","MISMATCH"))</f>
        <v>OK</v>
      </c>
      <c r="V465" s="8" t="str">
        <f aca="false">IF(NOT(X465),"n/a (excluded)",IF(M465&amp;""=T465&amp;"","OK","MISMATCH"))</f>
        <v>OK</v>
      </c>
      <c r="W465" s="8" t="str">
        <f aca="false">IF(E465="","no activity description",IF(O465="","no numeric odour distance",IF(M465="","no category","")))</f>
        <v/>
      </c>
      <c r="X465" s="12" t="b">
        <f aca="false">W465=""</f>
        <v>1</v>
      </c>
      <c r="Y465" s="8" t="n">
        <f aca="false">IF(X465,INDEX(Codetabel!$C$2:$C$11,MATCH(M465&amp;"",Codetabel!$B$2:$B$11,0)),"")</f>
        <v>2</v>
      </c>
      <c r="Z465" s="12" t="b">
        <f aca="false">IF(X465,O465=S465,"")</f>
        <v>0</v>
      </c>
    </row>
    <row r="466" customFormat="false" ht="15" hidden="false" customHeight="false" outlineLevel="0" collapsed="false">
      <c r="A466" s="9" t="n">
        <v>467</v>
      </c>
      <c r="B466" s="9" t="s">
        <v>710</v>
      </c>
      <c r="C466" s="9" t="s">
        <v>711</v>
      </c>
      <c r="D466" s="9" t="s">
        <v>1382</v>
      </c>
      <c r="E466" s="9" t="s">
        <v>728</v>
      </c>
      <c r="F466" s="9" t="n">
        <v>0</v>
      </c>
      <c r="G466" s="9" t="n">
        <v>0</v>
      </c>
      <c r="H466" s="9" t="n">
        <v>50</v>
      </c>
      <c r="I466" s="9" t="n">
        <v>50</v>
      </c>
      <c r="J466" s="9" t="n">
        <f aca="false">MAX(J467,G467,F467,E467)</f>
        <v>0</v>
      </c>
      <c r="K466" s="9" t="n">
        <v>50</v>
      </c>
      <c r="L466" s="9" t="str">
        <f aca="false">IF(ISNA(P467),"",P467)</f>
        <v/>
      </c>
      <c r="M466" s="9" t="s">
        <v>126</v>
      </c>
      <c r="N466" s="11" t="b">
        <f aca="false">TRUE()</f>
        <v>1</v>
      </c>
      <c r="O466" s="8" t="n">
        <f aca="false">IF(F466="","",IF(ISNUMBER(F466),F466,IFERROR(VALUE(F466),"")))</f>
        <v>0</v>
      </c>
      <c r="P466" s="8" t="n">
        <f aca="false">IF(G466="","",IF(ISNUMBER(G466),G466,IFERROR(VALUE(G466),"")))</f>
        <v>0</v>
      </c>
      <c r="Q466" s="8" t="n">
        <f aca="false">IF(H466="","",IF(ISNUMBER(H466),H466,IFERROR(VALUE(H466),"")))</f>
        <v>50</v>
      </c>
      <c r="R466" s="8" t="n">
        <f aca="false">IF(I466="","",IF(ISNUMBER(I466),I466,IFERROR(VALUE(I466),"")))</f>
        <v>50</v>
      </c>
      <c r="S466" s="8" t="n">
        <f aca="false">IF(COUNT(O466:R466)=0,"",MAX(O466:R466))</f>
        <v>50</v>
      </c>
      <c r="T466" s="8" t="str">
        <f aca="false">IF(S466="","",IFERROR(INDEX(Codetabel!$B$2:$B$11,MATCH(S466,Codetabel!$A$2:$A$11,0)),""))</f>
        <v>3.1</v>
      </c>
      <c r="U466" s="8" t="str">
        <f aca="false">IF(NOT(X466),"n/a (excluded)",IF(K466=S466,"OK","MISMATCH"))</f>
        <v>OK</v>
      </c>
      <c r="V466" s="8" t="str">
        <f aca="false">IF(NOT(X466),"n/a (excluded)",IF(M466&amp;""=T466&amp;"","OK","MISMATCH"))</f>
        <v>OK</v>
      </c>
      <c r="W466" s="8" t="str">
        <f aca="false">IF(E466="","no activity description",IF(O466="","no numeric odour distance",IF(M466="","no category","")))</f>
        <v/>
      </c>
      <c r="X466" s="12" t="b">
        <f aca="false">W466=""</f>
        <v>1</v>
      </c>
      <c r="Y466" s="8" t="n">
        <f aca="false">IF(X466,INDEX(Codetabel!$C$2:$C$11,MATCH(M466&amp;"",Codetabel!$B$2:$B$11,0)),"")</f>
        <v>3</v>
      </c>
      <c r="Z466" s="12" t="b">
        <f aca="false">IF(X466,O466=S466,"")</f>
        <v>0</v>
      </c>
    </row>
    <row r="467" customFormat="false" ht="15" hidden="false" customHeight="false" outlineLevel="0" collapsed="false">
      <c r="A467" s="9" t="n">
        <v>468</v>
      </c>
      <c r="B467" s="9" t="s">
        <v>710</v>
      </c>
      <c r="C467" s="9" t="s">
        <v>711</v>
      </c>
      <c r="D467" s="9" t="s">
        <v>1383</v>
      </c>
      <c r="E467" s="9" t="s">
        <v>1384</v>
      </c>
      <c r="F467" s="9"/>
      <c r="G467" s="9"/>
      <c r="H467" s="9"/>
      <c r="I467" s="9"/>
      <c r="J467" s="9"/>
      <c r="K467" s="9"/>
      <c r="L467" s="9" t="n">
        <f aca="false">IF(ISNA(P468),"",P468)</f>
        <v>10</v>
      </c>
      <c r="M467" s="9"/>
      <c r="N467" s="11" t="b">
        <f aca="false">TRUE()</f>
        <v>1</v>
      </c>
      <c r="O467" s="8" t="str">
        <f aca="false">IF(F467="","",IF(ISNUMBER(F467),F467,IFERROR(VALUE(F467),"")))</f>
        <v/>
      </c>
      <c r="P467" s="8" t="str">
        <f aca="false">IF(G467="","",IF(ISNUMBER(G467),G467,IFERROR(VALUE(G467),"")))</f>
        <v/>
      </c>
      <c r="Q467" s="8" t="str">
        <f aca="false">IF(H467="","",IF(ISNUMBER(H467),H467,IFERROR(VALUE(H467),"")))</f>
        <v/>
      </c>
      <c r="R467" s="8" t="str">
        <f aca="false">IF(I467="","",IF(ISNUMBER(I467),I467,IFERROR(VALUE(I467),"")))</f>
        <v/>
      </c>
      <c r="S467" s="8" t="str">
        <f aca="false">IF(COUNT(O467:R467)=0,"",MAX(O467:R467))</f>
        <v/>
      </c>
      <c r="T467" s="8" t="str">
        <f aca="false">IF(S467="","",IFERROR(INDEX(Codetabel!$B$2:$B$11,MATCH(S467,Codetabel!$A$2:$A$11,0)),""))</f>
        <v/>
      </c>
      <c r="U467" s="8" t="str">
        <f aca="false">IF(NOT(X467),"n/a (excluded)",IF(K467=S467,"OK","MISMATCH"))</f>
        <v>n/a (excluded)</v>
      </c>
      <c r="V467" s="8" t="str">
        <f aca="false">IF(NOT(X467),"n/a (excluded)",IF(M467&amp;""=T467&amp;"","OK","MISMATCH"))</f>
        <v>n/a (excluded)</v>
      </c>
      <c r="W467" s="8" t="str">
        <f aca="false">IF(E467="","no activity description",IF(O467="","no numeric odour distance",IF(M467="","no category","")))</f>
        <v>no numeric odour distance</v>
      </c>
      <c r="X467" s="12" t="b">
        <f aca="false">W467=""</f>
        <v>0</v>
      </c>
      <c r="Y467" s="8" t="str">
        <f aca="false">IF(X467,INDEX(Codetabel!$C$2:$C$11,MATCH(M467&amp;"",Codetabel!$B$2:$B$11,0)),"")</f>
        <v/>
      </c>
      <c r="Z467" s="8" t="str">
        <f aca="false">IF(X467,O467=S467,"")</f>
        <v/>
      </c>
    </row>
    <row r="468" customFormat="false" ht="15" hidden="false" customHeight="false" outlineLevel="0" collapsed="false">
      <c r="A468" s="9" t="n">
        <v>469</v>
      </c>
      <c r="B468" s="9" t="s">
        <v>710</v>
      </c>
      <c r="C468" s="9" t="s">
        <v>711</v>
      </c>
      <c r="D468" s="9" t="s">
        <v>1385</v>
      </c>
      <c r="E468" s="9" t="s">
        <v>729</v>
      </c>
      <c r="F468" s="9" t="n">
        <v>30</v>
      </c>
      <c r="G468" s="9" t="n">
        <v>10</v>
      </c>
      <c r="H468" s="9" t="n">
        <v>100</v>
      </c>
      <c r="I468" s="9" t="n">
        <v>50</v>
      </c>
      <c r="J468" s="9" t="n">
        <f aca="false">MAX(J469,G469,F469,E469)</f>
        <v>10</v>
      </c>
      <c r="K468" s="9" t="n">
        <v>100</v>
      </c>
      <c r="L468" s="9" t="n">
        <f aca="false">IF(ISNA(P469),"",P469)</f>
        <v>0</v>
      </c>
      <c r="M468" s="9" t="s">
        <v>115</v>
      </c>
      <c r="N468" s="11" t="b">
        <f aca="false">TRUE()</f>
        <v>1</v>
      </c>
      <c r="O468" s="8" t="n">
        <f aca="false">IF(F468="","",IF(ISNUMBER(F468),F468,IFERROR(VALUE(F468),"")))</f>
        <v>30</v>
      </c>
      <c r="P468" s="8" t="n">
        <f aca="false">IF(G468="","",IF(ISNUMBER(G468),G468,IFERROR(VALUE(G468),"")))</f>
        <v>10</v>
      </c>
      <c r="Q468" s="8" t="n">
        <f aca="false">IF(H468="","",IF(ISNUMBER(H468),H468,IFERROR(VALUE(H468),"")))</f>
        <v>100</v>
      </c>
      <c r="R468" s="8" t="n">
        <f aca="false">IF(I468="","",IF(ISNUMBER(I468),I468,IFERROR(VALUE(I468),"")))</f>
        <v>50</v>
      </c>
      <c r="S468" s="8" t="n">
        <f aca="false">IF(COUNT(O468:R468)=0,"",MAX(O468:R468))</f>
        <v>100</v>
      </c>
      <c r="T468" s="8" t="str">
        <f aca="false">IF(S468="","",IFERROR(INDEX(Codetabel!$B$2:$B$11,MATCH(S468,Codetabel!$A$2:$A$11,0)),""))</f>
        <v>3.2</v>
      </c>
      <c r="U468" s="8" t="str">
        <f aca="false">IF(NOT(X468),"n/a (excluded)",IF(K468=S468,"OK","MISMATCH"))</f>
        <v>OK</v>
      </c>
      <c r="V468" s="8" t="str">
        <f aca="false">IF(NOT(X468),"n/a (excluded)",IF(M468&amp;""=T468&amp;"","OK","MISMATCH"))</f>
        <v>OK</v>
      </c>
      <c r="W468" s="8" t="str">
        <f aca="false">IF(E468="","no activity description",IF(O468="","no numeric odour distance",IF(M468="","no category","")))</f>
        <v/>
      </c>
      <c r="X468" s="12" t="b">
        <f aca="false">W468=""</f>
        <v>1</v>
      </c>
      <c r="Y468" s="8" t="n">
        <f aca="false">IF(X468,INDEX(Codetabel!$C$2:$C$11,MATCH(M468&amp;"",Codetabel!$B$2:$B$11,0)),"")</f>
        <v>4</v>
      </c>
      <c r="Z468" s="12" t="b">
        <f aca="false">IF(X468,O468=S468,"")</f>
        <v>0</v>
      </c>
    </row>
    <row r="469" customFormat="false" ht="15" hidden="false" customHeight="false" outlineLevel="0" collapsed="false">
      <c r="A469" s="9" t="n">
        <v>470</v>
      </c>
      <c r="B469" s="9" t="s">
        <v>710</v>
      </c>
      <c r="C469" s="9" t="s">
        <v>711</v>
      </c>
      <c r="D469" s="9" t="s">
        <v>1386</v>
      </c>
      <c r="E469" s="9" t="s">
        <v>730</v>
      </c>
      <c r="F469" s="9" t="n">
        <v>10</v>
      </c>
      <c r="G469" s="9" t="n">
        <v>0</v>
      </c>
      <c r="H469" s="9" t="n">
        <v>30</v>
      </c>
      <c r="I469" s="9" t="n">
        <v>10</v>
      </c>
      <c r="J469" s="9" t="n">
        <f aca="false">MAX(J470,G470,F470,E470)</f>
        <v>0</v>
      </c>
      <c r="K469" s="9" t="n">
        <v>30</v>
      </c>
      <c r="L469" s="9" t="str">
        <f aca="false">IF(ISNA(P470),"",P470)</f>
        <v/>
      </c>
      <c r="M469" s="9" t="s">
        <v>107</v>
      </c>
      <c r="N469" s="11" t="b">
        <f aca="false">TRUE()</f>
        <v>1</v>
      </c>
      <c r="O469" s="8" t="n">
        <f aca="false">IF(F469="","",IF(ISNUMBER(F469),F469,IFERROR(VALUE(F469),"")))</f>
        <v>10</v>
      </c>
      <c r="P469" s="8" t="n">
        <f aca="false">IF(G469="","",IF(ISNUMBER(G469),G469,IFERROR(VALUE(G469),"")))</f>
        <v>0</v>
      </c>
      <c r="Q469" s="8" t="n">
        <f aca="false">IF(H469="","",IF(ISNUMBER(H469),H469,IFERROR(VALUE(H469),"")))</f>
        <v>30</v>
      </c>
      <c r="R469" s="8" t="n">
        <f aca="false">IF(I469="","",IF(ISNUMBER(I469),I469,IFERROR(VALUE(I469),"")))</f>
        <v>10</v>
      </c>
      <c r="S469" s="8" t="n">
        <f aca="false">IF(COUNT(O469:R469)=0,"",MAX(O469:R469))</f>
        <v>30</v>
      </c>
      <c r="T469" s="8" t="str">
        <f aca="false">IF(S469="","",IFERROR(INDEX(Codetabel!$B$2:$B$11,MATCH(S469,Codetabel!$A$2:$A$11,0)),""))</f>
        <v>2</v>
      </c>
      <c r="U469" s="8" t="str">
        <f aca="false">IF(NOT(X469),"n/a (excluded)",IF(K469=S469,"OK","MISMATCH"))</f>
        <v>OK</v>
      </c>
      <c r="V469" s="8" t="str">
        <f aca="false">IF(NOT(X469),"n/a (excluded)",IF(M469&amp;""=T469&amp;"","OK","MISMATCH"))</f>
        <v>OK</v>
      </c>
      <c r="W469" s="8" t="str">
        <f aca="false">IF(E469="","no activity description",IF(O469="","no numeric odour distance",IF(M469="","no category","")))</f>
        <v/>
      </c>
      <c r="X469" s="12" t="b">
        <f aca="false">W469=""</f>
        <v>1</v>
      </c>
      <c r="Y469" s="8" t="n">
        <f aca="false">IF(X469,INDEX(Codetabel!$C$2:$C$11,MATCH(M469&amp;"",Codetabel!$B$2:$B$11,0)),"")</f>
        <v>2</v>
      </c>
      <c r="Z469" s="12" t="b">
        <f aca="false">IF(X469,O469=S469,"")</f>
        <v>0</v>
      </c>
    </row>
    <row r="470" customFormat="false" ht="15" hidden="false" customHeight="false" outlineLevel="0" collapsed="false">
      <c r="A470" s="9" t="n">
        <v>471</v>
      </c>
      <c r="B470" s="9" t="s">
        <v>710</v>
      </c>
      <c r="C470" s="9" t="s">
        <v>711</v>
      </c>
      <c r="D470" s="9" t="s">
        <v>1387</v>
      </c>
      <c r="E470" s="9" t="s">
        <v>1388</v>
      </c>
      <c r="F470" s="9"/>
      <c r="G470" s="9"/>
      <c r="H470" s="9"/>
      <c r="I470" s="9"/>
      <c r="J470" s="9"/>
      <c r="K470" s="9"/>
      <c r="L470" s="9"/>
      <c r="M470" s="9"/>
      <c r="N470" s="11" t="b">
        <f aca="false">FALSE()</f>
        <v>0</v>
      </c>
      <c r="O470" s="8" t="str">
        <f aca="false">IF(F470="","",IF(ISNUMBER(F470),F470,IFERROR(VALUE(F470),"")))</f>
        <v/>
      </c>
      <c r="P470" s="8" t="str">
        <f aca="false">IF(G470="","",IF(ISNUMBER(G470),G470,IFERROR(VALUE(G470),"")))</f>
        <v/>
      </c>
      <c r="Q470" s="8" t="str">
        <f aca="false">IF(H470="","",IF(ISNUMBER(H470),H470,IFERROR(VALUE(H470),"")))</f>
        <v/>
      </c>
      <c r="R470" s="8" t="str">
        <f aca="false">IF(I470="","",IF(ISNUMBER(I470),I470,IFERROR(VALUE(I470),"")))</f>
        <v/>
      </c>
      <c r="S470" s="8" t="str">
        <f aca="false">IF(COUNT(O470:R470)=0,"",MAX(O470:R470))</f>
        <v/>
      </c>
      <c r="T470" s="8" t="str">
        <f aca="false">IF(S470="","",IFERROR(INDEX(Codetabel!$B$2:$B$11,MATCH(S470,Codetabel!$A$2:$A$11,0)),""))</f>
        <v/>
      </c>
      <c r="U470" s="8" t="str">
        <f aca="false">IF(NOT(X470),"n/a (excluded)",IF(K470=S470,"OK","MISMATCH"))</f>
        <v>n/a (excluded)</v>
      </c>
      <c r="V470" s="8" t="str">
        <f aca="false">IF(NOT(X470),"n/a (excluded)",IF(M470&amp;""=T470&amp;"","OK","MISMATCH"))</f>
        <v>n/a (excluded)</v>
      </c>
      <c r="W470" s="8" t="str">
        <f aca="false">IF(E470="","no activity description",IF(O470="","no numeric odour distance",IF(M470="","no category","")))</f>
        <v>no numeric odour distance</v>
      </c>
      <c r="X470" s="12" t="b">
        <f aca="false">W470=""</f>
        <v>0</v>
      </c>
      <c r="Y470" s="8" t="str">
        <f aca="false">IF(X470,INDEX(Codetabel!$C$2:$C$11,MATCH(M470&amp;"",Codetabel!$B$2:$B$11,0)),"")</f>
        <v/>
      </c>
      <c r="Z470" s="8" t="str">
        <f aca="false">IF(X470,O470=S470,"")</f>
        <v/>
      </c>
    </row>
    <row r="471" customFormat="false" ht="15" hidden="false" customHeight="false" outlineLevel="0" collapsed="false">
      <c r="A471" s="9" t="n">
        <v>472</v>
      </c>
      <c r="B471" s="9" t="s">
        <v>710</v>
      </c>
      <c r="C471" s="9" t="s">
        <v>711</v>
      </c>
      <c r="D471" s="9" t="s">
        <v>1389</v>
      </c>
      <c r="E471" s="9" t="s">
        <v>731</v>
      </c>
      <c r="F471" s="9" t="s">
        <v>1215</v>
      </c>
      <c r="G471" s="9" t="s">
        <v>1215</v>
      </c>
      <c r="H471" s="9" t="s">
        <v>1390</v>
      </c>
      <c r="I471" s="9" t="s">
        <v>614</v>
      </c>
      <c r="J471" s="9" t="s">
        <v>1390</v>
      </c>
      <c r="K471" s="9" t="n">
        <v>100</v>
      </c>
      <c r="L471" s="9" t="s">
        <v>115</v>
      </c>
      <c r="M471" s="9" t="s">
        <v>115</v>
      </c>
      <c r="N471" s="11" t="b">
        <f aca="false">FALSE()</f>
        <v>0</v>
      </c>
      <c r="O471" s="8" t="n">
        <f aca="false">IF(F471="","",IF(ISNUMBER(F471),F471,IFERROR(VALUE(F471),"")))</f>
        <v>0</v>
      </c>
      <c r="P471" s="8" t="n">
        <f aca="false">IF(G471="","",IF(ISNUMBER(G471),G471,IFERROR(VALUE(G471),"")))</f>
        <v>0</v>
      </c>
      <c r="Q471" s="8" t="n">
        <f aca="false">IF(H471="","",IF(ISNUMBER(H471),H471,IFERROR(VALUE(H471),"")))</f>
        <v>100</v>
      </c>
      <c r="R471" s="8" t="n">
        <f aca="false">IF(I471="","",IF(ISNUMBER(I471),I471,IFERROR(VALUE(I471),"")))</f>
        <v>30</v>
      </c>
      <c r="S471" s="8" t="n">
        <f aca="false">IF(COUNT(O471:R471)=0,"",MAX(O471:R471))</f>
        <v>100</v>
      </c>
      <c r="T471" s="8" t="str">
        <f aca="false">IF(S471="","",IFERROR(INDEX(Codetabel!$B$2:$B$11,MATCH(S471,Codetabel!$A$2:$A$11,0)),""))</f>
        <v>3.2</v>
      </c>
      <c r="U471" s="8" t="str">
        <f aca="false">IF(NOT(X471),"n/a (excluded)",IF(K471=S471,"OK","MISMATCH"))</f>
        <v>OK</v>
      </c>
      <c r="V471" s="8" t="str">
        <f aca="false">IF(NOT(X471),"n/a (excluded)",IF(M471&amp;""=T471&amp;"","OK","MISMATCH"))</f>
        <v>OK</v>
      </c>
      <c r="W471" s="8" t="str">
        <f aca="false">IF(E471="","no activity description",IF(O471="","no numeric odour distance",IF(M471="","no category","")))</f>
        <v/>
      </c>
      <c r="X471" s="12" t="b">
        <f aca="false">W471=""</f>
        <v>1</v>
      </c>
      <c r="Y471" s="8" t="n">
        <f aca="false">IF(X471,INDEX(Codetabel!$C$2:$C$11,MATCH(M471&amp;"",Codetabel!$B$2:$B$11,0)),"")</f>
        <v>4</v>
      </c>
      <c r="Z471" s="12" t="b">
        <f aca="false">IF(X471,O471=S471,"")</f>
        <v>0</v>
      </c>
    </row>
    <row r="472" customFormat="false" ht="15" hidden="false" customHeight="false" outlineLevel="0" collapsed="false">
      <c r="A472" s="9" t="n">
        <v>473</v>
      </c>
      <c r="B472" s="9" t="s">
        <v>710</v>
      </c>
      <c r="C472" s="9" t="s">
        <v>711</v>
      </c>
      <c r="D472" s="9" t="s">
        <v>1391</v>
      </c>
      <c r="E472" s="9" t="s">
        <v>732</v>
      </c>
      <c r="F472" s="9" t="s">
        <v>1215</v>
      </c>
      <c r="G472" s="9" t="s">
        <v>1215</v>
      </c>
      <c r="H472" s="9" t="s">
        <v>1392</v>
      </c>
      <c r="I472" s="9" t="s">
        <v>1393</v>
      </c>
      <c r="J472" s="9" t="s">
        <v>1392</v>
      </c>
      <c r="K472" s="9" t="n">
        <v>200</v>
      </c>
      <c r="L472" s="9" t="s">
        <v>132</v>
      </c>
      <c r="M472" s="9" t="s">
        <v>132</v>
      </c>
      <c r="N472" s="11" t="b">
        <f aca="false">FALSE()</f>
        <v>0</v>
      </c>
      <c r="O472" s="8" t="n">
        <f aca="false">IF(F472="","",IF(ISNUMBER(F472),F472,IFERROR(VALUE(F472),"")))</f>
        <v>0</v>
      </c>
      <c r="P472" s="8" t="n">
        <f aca="false">IF(G472="","",IF(ISNUMBER(G472),G472,IFERROR(VALUE(G472),"")))</f>
        <v>0</v>
      </c>
      <c r="Q472" s="8" t="n">
        <f aca="false">IF(H472="","",IF(ISNUMBER(H472),H472,IFERROR(VALUE(H472),"")))</f>
        <v>200</v>
      </c>
      <c r="R472" s="8" t="n">
        <f aca="false">IF(I472="","",IF(ISNUMBER(I472),I472,IFERROR(VALUE(I472),"")))</f>
        <v>50</v>
      </c>
      <c r="S472" s="8" t="n">
        <f aca="false">IF(COUNT(O472:R472)=0,"",MAX(O472:R472))</f>
        <v>200</v>
      </c>
      <c r="T472" s="8" t="str">
        <f aca="false">IF(S472="","",IFERROR(INDEX(Codetabel!$B$2:$B$11,MATCH(S472,Codetabel!$A$2:$A$11,0)),""))</f>
        <v>4.1</v>
      </c>
      <c r="U472" s="8" t="str">
        <f aca="false">IF(NOT(X472),"n/a (excluded)",IF(K472=S472,"OK","MISMATCH"))</f>
        <v>OK</v>
      </c>
      <c r="V472" s="8" t="str">
        <f aca="false">IF(NOT(X472),"n/a (excluded)",IF(M472&amp;""=T472&amp;"","OK","MISMATCH"))</f>
        <v>OK</v>
      </c>
      <c r="W472" s="8" t="str">
        <f aca="false">IF(E472="","no activity description",IF(O472="","no numeric odour distance",IF(M472="","no category","")))</f>
        <v/>
      </c>
      <c r="X472" s="12" t="b">
        <f aca="false">W472=""</f>
        <v>1</v>
      </c>
      <c r="Y472" s="8" t="n">
        <f aca="false">IF(X472,INDEX(Codetabel!$C$2:$C$11,MATCH(M472&amp;"",Codetabel!$B$2:$B$11,0)),"")</f>
        <v>5</v>
      </c>
      <c r="Z472" s="12" t="b">
        <f aca="false">IF(X472,O472=S472,"")</f>
        <v>0</v>
      </c>
    </row>
    <row r="473" customFormat="false" ht="15" hidden="false" customHeight="false" outlineLevel="0" collapsed="false">
      <c r="A473" s="9" t="n">
        <v>474</v>
      </c>
      <c r="B473" s="9" t="s">
        <v>710</v>
      </c>
      <c r="C473" s="9" t="s">
        <v>711</v>
      </c>
      <c r="D473" s="9" t="s">
        <v>1394</v>
      </c>
      <c r="E473" s="9" t="s">
        <v>733</v>
      </c>
      <c r="F473" s="9" t="s">
        <v>1215</v>
      </c>
      <c r="G473" s="9" t="s">
        <v>1215</v>
      </c>
      <c r="H473" s="9" t="s">
        <v>1395</v>
      </c>
      <c r="I473" s="9" t="s">
        <v>1393</v>
      </c>
      <c r="J473" s="9" t="s">
        <v>1395</v>
      </c>
      <c r="K473" s="9" t="n">
        <v>300</v>
      </c>
      <c r="L473" s="9" t="s">
        <v>199</v>
      </c>
      <c r="M473" s="9" t="s">
        <v>199</v>
      </c>
      <c r="N473" s="11" t="b">
        <f aca="false">FALSE()</f>
        <v>0</v>
      </c>
      <c r="O473" s="8" t="n">
        <f aca="false">IF(F473="","",IF(ISNUMBER(F473),F473,IFERROR(VALUE(F473),"")))</f>
        <v>0</v>
      </c>
      <c r="P473" s="8" t="n">
        <f aca="false">IF(G473="","",IF(ISNUMBER(G473),G473,IFERROR(VALUE(G473),"")))</f>
        <v>0</v>
      </c>
      <c r="Q473" s="8" t="n">
        <f aca="false">IF(H473="","",IF(ISNUMBER(H473),H473,IFERROR(VALUE(H473),"")))</f>
        <v>300</v>
      </c>
      <c r="R473" s="8" t="n">
        <f aca="false">IF(I473="","",IF(ISNUMBER(I473),I473,IFERROR(VALUE(I473),"")))</f>
        <v>50</v>
      </c>
      <c r="S473" s="8" t="n">
        <f aca="false">IF(COUNT(O473:R473)=0,"",MAX(O473:R473))</f>
        <v>300</v>
      </c>
      <c r="T473" s="8" t="str">
        <f aca="false">IF(S473="","",IFERROR(INDEX(Codetabel!$B$2:$B$11,MATCH(S473,Codetabel!$A$2:$A$11,0)),""))</f>
        <v>4.2</v>
      </c>
      <c r="U473" s="8" t="str">
        <f aca="false">IF(NOT(X473),"n/a (excluded)",IF(K473=S473,"OK","MISMATCH"))</f>
        <v>OK</v>
      </c>
      <c r="V473" s="8" t="str">
        <f aca="false">IF(NOT(X473),"n/a (excluded)",IF(M473&amp;""=T473&amp;"","OK","MISMATCH"))</f>
        <v>OK</v>
      </c>
      <c r="W473" s="8" t="str">
        <f aca="false">IF(E473="","no activity description",IF(O473="","no numeric odour distance",IF(M473="","no category","")))</f>
        <v/>
      </c>
      <c r="X473" s="12" t="b">
        <f aca="false">W473=""</f>
        <v>1</v>
      </c>
      <c r="Y473" s="8" t="n">
        <f aca="false">IF(X473,INDEX(Codetabel!$C$2:$C$11,MATCH(M473&amp;"",Codetabel!$B$2:$B$11,0)),"")</f>
        <v>6</v>
      </c>
      <c r="Z473" s="12" t="b">
        <f aca="false">IF(X473,O473=S473,"")</f>
        <v>0</v>
      </c>
    </row>
    <row r="474" customFormat="false" ht="15" hidden="false" customHeight="false" outlineLevel="0" collapsed="false">
      <c r="A474" s="9" t="n">
        <v>475</v>
      </c>
      <c r="B474" s="9" t="s">
        <v>734</v>
      </c>
      <c r="C474" s="9" t="s">
        <v>735</v>
      </c>
      <c r="D474" s="9" t="s">
        <v>1212</v>
      </c>
      <c r="E474" s="9"/>
      <c r="F474" s="9"/>
      <c r="G474" s="9"/>
      <c r="H474" s="9"/>
      <c r="I474" s="9"/>
      <c r="J474" s="9"/>
      <c r="K474" s="9"/>
      <c r="L474" s="9" t="str">
        <f aca="false">IF(ISNA(P475),"",P475)</f>
        <v/>
      </c>
      <c r="M474" s="9"/>
      <c r="N474" s="11" t="b">
        <f aca="false">TRUE()</f>
        <v>1</v>
      </c>
      <c r="O474" s="8" t="str">
        <f aca="false">IF(F474="","",IF(ISNUMBER(F474),F474,IFERROR(VALUE(F474),"")))</f>
        <v/>
      </c>
      <c r="P474" s="8" t="str">
        <f aca="false">IF(G474="","",IF(ISNUMBER(G474),G474,IFERROR(VALUE(G474),"")))</f>
        <v/>
      </c>
      <c r="Q474" s="8" t="str">
        <f aca="false">IF(H474="","",IF(ISNUMBER(H474),H474,IFERROR(VALUE(H474),"")))</f>
        <v/>
      </c>
      <c r="R474" s="8" t="str">
        <f aca="false">IF(I474="","",IF(ISNUMBER(I474),I474,IFERROR(VALUE(I474),"")))</f>
        <v/>
      </c>
      <c r="S474" s="8" t="str">
        <f aca="false">IF(COUNT(O474:R474)=0,"",MAX(O474:R474))</f>
        <v/>
      </c>
      <c r="T474" s="8" t="str">
        <f aca="false">IF(S474="","",IFERROR(INDEX(Codetabel!$B$2:$B$11,MATCH(S474,Codetabel!$A$2:$A$11,0)),""))</f>
        <v/>
      </c>
      <c r="U474" s="8" t="str">
        <f aca="false">IF(NOT(X474),"n/a (excluded)",IF(K474=S474,"OK","MISMATCH"))</f>
        <v>n/a (excluded)</v>
      </c>
      <c r="V474" s="8" t="str">
        <f aca="false">IF(NOT(X474),"n/a (excluded)",IF(M474&amp;""=T474&amp;"","OK","MISMATCH"))</f>
        <v>n/a (excluded)</v>
      </c>
      <c r="W474" s="8" t="str">
        <f aca="false">IF(E474="","no activity description",IF(O474="","no numeric odour distance",IF(M474="","no category","")))</f>
        <v>no activity description</v>
      </c>
      <c r="X474" s="12" t="b">
        <f aca="false">W474=""</f>
        <v>0</v>
      </c>
      <c r="Y474" s="8" t="str">
        <f aca="false">IF(X474,INDEX(Codetabel!$C$2:$C$11,MATCH(M474&amp;"",Codetabel!$B$2:$B$11,0)),"")</f>
        <v/>
      </c>
      <c r="Z474" s="8" t="str">
        <f aca="false">IF(X474,O474=S474,"")</f>
        <v/>
      </c>
    </row>
    <row r="475" customFormat="false" ht="15" hidden="false" customHeight="false" outlineLevel="0" collapsed="false">
      <c r="A475" s="9" t="n">
        <v>476</v>
      </c>
      <c r="B475" s="9" t="s">
        <v>734</v>
      </c>
      <c r="C475" s="9" t="s">
        <v>735</v>
      </c>
      <c r="D475" s="9" t="s">
        <v>1212</v>
      </c>
      <c r="E475" s="9" t="s">
        <v>1396</v>
      </c>
      <c r="F475" s="9"/>
      <c r="G475" s="9"/>
      <c r="H475" s="9"/>
      <c r="I475" s="9"/>
      <c r="J475" s="9"/>
      <c r="K475" s="9"/>
      <c r="L475" s="9" t="str">
        <f aca="false">IF(ISNA(P476),"",P476)</f>
        <v/>
      </c>
      <c r="M475" s="9"/>
      <c r="N475" s="11" t="b">
        <f aca="false">TRUE()</f>
        <v>1</v>
      </c>
      <c r="O475" s="8" t="str">
        <f aca="false">IF(F475="","",IF(ISNUMBER(F475),F475,IFERROR(VALUE(F475),"")))</f>
        <v/>
      </c>
      <c r="P475" s="8" t="str">
        <f aca="false">IF(G475="","",IF(ISNUMBER(G475),G475,IFERROR(VALUE(G475),"")))</f>
        <v/>
      </c>
      <c r="Q475" s="8" t="str">
        <f aca="false">IF(H475="","",IF(ISNUMBER(H475),H475,IFERROR(VALUE(H475),"")))</f>
        <v/>
      </c>
      <c r="R475" s="8" t="str">
        <f aca="false">IF(I475="","",IF(ISNUMBER(I475),I475,IFERROR(VALUE(I475),"")))</f>
        <v/>
      </c>
      <c r="S475" s="8" t="str">
        <f aca="false">IF(COUNT(O475:R475)=0,"",MAX(O475:R475))</f>
        <v/>
      </c>
      <c r="T475" s="8" t="str">
        <f aca="false">IF(S475="","",IFERROR(INDEX(Codetabel!$B$2:$B$11,MATCH(S475,Codetabel!$A$2:$A$11,0)),""))</f>
        <v/>
      </c>
      <c r="U475" s="8" t="str">
        <f aca="false">IF(NOT(X475),"n/a (excluded)",IF(K475=S475,"OK","MISMATCH"))</f>
        <v>n/a (excluded)</v>
      </c>
      <c r="V475" s="8" t="str">
        <f aca="false">IF(NOT(X475),"n/a (excluded)",IF(M475&amp;""=T475&amp;"","OK","MISMATCH"))</f>
        <v>n/a (excluded)</v>
      </c>
      <c r="W475" s="8" t="str">
        <f aca="false">IF(E475="","no activity description",IF(O475="","no numeric odour distance",IF(M475="","no category","")))</f>
        <v>no numeric odour distance</v>
      </c>
      <c r="X475" s="12" t="b">
        <f aca="false">W475=""</f>
        <v>0</v>
      </c>
      <c r="Y475" s="8" t="str">
        <f aca="false">IF(X475,INDEX(Codetabel!$C$2:$C$11,MATCH(M475&amp;"",Codetabel!$B$2:$B$11,0)),"")</f>
        <v/>
      </c>
      <c r="Z475" s="8" t="str">
        <f aca="false">IF(X475,O475=S475,"")</f>
        <v/>
      </c>
    </row>
    <row r="476" customFormat="false" ht="15" hidden="false" customHeight="false" outlineLevel="0" collapsed="false">
      <c r="A476" s="9" t="n">
        <v>477</v>
      </c>
      <c r="B476" s="9" t="s">
        <v>734</v>
      </c>
      <c r="C476" s="9" t="s">
        <v>735</v>
      </c>
      <c r="D476" s="9" t="s">
        <v>1294</v>
      </c>
      <c r="E476" s="9" t="s">
        <v>1397</v>
      </c>
      <c r="F476" s="9"/>
      <c r="G476" s="9"/>
      <c r="H476" s="9"/>
      <c r="I476" s="9"/>
      <c r="J476" s="9"/>
      <c r="K476" s="9"/>
      <c r="L476" s="9" t="n">
        <f aca="false">IF(ISNA(P477),"",P477)</f>
        <v>0</v>
      </c>
      <c r="M476" s="9"/>
      <c r="N476" s="11" t="b">
        <f aca="false">TRUE()</f>
        <v>1</v>
      </c>
      <c r="O476" s="8" t="str">
        <f aca="false">IF(F476="","",IF(ISNUMBER(F476),F476,IFERROR(VALUE(F476),"")))</f>
        <v/>
      </c>
      <c r="P476" s="8" t="str">
        <f aca="false">IF(G476="","",IF(ISNUMBER(G476),G476,IFERROR(VALUE(G476),"")))</f>
        <v/>
      </c>
      <c r="Q476" s="8" t="str">
        <f aca="false">IF(H476="","",IF(ISNUMBER(H476),H476,IFERROR(VALUE(H476),"")))</f>
        <v/>
      </c>
      <c r="R476" s="8" t="str">
        <f aca="false">IF(I476="","",IF(ISNUMBER(I476),I476,IFERROR(VALUE(I476),"")))</f>
        <v/>
      </c>
      <c r="S476" s="8" t="str">
        <f aca="false">IF(COUNT(O476:R476)=0,"",MAX(O476:R476))</f>
        <v/>
      </c>
      <c r="T476" s="8" t="str">
        <f aca="false">IF(S476="","",IFERROR(INDEX(Codetabel!$B$2:$B$11,MATCH(S476,Codetabel!$A$2:$A$11,0)),""))</f>
        <v/>
      </c>
      <c r="U476" s="8" t="str">
        <f aca="false">IF(NOT(X476),"n/a (excluded)",IF(K476=S476,"OK","MISMATCH"))</f>
        <v>n/a (excluded)</v>
      </c>
      <c r="V476" s="8" t="str">
        <f aca="false">IF(NOT(X476),"n/a (excluded)",IF(M476&amp;""=T476&amp;"","OK","MISMATCH"))</f>
        <v>n/a (excluded)</v>
      </c>
      <c r="W476" s="8" t="str">
        <f aca="false">IF(E476="","no activity description",IF(O476="","no numeric odour distance",IF(M476="","no category","")))</f>
        <v>no numeric odour distance</v>
      </c>
      <c r="X476" s="12" t="b">
        <f aca="false">W476=""</f>
        <v>0</v>
      </c>
      <c r="Y476" s="8" t="str">
        <f aca="false">IF(X476,INDEX(Codetabel!$C$2:$C$11,MATCH(M476&amp;"",Codetabel!$B$2:$B$11,0)),"")</f>
        <v/>
      </c>
      <c r="Z476" s="8" t="str">
        <f aca="false">IF(X476,O476=S476,"")</f>
        <v/>
      </c>
    </row>
    <row r="477" customFormat="false" ht="15" hidden="false" customHeight="false" outlineLevel="0" collapsed="false">
      <c r="A477" s="9" t="n">
        <v>478</v>
      </c>
      <c r="B477" s="9" t="s">
        <v>734</v>
      </c>
      <c r="C477" s="9" t="s">
        <v>735</v>
      </c>
      <c r="D477" s="9" t="s">
        <v>1296</v>
      </c>
      <c r="E477" s="9" t="s">
        <v>736</v>
      </c>
      <c r="F477" s="9" t="n">
        <v>50</v>
      </c>
      <c r="G477" s="9" t="n">
        <v>0</v>
      </c>
      <c r="H477" s="9" t="n">
        <v>50</v>
      </c>
      <c r="I477" s="9" t="n">
        <v>1000</v>
      </c>
      <c r="J477" s="9" t="n">
        <f aca="false">MAX(J478,G478,F478,E478)</f>
        <v>10</v>
      </c>
      <c r="K477" s="9" t="n">
        <v>1000</v>
      </c>
      <c r="L477" s="9" t="n">
        <f aca="false">IF(ISNA(P478),"",P478)</f>
        <v>0</v>
      </c>
      <c r="M477" s="9" t="s">
        <v>275</v>
      </c>
      <c r="N477" s="11" t="b">
        <f aca="false">TRUE()</f>
        <v>1</v>
      </c>
      <c r="O477" s="8" t="n">
        <f aca="false">IF(F477="","",IF(ISNUMBER(F477),F477,IFERROR(VALUE(F477),"")))</f>
        <v>50</v>
      </c>
      <c r="P477" s="8" t="n">
        <f aca="false">IF(G477="","",IF(ISNUMBER(G477),G477,IFERROR(VALUE(G477),"")))</f>
        <v>0</v>
      </c>
      <c r="Q477" s="8" t="n">
        <f aca="false">IF(H477="","",IF(ISNUMBER(H477),H477,IFERROR(VALUE(H477),"")))</f>
        <v>50</v>
      </c>
      <c r="R477" s="8" t="n">
        <f aca="false">IF(I477="","",IF(ISNUMBER(I477),I477,IFERROR(VALUE(I477),"")))</f>
        <v>1000</v>
      </c>
      <c r="S477" s="8" t="n">
        <f aca="false">IF(COUNT(O477:R477)=0,"",MAX(O477:R477))</f>
        <v>1000</v>
      </c>
      <c r="T477" s="8" t="str">
        <f aca="false">IF(S477="","",IFERROR(INDEX(Codetabel!$B$2:$B$11,MATCH(S477,Codetabel!$A$2:$A$11,0)),""))</f>
        <v>5.3</v>
      </c>
      <c r="U477" s="8" t="str">
        <f aca="false">IF(NOT(X477),"n/a (excluded)",IF(K477=S477,"OK","MISMATCH"))</f>
        <v>OK</v>
      </c>
      <c r="V477" s="8" t="str">
        <f aca="false">IF(NOT(X477),"n/a (excluded)",IF(M477&amp;""=T477&amp;"","OK","MISMATCH"))</f>
        <v>OK</v>
      </c>
      <c r="W477" s="8" t="str">
        <f aca="false">IF(E477="","no activity description",IF(O477="","no numeric odour distance",IF(M477="","no category","")))</f>
        <v/>
      </c>
      <c r="X477" s="12" t="b">
        <f aca="false">W477=""</f>
        <v>1</v>
      </c>
      <c r="Y477" s="8" t="n">
        <f aca="false">IF(X477,INDEX(Codetabel!$C$2:$C$11,MATCH(M477&amp;"",Codetabel!$B$2:$B$11,0)),"")</f>
        <v>9</v>
      </c>
      <c r="Z477" s="12" t="b">
        <f aca="false">IF(X477,O477=S477,"")</f>
        <v>0</v>
      </c>
    </row>
    <row r="478" customFormat="false" ht="15" hidden="false" customHeight="false" outlineLevel="0" collapsed="false">
      <c r="A478" s="9" t="n">
        <v>479</v>
      </c>
      <c r="B478" s="9" t="s">
        <v>734</v>
      </c>
      <c r="C478" s="9" t="s">
        <v>735</v>
      </c>
      <c r="D478" s="9" t="s">
        <v>1297</v>
      </c>
      <c r="E478" s="9" t="s">
        <v>737</v>
      </c>
      <c r="F478" s="9" t="n">
        <v>10</v>
      </c>
      <c r="G478" s="9" t="n">
        <v>0</v>
      </c>
      <c r="H478" s="9" t="n">
        <v>50</v>
      </c>
      <c r="I478" s="9" t="n">
        <v>30</v>
      </c>
      <c r="J478" s="9" t="n">
        <f aca="false">MAX(J479,G479,F479,E479)</f>
        <v>0</v>
      </c>
      <c r="K478" s="9" t="n">
        <v>50</v>
      </c>
      <c r="L478" s="9" t="str">
        <f aca="false">IF(ISNA(P479),"",P479)</f>
        <v/>
      </c>
      <c r="M478" s="9" t="s">
        <v>126</v>
      </c>
      <c r="N478" s="11" t="b">
        <f aca="false">TRUE()</f>
        <v>1</v>
      </c>
      <c r="O478" s="8" t="n">
        <f aca="false">IF(F478="","",IF(ISNUMBER(F478),F478,IFERROR(VALUE(F478),"")))</f>
        <v>10</v>
      </c>
      <c r="P478" s="8" t="n">
        <f aca="false">IF(G478="","",IF(ISNUMBER(G478),G478,IFERROR(VALUE(G478),"")))</f>
        <v>0</v>
      </c>
      <c r="Q478" s="8" t="n">
        <f aca="false">IF(H478="","",IF(ISNUMBER(H478),H478,IFERROR(VALUE(H478),"")))</f>
        <v>50</v>
      </c>
      <c r="R478" s="8" t="n">
        <f aca="false">IF(I478="","",IF(ISNUMBER(I478),I478,IFERROR(VALUE(I478),"")))</f>
        <v>30</v>
      </c>
      <c r="S478" s="8" t="n">
        <f aca="false">IF(COUNT(O478:R478)=0,"",MAX(O478:R478))</f>
        <v>50</v>
      </c>
      <c r="T478" s="8" t="str">
        <f aca="false">IF(S478="","",IFERROR(INDEX(Codetabel!$B$2:$B$11,MATCH(S478,Codetabel!$A$2:$A$11,0)),""))</f>
        <v>3.1</v>
      </c>
      <c r="U478" s="8" t="str">
        <f aca="false">IF(NOT(X478),"n/a (excluded)",IF(K478=S478,"OK","MISMATCH"))</f>
        <v>OK</v>
      </c>
      <c r="V478" s="8" t="str">
        <f aca="false">IF(NOT(X478),"n/a (excluded)",IF(M478&amp;""=T478&amp;"","OK","MISMATCH"))</f>
        <v>OK</v>
      </c>
      <c r="W478" s="8" t="str">
        <f aca="false">IF(E478="","no activity description",IF(O478="","no numeric odour distance",IF(M478="","no category","")))</f>
        <v/>
      </c>
      <c r="X478" s="12" t="b">
        <f aca="false">W478=""</f>
        <v>1</v>
      </c>
      <c r="Y478" s="8" t="n">
        <f aca="false">IF(X478,INDEX(Codetabel!$C$2:$C$11,MATCH(M478&amp;"",Codetabel!$B$2:$B$11,0)),"")</f>
        <v>3</v>
      </c>
      <c r="Z478" s="12" t="b">
        <f aca="false">IF(X478,O478=S478,"")</f>
        <v>0</v>
      </c>
    </row>
    <row r="479" customFormat="false" ht="15" hidden="false" customHeight="false" outlineLevel="0" collapsed="false">
      <c r="A479" s="9" t="n">
        <v>480</v>
      </c>
      <c r="B479" s="9" t="s">
        <v>734</v>
      </c>
      <c r="C479" s="9" t="s">
        <v>735</v>
      </c>
      <c r="D479" s="9" t="s">
        <v>1298</v>
      </c>
      <c r="E479" s="9" t="s">
        <v>1398</v>
      </c>
      <c r="F479" s="9"/>
      <c r="G479" s="9"/>
      <c r="H479" s="9"/>
      <c r="I479" s="9"/>
      <c r="J479" s="9"/>
      <c r="K479" s="9"/>
      <c r="L479" s="9" t="n">
        <f aca="false">IF(ISNA(P480),"",P480)</f>
        <v>0</v>
      </c>
      <c r="M479" s="9"/>
      <c r="N479" s="11" t="b">
        <f aca="false">TRUE()</f>
        <v>1</v>
      </c>
      <c r="O479" s="8" t="str">
        <f aca="false">IF(F479="","",IF(ISNUMBER(F479),F479,IFERROR(VALUE(F479),"")))</f>
        <v/>
      </c>
      <c r="P479" s="8" t="str">
        <f aca="false">IF(G479="","",IF(ISNUMBER(G479),G479,IFERROR(VALUE(G479),"")))</f>
        <v/>
      </c>
      <c r="Q479" s="8" t="str">
        <f aca="false">IF(H479="","",IF(ISNUMBER(H479),H479,IFERROR(VALUE(H479),"")))</f>
        <v/>
      </c>
      <c r="R479" s="8" t="str">
        <f aca="false">IF(I479="","",IF(ISNUMBER(I479),I479,IFERROR(VALUE(I479),"")))</f>
        <v/>
      </c>
      <c r="S479" s="8" t="str">
        <f aca="false">IF(COUNT(O479:R479)=0,"",MAX(O479:R479))</f>
        <v/>
      </c>
      <c r="T479" s="8" t="str">
        <f aca="false">IF(S479="","",IFERROR(INDEX(Codetabel!$B$2:$B$11,MATCH(S479,Codetabel!$A$2:$A$11,0)),""))</f>
        <v/>
      </c>
      <c r="U479" s="8" t="str">
        <f aca="false">IF(NOT(X479),"n/a (excluded)",IF(K479=S479,"OK","MISMATCH"))</f>
        <v>n/a (excluded)</v>
      </c>
      <c r="V479" s="8" t="str">
        <f aca="false">IF(NOT(X479),"n/a (excluded)",IF(M479&amp;""=T479&amp;"","OK","MISMATCH"))</f>
        <v>n/a (excluded)</v>
      </c>
      <c r="W479" s="8" t="str">
        <f aca="false">IF(E479="","no activity description",IF(O479="","no numeric odour distance",IF(M479="","no category","")))</f>
        <v>no numeric odour distance</v>
      </c>
      <c r="X479" s="12" t="b">
        <f aca="false">W479=""</f>
        <v>0</v>
      </c>
      <c r="Y479" s="8" t="str">
        <f aca="false">IF(X479,INDEX(Codetabel!$C$2:$C$11,MATCH(M479&amp;"",Codetabel!$B$2:$B$11,0)),"")</f>
        <v/>
      </c>
      <c r="Z479" s="8" t="str">
        <f aca="false">IF(X479,O479=S479,"")</f>
        <v/>
      </c>
    </row>
    <row r="480" customFormat="false" ht="15" hidden="false" customHeight="false" outlineLevel="0" collapsed="false">
      <c r="A480" s="9" t="n">
        <v>481</v>
      </c>
      <c r="B480" s="9" t="s">
        <v>734</v>
      </c>
      <c r="C480" s="9" t="s">
        <v>735</v>
      </c>
      <c r="D480" s="9" t="s">
        <v>65</v>
      </c>
      <c r="E480" s="9" t="s">
        <v>738</v>
      </c>
      <c r="F480" s="9" t="n">
        <v>0</v>
      </c>
      <c r="G480" s="9" t="n">
        <v>0</v>
      </c>
      <c r="H480" s="9" t="n">
        <v>30</v>
      </c>
      <c r="I480" s="9" t="n">
        <v>10</v>
      </c>
      <c r="J480" s="9" t="n">
        <f aca="false">MAX(J481,G481,F481,E481)</f>
        <v>0</v>
      </c>
      <c r="K480" s="9" t="n">
        <v>30</v>
      </c>
      <c r="L480" s="9" t="n">
        <f aca="false">IF(ISNA(P481),"",P481)</f>
        <v>0</v>
      </c>
      <c r="M480" s="9" t="s">
        <v>107</v>
      </c>
      <c r="N480" s="11" t="b">
        <f aca="false">TRUE()</f>
        <v>1</v>
      </c>
      <c r="O480" s="8" t="n">
        <f aca="false">IF(F480="","",IF(ISNUMBER(F480),F480,IFERROR(VALUE(F480),"")))</f>
        <v>0</v>
      </c>
      <c r="P480" s="8" t="n">
        <f aca="false">IF(G480="","",IF(ISNUMBER(G480),G480,IFERROR(VALUE(G480),"")))</f>
        <v>0</v>
      </c>
      <c r="Q480" s="8" t="n">
        <f aca="false">IF(H480="","",IF(ISNUMBER(H480),H480,IFERROR(VALUE(H480),"")))</f>
        <v>30</v>
      </c>
      <c r="R480" s="8" t="n">
        <f aca="false">IF(I480="","",IF(ISNUMBER(I480),I480,IFERROR(VALUE(I480),"")))</f>
        <v>10</v>
      </c>
      <c r="S480" s="8" t="n">
        <f aca="false">IF(COUNT(O480:R480)=0,"",MAX(O480:R480))</f>
        <v>30</v>
      </c>
      <c r="T480" s="8" t="str">
        <f aca="false">IF(S480="","",IFERROR(INDEX(Codetabel!$B$2:$B$11,MATCH(S480,Codetabel!$A$2:$A$11,0)),""))</f>
        <v>2</v>
      </c>
      <c r="U480" s="8" t="str">
        <f aca="false">IF(NOT(X480),"n/a (excluded)",IF(K480=S480,"OK","MISMATCH"))</f>
        <v>OK</v>
      </c>
      <c r="V480" s="8" t="str">
        <f aca="false">IF(NOT(X480),"n/a (excluded)",IF(M480&amp;""=T480&amp;"","OK","MISMATCH"))</f>
        <v>OK</v>
      </c>
      <c r="W480" s="8" t="str">
        <f aca="false">IF(E480="","no activity description",IF(O480="","no numeric odour distance",IF(M480="","no category","")))</f>
        <v/>
      </c>
      <c r="X480" s="12" t="b">
        <f aca="false">W480=""</f>
        <v>1</v>
      </c>
      <c r="Y480" s="8" t="n">
        <f aca="false">IF(X480,INDEX(Codetabel!$C$2:$C$11,MATCH(M480&amp;"",Codetabel!$B$2:$B$11,0)),"")</f>
        <v>2</v>
      </c>
      <c r="Z480" s="12" t="b">
        <f aca="false">IF(X480,O480=S480,"")</f>
        <v>0</v>
      </c>
    </row>
    <row r="481" customFormat="false" ht="15" hidden="false" customHeight="false" outlineLevel="0" collapsed="false">
      <c r="A481" s="9" t="n">
        <v>482</v>
      </c>
      <c r="B481" s="9" t="s">
        <v>734</v>
      </c>
      <c r="C481" s="9" t="s">
        <v>735</v>
      </c>
      <c r="D481" s="9" t="s">
        <v>67</v>
      </c>
      <c r="E481" s="9" t="s">
        <v>739</v>
      </c>
      <c r="F481" s="9" t="n">
        <v>0</v>
      </c>
      <c r="G481" s="9" t="n">
        <v>0</v>
      </c>
      <c r="H481" s="9" t="n">
        <v>100</v>
      </c>
      <c r="I481" s="9" t="n">
        <v>10</v>
      </c>
      <c r="J481" s="9" t="n">
        <f aca="false">MAX(J482,G482,F482,E482)</f>
        <v>0</v>
      </c>
      <c r="K481" s="9" t="n">
        <v>100</v>
      </c>
      <c r="L481" s="9" t="n">
        <f aca="false">IF(ISNA(P482),"",P482)</f>
        <v>0</v>
      </c>
      <c r="M481" s="9" t="s">
        <v>115</v>
      </c>
      <c r="N481" s="11" t="b">
        <f aca="false">TRUE()</f>
        <v>1</v>
      </c>
      <c r="O481" s="8" t="n">
        <f aca="false">IF(F481="","",IF(ISNUMBER(F481),F481,IFERROR(VALUE(F481),"")))</f>
        <v>0</v>
      </c>
      <c r="P481" s="8" t="n">
        <f aca="false">IF(G481="","",IF(ISNUMBER(G481),G481,IFERROR(VALUE(G481),"")))</f>
        <v>0</v>
      </c>
      <c r="Q481" s="8" t="n">
        <f aca="false">IF(H481="","",IF(ISNUMBER(H481),H481,IFERROR(VALUE(H481),"")))</f>
        <v>100</v>
      </c>
      <c r="R481" s="8" t="n">
        <f aca="false">IF(I481="","",IF(ISNUMBER(I481),I481,IFERROR(VALUE(I481),"")))</f>
        <v>10</v>
      </c>
      <c r="S481" s="8" t="n">
        <f aca="false">IF(COUNT(O481:R481)=0,"",MAX(O481:R481))</f>
        <v>100</v>
      </c>
      <c r="T481" s="8" t="str">
        <f aca="false">IF(S481="","",IFERROR(INDEX(Codetabel!$B$2:$B$11,MATCH(S481,Codetabel!$A$2:$A$11,0)),""))</f>
        <v>3.2</v>
      </c>
      <c r="U481" s="8" t="str">
        <f aca="false">IF(NOT(X481),"n/a (excluded)",IF(K481=S481,"OK","MISMATCH"))</f>
        <v>OK</v>
      </c>
      <c r="V481" s="8" t="str">
        <f aca="false">IF(NOT(X481),"n/a (excluded)",IF(M481&amp;""=T481&amp;"","OK","MISMATCH"))</f>
        <v>OK</v>
      </c>
      <c r="W481" s="8" t="str">
        <f aca="false">IF(E481="","no activity description",IF(O481="","no numeric odour distance",IF(M481="","no category","")))</f>
        <v/>
      </c>
      <c r="X481" s="12" t="b">
        <f aca="false">W481=""</f>
        <v>1</v>
      </c>
      <c r="Y481" s="8" t="n">
        <f aca="false">IF(X481,INDEX(Codetabel!$C$2:$C$11,MATCH(M481&amp;"",Codetabel!$B$2:$B$11,0)),"")</f>
        <v>4</v>
      </c>
      <c r="Z481" s="12" t="b">
        <f aca="false">IF(X481,O481=S481,"")</f>
        <v>0</v>
      </c>
    </row>
    <row r="482" customFormat="false" ht="15" hidden="false" customHeight="false" outlineLevel="0" collapsed="false">
      <c r="A482" s="9" t="n">
        <v>483</v>
      </c>
      <c r="B482" s="9" t="s">
        <v>734</v>
      </c>
      <c r="C482" s="9" t="s">
        <v>735</v>
      </c>
      <c r="D482" s="9" t="s">
        <v>1399</v>
      </c>
      <c r="E482" s="9" t="s">
        <v>740</v>
      </c>
      <c r="F482" s="9" t="n">
        <v>0</v>
      </c>
      <c r="G482" s="9" t="n">
        <v>0</v>
      </c>
      <c r="H482" s="9" t="n">
        <v>300</v>
      </c>
      <c r="I482" s="9" t="n">
        <v>10</v>
      </c>
      <c r="J482" s="9" t="n">
        <f aca="false">MAX(J483,G483,F483,E483)</f>
        <v>0</v>
      </c>
      <c r="K482" s="9" t="n">
        <v>300</v>
      </c>
      <c r="L482" s="9" t="str">
        <f aca="false">IF(ISNA(P483),"",P483)</f>
        <v/>
      </c>
      <c r="M482" s="9" t="s">
        <v>199</v>
      </c>
      <c r="N482" s="11" t="b">
        <f aca="false">TRUE()</f>
        <v>1</v>
      </c>
      <c r="O482" s="8" t="n">
        <f aca="false">IF(F482="","",IF(ISNUMBER(F482),F482,IFERROR(VALUE(F482),"")))</f>
        <v>0</v>
      </c>
      <c r="P482" s="8" t="n">
        <f aca="false">IF(G482="","",IF(ISNUMBER(G482),G482,IFERROR(VALUE(G482),"")))</f>
        <v>0</v>
      </c>
      <c r="Q482" s="8" t="n">
        <f aca="false">IF(H482="","",IF(ISNUMBER(H482),H482,IFERROR(VALUE(H482),"")))</f>
        <v>300</v>
      </c>
      <c r="R482" s="8" t="n">
        <f aca="false">IF(I482="","",IF(ISNUMBER(I482),I482,IFERROR(VALUE(I482),"")))</f>
        <v>10</v>
      </c>
      <c r="S482" s="8" t="n">
        <f aca="false">IF(COUNT(O482:R482)=0,"",MAX(O482:R482))</f>
        <v>300</v>
      </c>
      <c r="T482" s="8" t="str">
        <f aca="false">IF(S482="","",IFERROR(INDEX(Codetabel!$B$2:$B$11,MATCH(S482,Codetabel!$A$2:$A$11,0)),""))</f>
        <v>4.2</v>
      </c>
      <c r="U482" s="8" t="str">
        <f aca="false">IF(NOT(X482),"n/a (excluded)",IF(K482=S482,"OK","MISMATCH"))</f>
        <v>OK</v>
      </c>
      <c r="V482" s="8" t="str">
        <f aca="false">IF(NOT(X482),"n/a (excluded)",IF(M482&amp;""=T482&amp;"","OK","MISMATCH"))</f>
        <v>OK</v>
      </c>
      <c r="W482" s="8" t="str">
        <f aca="false">IF(E482="","no activity description",IF(O482="","no numeric odour distance",IF(M482="","no category","")))</f>
        <v/>
      </c>
      <c r="X482" s="12" t="b">
        <f aca="false">W482=""</f>
        <v>1</v>
      </c>
      <c r="Y482" s="8" t="n">
        <f aca="false">IF(X482,INDEX(Codetabel!$C$2:$C$11,MATCH(M482&amp;"",Codetabel!$B$2:$B$11,0)),"")</f>
        <v>6</v>
      </c>
      <c r="Z482" s="12" t="b">
        <f aca="false">IF(X482,O482=S482,"")</f>
        <v>0</v>
      </c>
    </row>
    <row r="483" customFormat="false" ht="15" hidden="false" customHeight="false" outlineLevel="0" collapsed="false">
      <c r="A483" s="9" t="n">
        <v>484</v>
      </c>
      <c r="B483" s="9" t="s">
        <v>741</v>
      </c>
      <c r="C483" s="9" t="s">
        <v>742</v>
      </c>
      <c r="D483" s="9" t="s">
        <v>1212</v>
      </c>
      <c r="E483" s="9"/>
      <c r="F483" s="9"/>
      <c r="G483" s="9"/>
      <c r="H483" s="9"/>
      <c r="I483" s="9"/>
      <c r="J483" s="9"/>
      <c r="K483" s="9"/>
      <c r="L483" s="9" t="str">
        <f aca="false">IF(ISNA(P484),"",P484)</f>
        <v/>
      </c>
      <c r="M483" s="9"/>
      <c r="N483" s="11" t="b">
        <f aca="false">TRUE()</f>
        <v>1</v>
      </c>
      <c r="O483" s="8" t="str">
        <f aca="false">IF(F483="","",IF(ISNUMBER(F483),F483,IFERROR(VALUE(F483),"")))</f>
        <v/>
      </c>
      <c r="P483" s="8" t="str">
        <f aca="false">IF(G483="","",IF(ISNUMBER(G483),G483,IFERROR(VALUE(G483),"")))</f>
        <v/>
      </c>
      <c r="Q483" s="8" t="str">
        <f aca="false">IF(H483="","",IF(ISNUMBER(H483),H483,IFERROR(VALUE(H483),"")))</f>
        <v/>
      </c>
      <c r="R483" s="8" t="str">
        <f aca="false">IF(I483="","",IF(ISNUMBER(I483),I483,IFERROR(VALUE(I483),"")))</f>
        <v/>
      </c>
      <c r="S483" s="8" t="str">
        <f aca="false">IF(COUNT(O483:R483)=0,"",MAX(O483:R483))</f>
        <v/>
      </c>
      <c r="T483" s="8" t="str">
        <f aca="false">IF(S483="","",IFERROR(INDEX(Codetabel!$B$2:$B$11,MATCH(S483,Codetabel!$A$2:$A$11,0)),""))</f>
        <v/>
      </c>
      <c r="U483" s="8" t="str">
        <f aca="false">IF(NOT(X483),"n/a (excluded)",IF(K483=S483,"OK","MISMATCH"))</f>
        <v>n/a (excluded)</v>
      </c>
      <c r="V483" s="8" t="str">
        <f aca="false">IF(NOT(X483),"n/a (excluded)",IF(M483&amp;""=T483&amp;"","OK","MISMATCH"))</f>
        <v>n/a (excluded)</v>
      </c>
      <c r="W483" s="8" t="str">
        <f aca="false">IF(E483="","no activity description",IF(O483="","no numeric odour distance",IF(M483="","no category","")))</f>
        <v>no activity description</v>
      </c>
      <c r="X483" s="12" t="b">
        <f aca="false">W483=""</f>
        <v>0</v>
      </c>
      <c r="Y483" s="8" t="str">
        <f aca="false">IF(X483,INDEX(Codetabel!$C$2:$C$11,MATCH(M483&amp;"",Codetabel!$B$2:$B$11,0)),"")</f>
        <v/>
      </c>
      <c r="Z483" s="8" t="str">
        <f aca="false">IF(X483,O483=S483,"")</f>
        <v/>
      </c>
    </row>
    <row r="484" customFormat="false" ht="15" hidden="false" customHeight="false" outlineLevel="0" collapsed="false">
      <c r="A484" s="9" t="n">
        <v>485</v>
      </c>
      <c r="B484" s="9" t="s">
        <v>741</v>
      </c>
      <c r="C484" s="9" t="s">
        <v>742</v>
      </c>
      <c r="D484" s="9" t="s">
        <v>1212</v>
      </c>
      <c r="E484" s="9" t="s">
        <v>1400</v>
      </c>
      <c r="F484" s="9"/>
      <c r="G484" s="9"/>
      <c r="H484" s="9"/>
      <c r="I484" s="9"/>
      <c r="J484" s="9"/>
      <c r="K484" s="9"/>
      <c r="L484" s="9" t="n">
        <f aca="false">IF(ISNA(P485),"",P485)</f>
        <v>30</v>
      </c>
      <c r="M484" s="9"/>
      <c r="N484" s="11" t="b">
        <f aca="false">TRUE()</f>
        <v>1</v>
      </c>
      <c r="O484" s="8" t="str">
        <f aca="false">IF(F484="","",IF(ISNUMBER(F484),F484,IFERROR(VALUE(F484),"")))</f>
        <v/>
      </c>
      <c r="P484" s="8" t="str">
        <f aca="false">IF(G484="","",IF(ISNUMBER(G484),G484,IFERROR(VALUE(G484),"")))</f>
        <v/>
      </c>
      <c r="Q484" s="8" t="str">
        <f aca="false">IF(H484="","",IF(ISNUMBER(H484),H484,IFERROR(VALUE(H484),"")))</f>
        <v/>
      </c>
      <c r="R484" s="8" t="str">
        <f aca="false">IF(I484="","",IF(ISNUMBER(I484),I484,IFERROR(VALUE(I484),"")))</f>
        <v/>
      </c>
      <c r="S484" s="8" t="str">
        <f aca="false">IF(COUNT(O484:R484)=0,"",MAX(O484:R484))</f>
        <v/>
      </c>
      <c r="T484" s="8" t="str">
        <f aca="false">IF(S484="","",IFERROR(INDEX(Codetabel!$B$2:$B$11,MATCH(S484,Codetabel!$A$2:$A$11,0)),""))</f>
        <v/>
      </c>
      <c r="U484" s="8" t="str">
        <f aca="false">IF(NOT(X484),"n/a (excluded)",IF(K484=S484,"OK","MISMATCH"))</f>
        <v>n/a (excluded)</v>
      </c>
      <c r="V484" s="8" t="str">
        <f aca="false">IF(NOT(X484),"n/a (excluded)",IF(M484&amp;""=T484&amp;"","OK","MISMATCH"))</f>
        <v>n/a (excluded)</v>
      </c>
      <c r="W484" s="8" t="str">
        <f aca="false">IF(E484="","no activity description",IF(O484="","no numeric odour distance",IF(M484="","no category","")))</f>
        <v>no numeric odour distance</v>
      </c>
      <c r="X484" s="12" t="b">
        <f aca="false">W484=""</f>
        <v>0</v>
      </c>
      <c r="Y484" s="8" t="str">
        <f aca="false">IF(X484,INDEX(Codetabel!$C$2:$C$11,MATCH(M484&amp;"",Codetabel!$B$2:$B$11,0)),"")</f>
        <v/>
      </c>
      <c r="Z484" s="8" t="str">
        <f aca="false">IF(X484,O484=S484,"")</f>
        <v/>
      </c>
    </row>
    <row r="485" customFormat="false" ht="15" hidden="false" customHeight="false" outlineLevel="0" collapsed="false">
      <c r="A485" s="9" t="n">
        <v>486</v>
      </c>
      <c r="B485" s="9" t="s">
        <v>741</v>
      </c>
      <c r="C485" s="9" t="s">
        <v>742</v>
      </c>
      <c r="D485" s="9" t="s">
        <v>1215</v>
      </c>
      <c r="E485" s="9" t="s">
        <v>743</v>
      </c>
      <c r="F485" s="9" t="n">
        <v>10</v>
      </c>
      <c r="G485" s="9" t="n">
        <v>30</v>
      </c>
      <c r="H485" s="9" t="n">
        <v>100</v>
      </c>
      <c r="I485" s="9" t="n">
        <v>10</v>
      </c>
      <c r="J485" s="9" t="n">
        <f aca="false">MAX(J486,G486,F486,E486)</f>
        <v>30</v>
      </c>
      <c r="K485" s="9" t="n">
        <v>100</v>
      </c>
      <c r="L485" s="9" t="s">
        <v>115</v>
      </c>
      <c r="M485" s="9" t="s">
        <v>115</v>
      </c>
      <c r="N485" s="11" t="b">
        <f aca="false">FALSE()</f>
        <v>0</v>
      </c>
      <c r="O485" s="8" t="n">
        <f aca="false">IF(F485="","",IF(ISNUMBER(F485),F485,IFERROR(VALUE(F485),"")))</f>
        <v>10</v>
      </c>
      <c r="P485" s="8" t="n">
        <f aca="false">IF(G485="","",IF(ISNUMBER(G485),G485,IFERROR(VALUE(G485),"")))</f>
        <v>30</v>
      </c>
      <c r="Q485" s="8" t="n">
        <f aca="false">IF(H485="","",IF(ISNUMBER(H485),H485,IFERROR(VALUE(H485),"")))</f>
        <v>100</v>
      </c>
      <c r="R485" s="8" t="n">
        <f aca="false">IF(I485="","",IF(ISNUMBER(I485),I485,IFERROR(VALUE(I485),"")))</f>
        <v>10</v>
      </c>
      <c r="S485" s="8" t="n">
        <f aca="false">IF(COUNT(O485:R485)=0,"",MAX(O485:R485))</f>
        <v>100</v>
      </c>
      <c r="T485" s="8" t="str">
        <f aca="false">IF(S485="","",IFERROR(INDEX(Codetabel!$B$2:$B$11,MATCH(S485,Codetabel!$A$2:$A$11,0)),""))</f>
        <v>3.2</v>
      </c>
      <c r="U485" s="8" t="str">
        <f aca="false">IF(NOT(X485),"n/a (excluded)",IF(K485=S485,"OK","MISMATCH"))</f>
        <v>OK</v>
      </c>
      <c r="V485" s="8" t="str">
        <f aca="false">IF(NOT(X485),"n/a (excluded)",IF(M485&amp;""=T485&amp;"","OK","MISMATCH"))</f>
        <v>OK</v>
      </c>
      <c r="W485" s="8" t="str">
        <f aca="false">IF(E485="","no activity description",IF(O485="","no numeric odour distance",IF(M485="","no category","")))</f>
        <v/>
      </c>
      <c r="X485" s="12" t="b">
        <f aca="false">W485=""</f>
        <v>1</v>
      </c>
      <c r="Y485" s="8" t="n">
        <f aca="false">IF(X485,INDEX(Codetabel!$C$2:$C$11,MATCH(M485&amp;"",Codetabel!$B$2:$B$11,0)),"")</f>
        <v>4</v>
      </c>
      <c r="Z485" s="12" t="b">
        <f aca="false">IF(X485,O485=S485,"")</f>
        <v>0</v>
      </c>
    </row>
    <row r="486" customFormat="false" ht="15" hidden="false" customHeight="false" outlineLevel="0" collapsed="false">
      <c r="A486" s="9" t="n">
        <v>487</v>
      </c>
      <c r="B486" s="9" t="s">
        <v>741</v>
      </c>
      <c r="C486" s="9" t="s">
        <v>742</v>
      </c>
      <c r="D486" s="9" t="s">
        <v>392</v>
      </c>
      <c r="E486" s="9" t="s">
        <v>744</v>
      </c>
      <c r="F486" s="9" t="n">
        <v>10</v>
      </c>
      <c r="G486" s="9" t="n">
        <v>30</v>
      </c>
      <c r="H486" s="9" t="n">
        <v>50</v>
      </c>
      <c r="I486" s="9" t="n">
        <v>10</v>
      </c>
      <c r="J486" s="9" t="n">
        <f aca="false">MAX(J487,G487,F487,E487)</f>
        <v>30</v>
      </c>
      <c r="K486" s="9" t="n">
        <v>50</v>
      </c>
      <c r="L486" s="9" t="n">
        <f aca="false">IF(ISNA(P487),"",P487)</f>
        <v>30</v>
      </c>
      <c r="M486" s="9" t="s">
        <v>126</v>
      </c>
      <c r="N486" s="11" t="b">
        <f aca="false">TRUE()</f>
        <v>1</v>
      </c>
      <c r="O486" s="8" t="n">
        <f aca="false">IF(F486="","",IF(ISNUMBER(F486),F486,IFERROR(VALUE(F486),"")))</f>
        <v>10</v>
      </c>
      <c r="P486" s="8" t="n">
        <f aca="false">IF(G486="","",IF(ISNUMBER(G486),G486,IFERROR(VALUE(G486),"")))</f>
        <v>30</v>
      </c>
      <c r="Q486" s="8" t="n">
        <f aca="false">IF(H486="","",IF(ISNUMBER(H486),H486,IFERROR(VALUE(H486),"")))</f>
        <v>50</v>
      </c>
      <c r="R486" s="8" t="n">
        <f aca="false">IF(I486="","",IF(ISNUMBER(I486),I486,IFERROR(VALUE(I486),"")))</f>
        <v>10</v>
      </c>
      <c r="S486" s="8" t="n">
        <f aca="false">IF(COUNT(O486:R486)=0,"",MAX(O486:R486))</f>
        <v>50</v>
      </c>
      <c r="T486" s="8" t="str">
        <f aca="false">IF(S486="","",IFERROR(INDEX(Codetabel!$B$2:$B$11,MATCH(S486,Codetabel!$A$2:$A$11,0)),""))</f>
        <v>3.1</v>
      </c>
      <c r="U486" s="8" t="str">
        <f aca="false">IF(NOT(X486),"n/a (excluded)",IF(K486=S486,"OK","MISMATCH"))</f>
        <v>OK</v>
      </c>
      <c r="V486" s="8" t="str">
        <f aca="false">IF(NOT(X486),"n/a (excluded)",IF(M486&amp;""=T486&amp;"","OK","MISMATCH"))</f>
        <v>OK</v>
      </c>
      <c r="W486" s="8" t="str">
        <f aca="false">IF(E486="","no activity description",IF(O486="","no numeric odour distance",IF(M486="","no category","")))</f>
        <v/>
      </c>
      <c r="X486" s="12" t="b">
        <f aca="false">W486=""</f>
        <v>1</v>
      </c>
      <c r="Y486" s="8" t="n">
        <f aca="false">IF(X486,INDEX(Codetabel!$C$2:$C$11,MATCH(M486&amp;"",Codetabel!$B$2:$B$11,0)),"")</f>
        <v>3</v>
      </c>
      <c r="Z486" s="12" t="b">
        <f aca="false">IF(X486,O486=S486,"")</f>
        <v>0</v>
      </c>
    </row>
    <row r="487" customFormat="false" ht="15" hidden="false" customHeight="false" outlineLevel="0" collapsed="false">
      <c r="A487" s="9" t="n">
        <v>488</v>
      </c>
      <c r="B487" s="9" t="s">
        <v>741</v>
      </c>
      <c r="C487" s="9" t="s">
        <v>742</v>
      </c>
      <c r="D487" s="9" t="s">
        <v>107</v>
      </c>
      <c r="E487" s="9" t="s">
        <v>745</v>
      </c>
      <c r="F487" s="9" t="n">
        <v>10</v>
      </c>
      <c r="G487" s="9" t="n">
        <v>30</v>
      </c>
      <c r="H487" s="9" t="n">
        <v>50</v>
      </c>
      <c r="I487" s="9" t="n">
        <v>10</v>
      </c>
      <c r="J487" s="9" t="n">
        <f aca="false">MAX(J488,G488,F488,E488)</f>
        <v>10</v>
      </c>
      <c r="K487" s="9" t="n">
        <v>50</v>
      </c>
      <c r="L487" s="9" t="n">
        <f aca="false">IF(ISNA(P488),"",P488)</f>
        <v>10</v>
      </c>
      <c r="M487" s="9" t="s">
        <v>126</v>
      </c>
      <c r="N487" s="11" t="b">
        <f aca="false">TRUE()</f>
        <v>1</v>
      </c>
      <c r="O487" s="8" t="n">
        <f aca="false">IF(F487="","",IF(ISNUMBER(F487),F487,IFERROR(VALUE(F487),"")))</f>
        <v>10</v>
      </c>
      <c r="P487" s="8" t="n">
        <f aca="false">IF(G487="","",IF(ISNUMBER(G487),G487,IFERROR(VALUE(G487),"")))</f>
        <v>30</v>
      </c>
      <c r="Q487" s="8" t="n">
        <f aca="false">IF(H487="","",IF(ISNUMBER(H487),H487,IFERROR(VALUE(H487),"")))</f>
        <v>50</v>
      </c>
      <c r="R487" s="8" t="n">
        <f aca="false">IF(I487="","",IF(ISNUMBER(I487),I487,IFERROR(VALUE(I487),"")))</f>
        <v>10</v>
      </c>
      <c r="S487" s="8" t="n">
        <f aca="false">IF(COUNT(O487:R487)=0,"",MAX(O487:R487))</f>
        <v>50</v>
      </c>
      <c r="T487" s="8" t="str">
        <f aca="false">IF(S487="","",IFERROR(INDEX(Codetabel!$B$2:$B$11,MATCH(S487,Codetabel!$A$2:$A$11,0)),""))</f>
        <v>3.1</v>
      </c>
      <c r="U487" s="8" t="str">
        <f aca="false">IF(NOT(X487),"n/a (excluded)",IF(K487=S487,"OK","MISMATCH"))</f>
        <v>OK</v>
      </c>
      <c r="V487" s="8" t="str">
        <f aca="false">IF(NOT(X487),"n/a (excluded)",IF(M487&amp;""=T487&amp;"","OK","MISMATCH"))</f>
        <v>OK</v>
      </c>
      <c r="W487" s="8" t="str">
        <f aca="false">IF(E487="","no activity description",IF(O487="","no numeric odour distance",IF(M487="","no category","")))</f>
        <v/>
      </c>
      <c r="X487" s="12" t="b">
        <f aca="false">W487=""</f>
        <v>1</v>
      </c>
      <c r="Y487" s="8" t="n">
        <f aca="false">IF(X487,INDEX(Codetabel!$C$2:$C$11,MATCH(M487&amp;"",Codetabel!$B$2:$B$11,0)),"")</f>
        <v>3</v>
      </c>
      <c r="Z487" s="12" t="b">
        <f aca="false">IF(X487,O487=S487,"")</f>
        <v>0</v>
      </c>
    </row>
    <row r="488" customFormat="false" ht="15" hidden="false" customHeight="false" outlineLevel="0" collapsed="false">
      <c r="A488" s="9" t="n">
        <v>489</v>
      </c>
      <c r="B488" s="9" t="s">
        <v>741</v>
      </c>
      <c r="C488" s="9" t="s">
        <v>742</v>
      </c>
      <c r="D488" s="9" t="s">
        <v>1217</v>
      </c>
      <c r="E488" s="9" t="s">
        <v>746</v>
      </c>
      <c r="F488" s="9" t="n">
        <v>0</v>
      </c>
      <c r="G488" s="9" t="n">
        <v>10</v>
      </c>
      <c r="H488" s="9" t="n">
        <v>30</v>
      </c>
      <c r="I488" s="9" t="n">
        <v>10</v>
      </c>
      <c r="J488" s="9" t="n">
        <f aca="false">MAX(J489,G489,F489,E489)</f>
        <v>0</v>
      </c>
      <c r="K488" s="9" t="n">
        <v>30</v>
      </c>
      <c r="L488" s="9" t="str">
        <f aca="false">IF(ISNA(P489),"",P489)</f>
        <v/>
      </c>
      <c r="M488" s="9" t="s">
        <v>107</v>
      </c>
      <c r="N488" s="11" t="b">
        <f aca="false">TRUE()</f>
        <v>1</v>
      </c>
      <c r="O488" s="8" t="n">
        <f aca="false">IF(F488="","",IF(ISNUMBER(F488),F488,IFERROR(VALUE(F488),"")))</f>
        <v>0</v>
      </c>
      <c r="P488" s="8" t="n">
        <f aca="false">IF(G488="","",IF(ISNUMBER(G488),G488,IFERROR(VALUE(G488),"")))</f>
        <v>10</v>
      </c>
      <c r="Q488" s="8" t="n">
        <f aca="false">IF(H488="","",IF(ISNUMBER(H488),H488,IFERROR(VALUE(H488),"")))</f>
        <v>30</v>
      </c>
      <c r="R488" s="8" t="n">
        <f aca="false">IF(I488="","",IF(ISNUMBER(I488),I488,IFERROR(VALUE(I488),"")))</f>
        <v>10</v>
      </c>
      <c r="S488" s="8" t="n">
        <f aca="false">IF(COUNT(O488:R488)=0,"",MAX(O488:R488))</f>
        <v>30</v>
      </c>
      <c r="T488" s="8" t="str">
        <f aca="false">IF(S488="","",IFERROR(INDEX(Codetabel!$B$2:$B$11,MATCH(S488,Codetabel!$A$2:$A$11,0)),""))</f>
        <v>2</v>
      </c>
      <c r="U488" s="8" t="str">
        <f aca="false">IF(NOT(X488),"n/a (excluded)",IF(K488=S488,"OK","MISMATCH"))</f>
        <v>OK</v>
      </c>
      <c r="V488" s="8" t="str">
        <f aca="false">IF(NOT(X488),"n/a (excluded)",IF(M488&amp;""=T488&amp;"","OK","MISMATCH"))</f>
        <v>OK</v>
      </c>
      <c r="W488" s="8" t="str">
        <f aca="false">IF(E488="","no activity description",IF(O488="","no numeric odour distance",IF(M488="","no category","")))</f>
        <v/>
      </c>
      <c r="X488" s="12" t="b">
        <f aca="false">W488=""</f>
        <v>1</v>
      </c>
      <c r="Y488" s="8" t="n">
        <f aca="false">IF(X488,INDEX(Codetabel!$C$2:$C$11,MATCH(M488&amp;"",Codetabel!$B$2:$B$11,0)),"")</f>
        <v>2</v>
      </c>
      <c r="Z488" s="12" t="b">
        <f aca="false">IF(X488,O488=S488,"")</f>
        <v>0</v>
      </c>
    </row>
    <row r="489" customFormat="false" ht="15" hidden="false" customHeight="false" outlineLevel="0" collapsed="false">
      <c r="A489" s="9" t="n">
        <v>490</v>
      </c>
      <c r="B489" s="9" t="s">
        <v>1393</v>
      </c>
      <c r="C489" s="9" t="s">
        <v>1401</v>
      </c>
      <c r="D489" s="9" t="s">
        <v>1212</v>
      </c>
      <c r="E489" s="9"/>
      <c r="F489" s="9"/>
      <c r="G489" s="9"/>
      <c r="H489" s="9"/>
      <c r="I489" s="9"/>
      <c r="J489" s="9"/>
      <c r="K489" s="9"/>
      <c r="L489" s="9" t="str">
        <f aca="false">IF(ISNA(P490),"",P490)</f>
        <v/>
      </c>
      <c r="M489" s="9"/>
      <c r="N489" s="11" t="b">
        <f aca="false">TRUE()</f>
        <v>1</v>
      </c>
      <c r="O489" s="8" t="str">
        <f aca="false">IF(F489="","",IF(ISNUMBER(F489),F489,IFERROR(VALUE(F489),"")))</f>
        <v/>
      </c>
      <c r="P489" s="8" t="str">
        <f aca="false">IF(G489="","",IF(ISNUMBER(G489),G489,IFERROR(VALUE(G489),"")))</f>
        <v/>
      </c>
      <c r="Q489" s="8" t="str">
        <f aca="false">IF(H489="","",IF(ISNUMBER(H489),H489,IFERROR(VALUE(H489),"")))</f>
        <v/>
      </c>
      <c r="R489" s="8" t="str">
        <f aca="false">IF(I489="","",IF(ISNUMBER(I489),I489,IFERROR(VALUE(I489),"")))</f>
        <v/>
      </c>
      <c r="S489" s="8" t="str">
        <f aca="false">IF(COUNT(O489:R489)=0,"",MAX(O489:R489))</f>
        <v/>
      </c>
      <c r="T489" s="8" t="str">
        <f aca="false">IF(S489="","",IFERROR(INDEX(Codetabel!$B$2:$B$11,MATCH(S489,Codetabel!$A$2:$A$11,0)),""))</f>
        <v/>
      </c>
      <c r="U489" s="8" t="str">
        <f aca="false">IF(NOT(X489),"n/a (excluded)",IF(K489=S489,"OK","MISMATCH"))</f>
        <v>n/a (excluded)</v>
      </c>
      <c r="V489" s="8" t="str">
        <f aca="false">IF(NOT(X489),"n/a (excluded)",IF(M489&amp;""=T489&amp;"","OK","MISMATCH"))</f>
        <v>n/a (excluded)</v>
      </c>
      <c r="W489" s="8" t="str">
        <f aca="false">IF(E489="","no activity description",IF(O489="","no numeric odour distance",IF(M489="","no category","")))</f>
        <v>no activity description</v>
      </c>
      <c r="X489" s="12" t="b">
        <f aca="false">W489=""</f>
        <v>0</v>
      </c>
      <c r="Y489" s="8" t="str">
        <f aca="false">IF(X489,INDEX(Codetabel!$C$2:$C$11,MATCH(M489&amp;"",Codetabel!$B$2:$B$11,0)),"")</f>
        <v/>
      </c>
      <c r="Z489" s="8" t="str">
        <f aca="false">IF(X489,O489=S489,"")</f>
        <v/>
      </c>
    </row>
    <row r="490" customFormat="false" ht="15" hidden="false" customHeight="false" outlineLevel="0" collapsed="false">
      <c r="A490" s="9" t="n">
        <v>491</v>
      </c>
      <c r="B490" s="9" t="s">
        <v>1393</v>
      </c>
      <c r="C490" s="9" t="s">
        <v>1401</v>
      </c>
      <c r="D490" s="9" t="s">
        <v>1212</v>
      </c>
      <c r="E490" s="9" t="s">
        <v>1402</v>
      </c>
      <c r="F490" s="9"/>
      <c r="G490" s="9"/>
      <c r="H490" s="9"/>
      <c r="I490" s="9"/>
      <c r="J490" s="9"/>
      <c r="K490" s="9"/>
      <c r="L490" s="9" t="n">
        <f aca="false">IF(ISNA(P491),"",P491)</f>
        <v>0</v>
      </c>
      <c r="M490" s="9"/>
      <c r="N490" s="11" t="b">
        <f aca="false">TRUE()</f>
        <v>1</v>
      </c>
      <c r="O490" s="8" t="str">
        <f aca="false">IF(F490="","",IF(ISNUMBER(F490),F490,IFERROR(VALUE(F490),"")))</f>
        <v/>
      </c>
      <c r="P490" s="8" t="str">
        <f aca="false">IF(G490="","",IF(ISNUMBER(G490),G490,IFERROR(VALUE(G490),"")))</f>
        <v/>
      </c>
      <c r="Q490" s="8" t="str">
        <f aca="false">IF(H490="","",IF(ISNUMBER(H490),H490,IFERROR(VALUE(H490),"")))</f>
        <v/>
      </c>
      <c r="R490" s="8" t="str">
        <f aca="false">IF(I490="","",IF(ISNUMBER(I490),I490,IFERROR(VALUE(I490),"")))</f>
        <v/>
      </c>
      <c r="S490" s="8" t="str">
        <f aca="false">IF(COUNT(O490:R490)=0,"",MAX(O490:R490))</f>
        <v/>
      </c>
      <c r="T490" s="8" t="str">
        <f aca="false">IF(S490="","",IFERROR(INDEX(Codetabel!$B$2:$B$11,MATCH(S490,Codetabel!$A$2:$A$11,0)),""))</f>
        <v/>
      </c>
      <c r="U490" s="8" t="str">
        <f aca="false">IF(NOT(X490),"n/a (excluded)",IF(K490=S490,"OK","MISMATCH"))</f>
        <v>n/a (excluded)</v>
      </c>
      <c r="V490" s="8" t="str">
        <f aca="false">IF(NOT(X490),"n/a (excluded)",IF(M490&amp;""=T490&amp;"","OK","MISMATCH"))</f>
        <v>n/a (excluded)</v>
      </c>
      <c r="W490" s="8" t="str">
        <f aca="false">IF(E490="","no activity description",IF(O490="","no numeric odour distance",IF(M490="","no category","")))</f>
        <v>no numeric odour distance</v>
      </c>
      <c r="X490" s="12" t="b">
        <f aca="false">W490=""</f>
        <v>0</v>
      </c>
      <c r="Y490" s="8" t="str">
        <f aca="false">IF(X490,INDEX(Codetabel!$C$2:$C$11,MATCH(M490&amp;"",Codetabel!$B$2:$B$11,0)),"")</f>
        <v/>
      </c>
      <c r="Z490" s="8" t="str">
        <f aca="false">IF(X490,O490=S490,"")</f>
        <v/>
      </c>
    </row>
    <row r="491" customFormat="false" ht="15" hidden="false" customHeight="false" outlineLevel="0" collapsed="false">
      <c r="A491" s="9" t="n">
        <v>492</v>
      </c>
      <c r="B491" s="9" t="s">
        <v>747</v>
      </c>
      <c r="C491" s="9" t="s">
        <v>748</v>
      </c>
      <c r="D491" s="9"/>
      <c r="E491" s="9" t="s">
        <v>749</v>
      </c>
      <c r="F491" s="9" t="n">
        <v>10</v>
      </c>
      <c r="G491" s="9" t="n">
        <v>0</v>
      </c>
      <c r="H491" s="9" t="n">
        <v>30</v>
      </c>
      <c r="I491" s="9" t="n">
        <v>10</v>
      </c>
      <c r="J491" s="9" t="n">
        <f aca="false">MAX(J492,G492,F492,E492)</f>
        <v>50</v>
      </c>
      <c r="K491" s="9" t="n">
        <v>30</v>
      </c>
      <c r="L491" s="9" t="n">
        <f aca="false">IF(ISNA(P492),"",P492)</f>
        <v>10</v>
      </c>
      <c r="M491" s="9" t="s">
        <v>107</v>
      </c>
      <c r="N491" s="11" t="b">
        <f aca="false">TRUE()</f>
        <v>1</v>
      </c>
      <c r="O491" s="8" t="n">
        <f aca="false">IF(F491="","",IF(ISNUMBER(F491),F491,IFERROR(VALUE(F491),"")))</f>
        <v>10</v>
      </c>
      <c r="P491" s="8" t="n">
        <f aca="false">IF(G491="","",IF(ISNUMBER(G491),G491,IFERROR(VALUE(G491),"")))</f>
        <v>0</v>
      </c>
      <c r="Q491" s="8" t="n">
        <f aca="false">IF(H491="","",IF(ISNUMBER(H491),H491,IFERROR(VALUE(H491),"")))</f>
        <v>30</v>
      </c>
      <c r="R491" s="8" t="n">
        <f aca="false">IF(I491="","",IF(ISNUMBER(I491),I491,IFERROR(VALUE(I491),"")))</f>
        <v>10</v>
      </c>
      <c r="S491" s="8" t="n">
        <f aca="false">IF(COUNT(O491:R491)=0,"",MAX(O491:R491))</f>
        <v>30</v>
      </c>
      <c r="T491" s="8" t="str">
        <f aca="false">IF(S491="","",IFERROR(INDEX(Codetabel!$B$2:$B$11,MATCH(S491,Codetabel!$A$2:$A$11,0)),""))</f>
        <v>2</v>
      </c>
      <c r="U491" s="8" t="str">
        <f aca="false">IF(NOT(X491),"n/a (excluded)",IF(K491=S491,"OK","MISMATCH"))</f>
        <v>OK</v>
      </c>
      <c r="V491" s="8" t="str">
        <f aca="false">IF(NOT(X491),"n/a (excluded)",IF(M491&amp;""=T491&amp;"","OK","MISMATCH"))</f>
        <v>OK</v>
      </c>
      <c r="W491" s="8" t="str">
        <f aca="false">IF(E491="","no activity description",IF(O491="","no numeric odour distance",IF(M491="","no category","")))</f>
        <v/>
      </c>
      <c r="X491" s="12" t="b">
        <f aca="false">W491=""</f>
        <v>1</v>
      </c>
      <c r="Y491" s="8" t="n">
        <f aca="false">IF(X491,INDEX(Codetabel!$C$2:$C$11,MATCH(M491&amp;"",Codetabel!$B$2:$B$11,0)),"")</f>
        <v>2</v>
      </c>
      <c r="Z491" s="12" t="b">
        <f aca="false">IF(X491,O491=S491,"")</f>
        <v>0</v>
      </c>
    </row>
    <row r="492" customFormat="false" ht="15" hidden="false" customHeight="false" outlineLevel="0" collapsed="false">
      <c r="A492" s="9" t="n">
        <v>493</v>
      </c>
      <c r="B492" s="9" t="s">
        <v>750</v>
      </c>
      <c r="C492" s="9" t="s">
        <v>751</v>
      </c>
      <c r="D492" s="9"/>
      <c r="E492" s="9" t="s">
        <v>752</v>
      </c>
      <c r="F492" s="9" t="n">
        <v>10</v>
      </c>
      <c r="G492" s="9" t="n">
        <v>10</v>
      </c>
      <c r="H492" s="9" t="n">
        <v>100</v>
      </c>
      <c r="I492" s="9" t="n">
        <v>10</v>
      </c>
      <c r="J492" s="9" t="n">
        <f aca="false">MAX(J493,G493,F493,E493)</f>
        <v>50</v>
      </c>
      <c r="K492" s="9" t="n">
        <v>100</v>
      </c>
      <c r="L492" s="9" t="n">
        <f aca="false">IF(ISNA(P493),"",P493)</f>
        <v>30</v>
      </c>
      <c r="M492" s="9" t="s">
        <v>115</v>
      </c>
      <c r="N492" s="11" t="b">
        <f aca="false">TRUE()</f>
        <v>1</v>
      </c>
      <c r="O492" s="8" t="n">
        <f aca="false">IF(F492="","",IF(ISNUMBER(F492),F492,IFERROR(VALUE(F492),"")))</f>
        <v>10</v>
      </c>
      <c r="P492" s="8" t="n">
        <f aca="false">IF(G492="","",IF(ISNUMBER(G492),G492,IFERROR(VALUE(G492),"")))</f>
        <v>10</v>
      </c>
      <c r="Q492" s="8" t="n">
        <f aca="false">IF(H492="","",IF(ISNUMBER(H492),H492,IFERROR(VALUE(H492),"")))</f>
        <v>100</v>
      </c>
      <c r="R492" s="8" t="n">
        <f aca="false">IF(I492="","",IF(ISNUMBER(I492),I492,IFERROR(VALUE(I492),"")))</f>
        <v>10</v>
      </c>
      <c r="S492" s="8" t="n">
        <f aca="false">IF(COUNT(O492:R492)=0,"",MAX(O492:R492))</f>
        <v>100</v>
      </c>
      <c r="T492" s="8" t="str">
        <f aca="false">IF(S492="","",IFERROR(INDEX(Codetabel!$B$2:$B$11,MATCH(S492,Codetabel!$A$2:$A$11,0)),""))</f>
        <v>3.2</v>
      </c>
      <c r="U492" s="8" t="str">
        <f aca="false">IF(NOT(X492),"n/a (excluded)",IF(K492=S492,"OK","MISMATCH"))</f>
        <v>OK</v>
      </c>
      <c r="V492" s="8" t="str">
        <f aca="false">IF(NOT(X492),"n/a (excluded)",IF(M492&amp;""=T492&amp;"","OK","MISMATCH"))</f>
        <v>OK</v>
      </c>
      <c r="W492" s="8" t="str">
        <f aca="false">IF(E492="","no activity description",IF(O492="","no numeric odour distance",IF(M492="","no category","")))</f>
        <v/>
      </c>
      <c r="X492" s="12" t="b">
        <f aca="false">W492=""</f>
        <v>1</v>
      </c>
      <c r="Y492" s="8" t="n">
        <f aca="false">IF(X492,INDEX(Codetabel!$C$2:$C$11,MATCH(M492&amp;"",Codetabel!$B$2:$B$11,0)),"")</f>
        <v>4</v>
      </c>
      <c r="Z492" s="12" t="b">
        <f aca="false">IF(X492,O492=S492,"")</f>
        <v>0</v>
      </c>
    </row>
    <row r="493" customFormat="false" ht="15" hidden="false" customHeight="false" outlineLevel="0" collapsed="false">
      <c r="A493" s="9" t="n">
        <v>494</v>
      </c>
      <c r="B493" s="9" t="s">
        <v>753</v>
      </c>
      <c r="C493" s="9" t="s">
        <v>754</v>
      </c>
      <c r="D493" s="9" t="s">
        <v>1285</v>
      </c>
      <c r="E493" s="9" t="s">
        <v>755</v>
      </c>
      <c r="F493" s="9" t="n">
        <v>10</v>
      </c>
      <c r="G493" s="9" t="n">
        <v>30</v>
      </c>
      <c r="H493" s="9" t="n">
        <v>100</v>
      </c>
      <c r="I493" s="9" t="n">
        <v>10</v>
      </c>
      <c r="J493" s="9" t="n">
        <f aca="false">MAX(J494,G494,F494,E494)</f>
        <v>50</v>
      </c>
      <c r="K493" s="9" t="n">
        <v>100</v>
      </c>
      <c r="L493" s="9" t="n">
        <f aca="false">IF(ISNA(P494),"",P494)</f>
        <v>0</v>
      </c>
      <c r="M493" s="9" t="s">
        <v>115</v>
      </c>
      <c r="N493" s="11" t="b">
        <f aca="false">TRUE()</f>
        <v>1</v>
      </c>
      <c r="O493" s="8" t="n">
        <f aca="false">IF(F493="","",IF(ISNUMBER(F493),F493,IFERROR(VALUE(F493),"")))</f>
        <v>10</v>
      </c>
      <c r="P493" s="8" t="n">
        <f aca="false">IF(G493="","",IF(ISNUMBER(G493),G493,IFERROR(VALUE(G493),"")))</f>
        <v>30</v>
      </c>
      <c r="Q493" s="8" t="n">
        <f aca="false">IF(H493="","",IF(ISNUMBER(H493),H493,IFERROR(VALUE(H493),"")))</f>
        <v>100</v>
      </c>
      <c r="R493" s="8" t="n">
        <f aca="false">IF(I493="","",IF(ISNUMBER(I493),I493,IFERROR(VALUE(I493),"")))</f>
        <v>10</v>
      </c>
      <c r="S493" s="8" t="n">
        <f aca="false">IF(COUNT(O493:R493)=0,"",MAX(O493:R493))</f>
        <v>100</v>
      </c>
      <c r="T493" s="8" t="str">
        <f aca="false">IF(S493="","",IFERROR(INDEX(Codetabel!$B$2:$B$11,MATCH(S493,Codetabel!$A$2:$A$11,0)),""))</f>
        <v>3.2</v>
      </c>
      <c r="U493" s="8" t="str">
        <f aca="false">IF(NOT(X493),"n/a (excluded)",IF(K493=S493,"OK","MISMATCH"))</f>
        <v>OK</v>
      </c>
      <c r="V493" s="8" t="str">
        <f aca="false">IF(NOT(X493),"n/a (excluded)",IF(M493&amp;""=T493&amp;"","OK","MISMATCH"))</f>
        <v>OK</v>
      </c>
      <c r="W493" s="8" t="str">
        <f aca="false">IF(E493="","no activity description",IF(O493="","no numeric odour distance",IF(M493="","no category","")))</f>
        <v/>
      </c>
      <c r="X493" s="12" t="b">
        <f aca="false">W493=""</f>
        <v>1</v>
      </c>
      <c r="Y493" s="8" t="n">
        <f aca="false">IF(X493,INDEX(Codetabel!$C$2:$C$11,MATCH(M493&amp;"",Codetabel!$B$2:$B$11,0)),"")</f>
        <v>4</v>
      </c>
      <c r="Z493" s="12" t="b">
        <f aca="false">IF(X493,O493=S493,"")</f>
        <v>0</v>
      </c>
    </row>
    <row r="494" customFormat="false" ht="15" hidden="false" customHeight="false" outlineLevel="0" collapsed="false">
      <c r="A494" s="9" t="n">
        <v>495</v>
      </c>
      <c r="B494" s="9" t="s">
        <v>753</v>
      </c>
      <c r="C494" s="9" t="s">
        <v>754</v>
      </c>
      <c r="D494" s="9" t="s">
        <v>1286</v>
      </c>
      <c r="E494" s="9" t="s">
        <v>756</v>
      </c>
      <c r="F494" s="9" t="n">
        <v>0</v>
      </c>
      <c r="G494" s="9" t="n">
        <v>0</v>
      </c>
      <c r="H494" s="9" t="n">
        <v>10</v>
      </c>
      <c r="I494" s="9" t="n">
        <v>10</v>
      </c>
      <c r="J494" s="9" t="n">
        <f aca="false">MAX(J495,G495,F495,E495)</f>
        <v>50</v>
      </c>
      <c r="K494" s="9" t="n">
        <v>10</v>
      </c>
      <c r="L494" s="9" t="n">
        <f aca="false">IF(ISNA(P495),"",P495)</f>
        <v>30</v>
      </c>
      <c r="M494" s="9" t="s">
        <v>392</v>
      </c>
      <c r="N494" s="11" t="b">
        <f aca="false">TRUE()</f>
        <v>1</v>
      </c>
      <c r="O494" s="8" t="n">
        <f aca="false">IF(F494="","",IF(ISNUMBER(F494),F494,IFERROR(VALUE(F494),"")))</f>
        <v>0</v>
      </c>
      <c r="P494" s="8" t="n">
        <f aca="false">IF(G494="","",IF(ISNUMBER(G494),G494,IFERROR(VALUE(G494),"")))</f>
        <v>0</v>
      </c>
      <c r="Q494" s="8" t="n">
        <f aca="false">IF(H494="","",IF(ISNUMBER(H494),H494,IFERROR(VALUE(H494),"")))</f>
        <v>10</v>
      </c>
      <c r="R494" s="8" t="n">
        <f aca="false">IF(I494="","",IF(ISNUMBER(I494),I494,IFERROR(VALUE(I494),"")))</f>
        <v>10</v>
      </c>
      <c r="S494" s="8" t="n">
        <f aca="false">IF(COUNT(O494:R494)=0,"",MAX(O494:R494))</f>
        <v>10</v>
      </c>
      <c r="T494" s="8" t="str">
        <f aca="false">IF(S494="","",IFERROR(INDEX(Codetabel!$B$2:$B$11,MATCH(S494,Codetabel!$A$2:$A$11,0)),""))</f>
        <v>1</v>
      </c>
      <c r="U494" s="8" t="str">
        <f aca="false">IF(NOT(X494),"n/a (excluded)",IF(K494=S494,"OK","MISMATCH"))</f>
        <v>OK</v>
      </c>
      <c r="V494" s="8" t="str">
        <f aca="false">IF(NOT(X494),"n/a (excluded)",IF(M494&amp;""=T494&amp;"","OK","MISMATCH"))</f>
        <v>OK</v>
      </c>
      <c r="W494" s="8" t="str">
        <f aca="false">IF(E494="","no activity description",IF(O494="","no numeric odour distance",IF(M494="","no category","")))</f>
        <v/>
      </c>
      <c r="X494" s="12" t="b">
        <f aca="false">W494=""</f>
        <v>1</v>
      </c>
      <c r="Y494" s="8" t="n">
        <f aca="false">IF(X494,INDEX(Codetabel!$C$2:$C$11,MATCH(M494&amp;"",Codetabel!$B$2:$B$11,0)),"")</f>
        <v>1</v>
      </c>
      <c r="Z494" s="12" t="b">
        <f aca="false">IF(X494,O494=S494,"")</f>
        <v>0</v>
      </c>
    </row>
    <row r="495" customFormat="false" ht="15" hidden="false" customHeight="false" outlineLevel="0" collapsed="false">
      <c r="A495" s="9" t="n">
        <v>496</v>
      </c>
      <c r="B495" s="9" t="s">
        <v>753</v>
      </c>
      <c r="C495" s="9" t="s">
        <v>754</v>
      </c>
      <c r="D495" s="9" t="s">
        <v>1289</v>
      </c>
      <c r="E495" s="9" t="s">
        <v>757</v>
      </c>
      <c r="F495" s="9" t="n">
        <v>50</v>
      </c>
      <c r="G495" s="9" t="n">
        <v>30</v>
      </c>
      <c r="H495" s="9" t="n">
        <v>30</v>
      </c>
      <c r="I495" s="9" t="n">
        <v>30</v>
      </c>
      <c r="J495" s="9" t="n">
        <f aca="false">MAX(J496,G496,F496,E496)</f>
        <v>10</v>
      </c>
      <c r="K495" s="9" t="n">
        <v>50</v>
      </c>
      <c r="L495" s="9" t="n">
        <f aca="false">IF(ISNA(P496),"",P496)</f>
        <v>0</v>
      </c>
      <c r="M495" s="9" t="s">
        <v>126</v>
      </c>
      <c r="N495" s="11" t="b">
        <f aca="false">TRUE()</f>
        <v>1</v>
      </c>
      <c r="O495" s="8" t="n">
        <f aca="false">IF(F495="","",IF(ISNUMBER(F495),F495,IFERROR(VALUE(F495),"")))</f>
        <v>50</v>
      </c>
      <c r="P495" s="8" t="n">
        <f aca="false">IF(G495="","",IF(ISNUMBER(G495),G495,IFERROR(VALUE(G495),"")))</f>
        <v>30</v>
      </c>
      <c r="Q495" s="8" t="n">
        <f aca="false">IF(H495="","",IF(ISNUMBER(H495),H495,IFERROR(VALUE(H495),"")))</f>
        <v>30</v>
      </c>
      <c r="R495" s="8" t="n">
        <f aca="false">IF(I495="","",IF(ISNUMBER(I495),I495,IFERROR(VALUE(I495),"")))</f>
        <v>30</v>
      </c>
      <c r="S495" s="8" t="n">
        <f aca="false">IF(COUNT(O495:R495)=0,"",MAX(O495:R495))</f>
        <v>50</v>
      </c>
      <c r="T495" s="8" t="str">
        <f aca="false">IF(S495="","",IFERROR(INDEX(Codetabel!$B$2:$B$11,MATCH(S495,Codetabel!$A$2:$A$11,0)),""))</f>
        <v>3.1</v>
      </c>
      <c r="U495" s="8" t="str">
        <f aca="false">IF(NOT(X495),"n/a (excluded)",IF(K495=S495,"OK","MISMATCH"))</f>
        <v>OK</v>
      </c>
      <c r="V495" s="8" t="str">
        <f aca="false">IF(NOT(X495),"n/a (excluded)",IF(M495&amp;""=T495&amp;"","OK","MISMATCH"))</f>
        <v>OK</v>
      </c>
      <c r="W495" s="8" t="str">
        <f aca="false">IF(E495="","no activity description",IF(O495="","no numeric odour distance",IF(M495="","no category","")))</f>
        <v/>
      </c>
      <c r="X495" s="12" t="b">
        <f aca="false">W495=""</f>
        <v>1</v>
      </c>
      <c r="Y495" s="8" t="n">
        <f aca="false">IF(X495,INDEX(Codetabel!$C$2:$C$11,MATCH(M495&amp;"",Codetabel!$B$2:$B$11,0)),"")</f>
        <v>3</v>
      </c>
      <c r="Z495" s="12" t="b">
        <f aca="false">IF(X495,O495=S495,"")</f>
        <v>1</v>
      </c>
    </row>
    <row r="496" customFormat="false" ht="15" hidden="false" customHeight="false" outlineLevel="0" collapsed="false">
      <c r="A496" s="9" t="n">
        <v>497</v>
      </c>
      <c r="B496" s="9" t="s">
        <v>758</v>
      </c>
      <c r="C496" s="9" t="s">
        <v>759</v>
      </c>
      <c r="D496" s="9"/>
      <c r="E496" s="9" t="s">
        <v>760</v>
      </c>
      <c r="F496" s="9" t="n">
        <v>10</v>
      </c>
      <c r="G496" s="9" t="n">
        <v>0</v>
      </c>
      <c r="H496" s="9" t="n">
        <v>30</v>
      </c>
      <c r="I496" s="9" t="n">
        <v>0</v>
      </c>
      <c r="J496" s="9" t="n">
        <f aca="false">MAX(J497,G497,F497,E497)</f>
        <v>0</v>
      </c>
      <c r="K496" s="9" t="n">
        <v>30</v>
      </c>
      <c r="L496" s="9" t="n">
        <f aca="false">IF(ISNA(P497),"",P497)</f>
        <v>0</v>
      </c>
      <c r="M496" s="9" t="s">
        <v>107</v>
      </c>
      <c r="N496" s="11" t="b">
        <f aca="false">TRUE()</f>
        <v>1</v>
      </c>
      <c r="O496" s="8" t="n">
        <f aca="false">IF(F496="","",IF(ISNUMBER(F496),F496,IFERROR(VALUE(F496),"")))</f>
        <v>10</v>
      </c>
      <c r="P496" s="8" t="n">
        <f aca="false">IF(G496="","",IF(ISNUMBER(G496),G496,IFERROR(VALUE(G496),"")))</f>
        <v>0</v>
      </c>
      <c r="Q496" s="8" t="n">
        <f aca="false">IF(H496="","",IF(ISNUMBER(H496),H496,IFERROR(VALUE(H496),"")))</f>
        <v>30</v>
      </c>
      <c r="R496" s="8" t="n">
        <f aca="false">IF(I496="","",IF(ISNUMBER(I496),I496,IFERROR(VALUE(I496),"")))</f>
        <v>0</v>
      </c>
      <c r="S496" s="8" t="n">
        <f aca="false">IF(COUNT(O496:R496)=0,"",MAX(O496:R496))</f>
        <v>30</v>
      </c>
      <c r="T496" s="8" t="str">
        <f aca="false">IF(S496="","",IFERROR(INDEX(Codetabel!$B$2:$B$11,MATCH(S496,Codetabel!$A$2:$A$11,0)),""))</f>
        <v>2</v>
      </c>
      <c r="U496" s="8" t="str">
        <f aca="false">IF(NOT(X496),"n/a (excluded)",IF(K496=S496,"OK","MISMATCH"))</f>
        <v>OK</v>
      </c>
      <c r="V496" s="8" t="str">
        <f aca="false">IF(NOT(X496),"n/a (excluded)",IF(M496&amp;""=T496&amp;"","OK","MISMATCH"))</f>
        <v>OK</v>
      </c>
      <c r="W496" s="8" t="str">
        <f aca="false">IF(E496="","no activity description",IF(O496="","no numeric odour distance",IF(M496="","no category","")))</f>
        <v/>
      </c>
      <c r="X496" s="12" t="b">
        <f aca="false">W496=""</f>
        <v>1</v>
      </c>
      <c r="Y496" s="8" t="n">
        <f aca="false">IF(X496,INDEX(Codetabel!$C$2:$C$11,MATCH(M496&amp;"",Codetabel!$B$2:$B$11,0)),"")</f>
        <v>2</v>
      </c>
      <c r="Z496" s="12" t="b">
        <f aca="false">IF(X496,O496=S496,"")</f>
        <v>0</v>
      </c>
    </row>
    <row r="497" customFormat="false" ht="15" hidden="false" customHeight="false" outlineLevel="0" collapsed="false">
      <c r="A497" s="9" t="n">
        <v>498</v>
      </c>
      <c r="B497" s="9" t="s">
        <v>761</v>
      </c>
      <c r="C497" s="9" t="s">
        <v>762</v>
      </c>
      <c r="D497" s="9"/>
      <c r="E497" s="9" t="s">
        <v>763</v>
      </c>
      <c r="F497" s="9" t="n">
        <v>0</v>
      </c>
      <c r="G497" s="9" t="n">
        <v>0</v>
      </c>
      <c r="H497" s="9" t="n">
        <v>30</v>
      </c>
      <c r="I497" s="9" t="n">
        <v>10</v>
      </c>
      <c r="J497" s="9" t="n">
        <f aca="false">MAX(J498,G498,F498,E498)</f>
        <v>0</v>
      </c>
      <c r="K497" s="9" t="n">
        <v>30</v>
      </c>
      <c r="L497" s="9" t="str">
        <f aca="false">IF(ISNA(P498),"",P498)</f>
        <v/>
      </c>
      <c r="M497" s="9" t="s">
        <v>107</v>
      </c>
      <c r="N497" s="11" t="b">
        <f aca="false">TRUE()</f>
        <v>1</v>
      </c>
      <c r="O497" s="8" t="n">
        <f aca="false">IF(F497="","",IF(ISNUMBER(F497),F497,IFERROR(VALUE(F497),"")))</f>
        <v>0</v>
      </c>
      <c r="P497" s="8" t="n">
        <f aca="false">IF(G497="","",IF(ISNUMBER(G497),G497,IFERROR(VALUE(G497),"")))</f>
        <v>0</v>
      </c>
      <c r="Q497" s="8" t="n">
        <f aca="false">IF(H497="","",IF(ISNUMBER(H497),H497,IFERROR(VALUE(H497),"")))</f>
        <v>30</v>
      </c>
      <c r="R497" s="8" t="n">
        <f aca="false">IF(I497="","",IF(ISNUMBER(I497),I497,IFERROR(VALUE(I497),"")))</f>
        <v>10</v>
      </c>
      <c r="S497" s="8" t="n">
        <f aca="false">IF(COUNT(O497:R497)=0,"",MAX(O497:R497))</f>
        <v>30</v>
      </c>
      <c r="T497" s="8" t="str">
        <f aca="false">IF(S497="","",IFERROR(INDEX(Codetabel!$B$2:$B$11,MATCH(S497,Codetabel!$A$2:$A$11,0)),""))</f>
        <v>2</v>
      </c>
      <c r="U497" s="8" t="str">
        <f aca="false">IF(NOT(X497),"n/a (excluded)",IF(K497=S497,"OK","MISMATCH"))</f>
        <v>OK</v>
      </c>
      <c r="V497" s="8" t="str">
        <f aca="false">IF(NOT(X497),"n/a (excluded)",IF(M497&amp;""=T497&amp;"","OK","MISMATCH"))</f>
        <v>OK</v>
      </c>
      <c r="W497" s="8" t="str">
        <f aca="false">IF(E497="","no activity description",IF(O497="","no numeric odour distance",IF(M497="","no category","")))</f>
        <v/>
      </c>
      <c r="X497" s="12" t="b">
        <f aca="false">W497=""</f>
        <v>1</v>
      </c>
      <c r="Y497" s="8" t="n">
        <f aca="false">IF(X497,INDEX(Codetabel!$C$2:$C$11,MATCH(M497&amp;"",Codetabel!$B$2:$B$11,0)),"")</f>
        <v>2</v>
      </c>
      <c r="Z497" s="12" t="b">
        <f aca="false">IF(X497,O497=S497,"")</f>
        <v>0</v>
      </c>
    </row>
    <row r="498" customFormat="false" ht="15" hidden="false" customHeight="false" outlineLevel="0" collapsed="false">
      <c r="A498" s="9" t="n">
        <v>499</v>
      </c>
      <c r="B498" s="9" t="s">
        <v>764</v>
      </c>
      <c r="C498" s="9" t="s">
        <v>765</v>
      </c>
      <c r="D498" s="9" t="s">
        <v>1215</v>
      </c>
      <c r="E498" s="9" t="s">
        <v>1403</v>
      </c>
      <c r="F498" s="9"/>
      <c r="G498" s="9"/>
      <c r="H498" s="9"/>
      <c r="I498" s="9"/>
      <c r="J498" s="9"/>
      <c r="K498" s="9"/>
      <c r="L498" s="9" t="n">
        <f aca="false">IF(ISNA(P499),"",P499)</f>
        <v>0</v>
      </c>
      <c r="M498" s="9"/>
      <c r="N498" s="11" t="b">
        <f aca="false">TRUE()</f>
        <v>1</v>
      </c>
      <c r="O498" s="8" t="str">
        <f aca="false">IF(F498="","",IF(ISNUMBER(F498),F498,IFERROR(VALUE(F498),"")))</f>
        <v/>
      </c>
      <c r="P498" s="8" t="str">
        <f aca="false">IF(G498="","",IF(ISNUMBER(G498),G498,IFERROR(VALUE(G498),"")))</f>
        <v/>
      </c>
      <c r="Q498" s="8" t="str">
        <f aca="false">IF(H498="","",IF(ISNUMBER(H498),H498,IFERROR(VALUE(H498),"")))</f>
        <v/>
      </c>
      <c r="R498" s="8" t="str">
        <f aca="false">IF(I498="","",IF(ISNUMBER(I498),I498,IFERROR(VALUE(I498),"")))</f>
        <v/>
      </c>
      <c r="S498" s="8" t="str">
        <f aca="false">IF(COUNT(O498:R498)=0,"",MAX(O498:R498))</f>
        <v/>
      </c>
      <c r="T498" s="8" t="str">
        <f aca="false">IF(S498="","",IFERROR(INDEX(Codetabel!$B$2:$B$11,MATCH(S498,Codetabel!$A$2:$A$11,0)),""))</f>
        <v/>
      </c>
      <c r="U498" s="8" t="str">
        <f aca="false">IF(NOT(X498),"n/a (excluded)",IF(K498=S498,"OK","MISMATCH"))</f>
        <v>n/a (excluded)</v>
      </c>
      <c r="V498" s="8" t="str">
        <f aca="false">IF(NOT(X498),"n/a (excluded)",IF(M498&amp;""=T498&amp;"","OK","MISMATCH"))</f>
        <v>n/a (excluded)</v>
      </c>
      <c r="W498" s="8" t="str">
        <f aca="false">IF(E498="","no activity description",IF(O498="","no numeric odour distance",IF(M498="","no category","")))</f>
        <v>no numeric odour distance</v>
      </c>
      <c r="X498" s="12" t="b">
        <f aca="false">W498=""</f>
        <v>0</v>
      </c>
      <c r="Y498" s="8" t="str">
        <f aca="false">IF(X498,INDEX(Codetabel!$C$2:$C$11,MATCH(M498&amp;"",Codetabel!$B$2:$B$11,0)),"")</f>
        <v/>
      </c>
      <c r="Z498" s="8" t="str">
        <f aca="false">IF(X498,O498=S498,"")</f>
        <v/>
      </c>
    </row>
    <row r="499" customFormat="false" ht="15" hidden="false" customHeight="false" outlineLevel="0" collapsed="false">
      <c r="A499" s="9" t="n">
        <v>500</v>
      </c>
      <c r="B499" s="9" t="s">
        <v>764</v>
      </c>
      <c r="C499" s="9" t="s">
        <v>765</v>
      </c>
      <c r="D499" s="9" t="s">
        <v>392</v>
      </c>
      <c r="E499" s="9" t="s">
        <v>766</v>
      </c>
      <c r="F499" s="9" t="n">
        <v>30</v>
      </c>
      <c r="G499" s="9" t="n">
        <v>0</v>
      </c>
      <c r="H499" s="9" t="n">
        <v>30</v>
      </c>
      <c r="I499" s="9" t="n">
        <v>200</v>
      </c>
      <c r="J499" s="9" t="n">
        <f aca="false">MAX(J500,G500,F500,E500)</f>
        <v>30</v>
      </c>
      <c r="K499" s="9" t="n">
        <v>200</v>
      </c>
      <c r="L499" s="9" t="n">
        <f aca="false">IF(ISNA(P500),"",P500)</f>
        <v>0</v>
      </c>
      <c r="M499" s="9" t="s">
        <v>132</v>
      </c>
      <c r="N499" s="11" t="b">
        <f aca="false">TRUE()</f>
        <v>1</v>
      </c>
      <c r="O499" s="8" t="n">
        <f aca="false">IF(F499="","",IF(ISNUMBER(F499),F499,IFERROR(VALUE(F499),"")))</f>
        <v>30</v>
      </c>
      <c r="P499" s="8" t="n">
        <f aca="false">IF(G499="","",IF(ISNUMBER(G499),G499,IFERROR(VALUE(G499),"")))</f>
        <v>0</v>
      </c>
      <c r="Q499" s="8" t="n">
        <f aca="false">IF(H499="","",IF(ISNUMBER(H499),H499,IFERROR(VALUE(H499),"")))</f>
        <v>30</v>
      </c>
      <c r="R499" s="8" t="n">
        <f aca="false">IF(I499="","",IF(ISNUMBER(I499),I499,IFERROR(VALUE(I499),"")))</f>
        <v>200</v>
      </c>
      <c r="S499" s="8" t="n">
        <f aca="false">IF(COUNT(O499:R499)=0,"",MAX(O499:R499))</f>
        <v>200</v>
      </c>
      <c r="T499" s="8" t="str">
        <f aca="false">IF(S499="","",IFERROR(INDEX(Codetabel!$B$2:$B$11,MATCH(S499,Codetabel!$A$2:$A$11,0)),""))</f>
        <v>4.1</v>
      </c>
      <c r="U499" s="8" t="str">
        <f aca="false">IF(NOT(X499),"n/a (excluded)",IF(K499=S499,"OK","MISMATCH"))</f>
        <v>OK</v>
      </c>
      <c r="V499" s="8" t="str">
        <f aca="false">IF(NOT(X499),"n/a (excluded)",IF(M499&amp;""=T499&amp;"","OK","MISMATCH"))</f>
        <v>OK</v>
      </c>
      <c r="W499" s="8" t="str">
        <f aca="false">IF(E499="","no activity description",IF(O499="","no numeric odour distance",IF(M499="","no category","")))</f>
        <v/>
      </c>
      <c r="X499" s="12" t="b">
        <f aca="false">W499=""</f>
        <v>1</v>
      </c>
      <c r="Y499" s="8" t="n">
        <f aca="false">IF(X499,INDEX(Codetabel!$C$2:$C$11,MATCH(M499&amp;"",Codetabel!$B$2:$B$11,0)),"")</f>
        <v>5</v>
      </c>
      <c r="Z499" s="12" t="b">
        <f aca="false">IF(X499,O499=S499,"")</f>
        <v>0</v>
      </c>
    </row>
    <row r="500" customFormat="false" ht="15" hidden="false" customHeight="false" outlineLevel="0" collapsed="false">
      <c r="A500" s="9" t="n">
        <v>501</v>
      </c>
      <c r="B500" s="9" t="s">
        <v>764</v>
      </c>
      <c r="C500" s="9" t="s">
        <v>765</v>
      </c>
      <c r="D500" s="9" t="s">
        <v>107</v>
      </c>
      <c r="E500" s="9" t="s">
        <v>767</v>
      </c>
      <c r="F500" s="9" t="n">
        <v>30</v>
      </c>
      <c r="G500" s="9" t="n">
        <v>0</v>
      </c>
      <c r="H500" s="9" t="n">
        <v>30</v>
      </c>
      <c r="I500" s="9" t="n">
        <v>50</v>
      </c>
      <c r="J500" s="9" t="n">
        <f aca="false">MAX(J501,G501,F501,E501)</f>
        <v>30</v>
      </c>
      <c r="K500" s="9" t="n">
        <v>50</v>
      </c>
      <c r="L500" s="9" t="n">
        <f aca="false">IF(ISNA(P501),"",P501)</f>
        <v>0</v>
      </c>
      <c r="M500" s="9" t="s">
        <v>126</v>
      </c>
      <c r="N500" s="11" t="b">
        <f aca="false">TRUE()</f>
        <v>1</v>
      </c>
      <c r="O500" s="8" t="n">
        <f aca="false">IF(F500="","",IF(ISNUMBER(F500),F500,IFERROR(VALUE(F500),"")))</f>
        <v>30</v>
      </c>
      <c r="P500" s="8" t="n">
        <f aca="false">IF(G500="","",IF(ISNUMBER(G500),G500,IFERROR(VALUE(G500),"")))</f>
        <v>0</v>
      </c>
      <c r="Q500" s="8" t="n">
        <f aca="false">IF(H500="","",IF(ISNUMBER(H500),H500,IFERROR(VALUE(H500),"")))</f>
        <v>30</v>
      </c>
      <c r="R500" s="8" t="n">
        <f aca="false">IF(I500="","",IF(ISNUMBER(I500),I500,IFERROR(VALUE(I500),"")))</f>
        <v>50</v>
      </c>
      <c r="S500" s="8" t="n">
        <f aca="false">IF(COUNT(O500:R500)=0,"",MAX(O500:R500))</f>
        <v>50</v>
      </c>
      <c r="T500" s="8" t="str">
        <f aca="false">IF(S500="","",IFERROR(INDEX(Codetabel!$B$2:$B$11,MATCH(S500,Codetabel!$A$2:$A$11,0)),""))</f>
        <v>3.1</v>
      </c>
      <c r="U500" s="8" t="str">
        <f aca="false">IF(NOT(X500),"n/a (excluded)",IF(K500=S500,"OK","MISMATCH"))</f>
        <v>OK</v>
      </c>
      <c r="V500" s="8" t="str">
        <f aca="false">IF(NOT(X500),"n/a (excluded)",IF(M500&amp;""=T500&amp;"","OK","MISMATCH"))</f>
        <v>OK</v>
      </c>
      <c r="W500" s="8" t="str">
        <f aca="false">IF(E500="","no activity description",IF(O500="","no numeric odour distance",IF(M500="","no category","")))</f>
        <v/>
      </c>
      <c r="X500" s="12" t="b">
        <f aca="false">W500=""</f>
        <v>1</v>
      </c>
      <c r="Y500" s="8" t="n">
        <f aca="false">IF(X500,INDEX(Codetabel!$C$2:$C$11,MATCH(M500&amp;"",Codetabel!$B$2:$B$11,0)),"")</f>
        <v>3</v>
      </c>
      <c r="Z500" s="12" t="b">
        <f aca="false">IF(X500,O500=S500,"")</f>
        <v>0</v>
      </c>
    </row>
    <row r="501" customFormat="false" ht="15" hidden="false" customHeight="false" outlineLevel="0" collapsed="false">
      <c r="A501" s="9" t="n">
        <v>502</v>
      </c>
      <c r="B501" s="9" t="s">
        <v>764</v>
      </c>
      <c r="C501" s="9" t="s">
        <v>765</v>
      </c>
      <c r="D501" s="9" t="s">
        <v>1217</v>
      </c>
      <c r="E501" s="9" t="s">
        <v>768</v>
      </c>
      <c r="F501" s="9" t="n">
        <v>30</v>
      </c>
      <c r="G501" s="9" t="n">
        <v>0</v>
      </c>
      <c r="H501" s="9" t="n">
        <v>30</v>
      </c>
      <c r="I501" s="9" t="n">
        <v>10</v>
      </c>
      <c r="J501" s="9" t="n">
        <f aca="false">MAX(J502,G502,F502,E502)</f>
        <v>0</v>
      </c>
      <c r="K501" s="9" t="n">
        <v>30</v>
      </c>
      <c r="L501" s="9" t="str">
        <f aca="false">IF(ISNA(P502),"",P502)</f>
        <v/>
      </c>
      <c r="M501" s="9" t="s">
        <v>107</v>
      </c>
      <c r="N501" s="11" t="b">
        <f aca="false">TRUE()</f>
        <v>1</v>
      </c>
      <c r="O501" s="8" t="n">
        <f aca="false">IF(F501="","",IF(ISNUMBER(F501),F501,IFERROR(VALUE(F501),"")))</f>
        <v>30</v>
      </c>
      <c r="P501" s="8" t="n">
        <f aca="false">IF(G501="","",IF(ISNUMBER(G501),G501,IFERROR(VALUE(G501),"")))</f>
        <v>0</v>
      </c>
      <c r="Q501" s="8" t="n">
        <f aca="false">IF(H501="","",IF(ISNUMBER(H501),H501,IFERROR(VALUE(H501),"")))</f>
        <v>30</v>
      </c>
      <c r="R501" s="8" t="n">
        <f aca="false">IF(I501="","",IF(ISNUMBER(I501),I501,IFERROR(VALUE(I501),"")))</f>
        <v>10</v>
      </c>
      <c r="S501" s="8" t="n">
        <f aca="false">IF(COUNT(O501:R501)=0,"",MAX(O501:R501))</f>
        <v>30</v>
      </c>
      <c r="T501" s="8" t="str">
        <f aca="false">IF(S501="","",IFERROR(INDEX(Codetabel!$B$2:$B$11,MATCH(S501,Codetabel!$A$2:$A$11,0)),""))</f>
        <v>2</v>
      </c>
      <c r="U501" s="8" t="str">
        <f aca="false">IF(NOT(X501),"n/a (excluded)",IF(K501=S501,"OK","MISMATCH"))</f>
        <v>OK</v>
      </c>
      <c r="V501" s="8" t="str">
        <f aca="false">IF(NOT(X501),"n/a (excluded)",IF(M501&amp;""=T501&amp;"","OK","MISMATCH"))</f>
        <v>OK</v>
      </c>
      <c r="W501" s="8" t="str">
        <f aca="false">IF(E501="","no activity description",IF(O501="","no numeric odour distance",IF(M501="","no category","")))</f>
        <v/>
      </c>
      <c r="X501" s="12" t="b">
        <f aca="false">W501=""</f>
        <v>1</v>
      </c>
      <c r="Y501" s="8" t="n">
        <f aca="false">IF(X501,INDEX(Codetabel!$C$2:$C$11,MATCH(M501&amp;"",Codetabel!$B$2:$B$11,0)),"")</f>
        <v>2</v>
      </c>
      <c r="Z501" s="12" t="b">
        <f aca="false">IF(X501,O501=S501,"")</f>
        <v>1</v>
      </c>
    </row>
    <row r="502" customFormat="false" ht="15" hidden="false" customHeight="false" outlineLevel="0" collapsed="false">
      <c r="A502" s="9" t="n">
        <v>503</v>
      </c>
      <c r="B502" s="9" t="s">
        <v>1404</v>
      </c>
      <c r="C502" s="9" t="s">
        <v>1405</v>
      </c>
      <c r="D502" s="9" t="s">
        <v>1212</v>
      </c>
      <c r="E502" s="9"/>
      <c r="F502" s="9"/>
      <c r="G502" s="9"/>
      <c r="H502" s="9"/>
      <c r="I502" s="9"/>
      <c r="J502" s="9"/>
      <c r="K502" s="9"/>
      <c r="L502" s="9" t="str">
        <f aca="false">IF(ISNA(P503),"",P503)</f>
        <v/>
      </c>
      <c r="M502" s="9"/>
      <c r="N502" s="11" t="b">
        <f aca="false">TRUE()</f>
        <v>1</v>
      </c>
      <c r="O502" s="8" t="str">
        <f aca="false">IF(F502="","",IF(ISNUMBER(F502),F502,IFERROR(VALUE(F502),"")))</f>
        <v/>
      </c>
      <c r="P502" s="8" t="str">
        <f aca="false">IF(G502="","",IF(ISNUMBER(G502),G502,IFERROR(VALUE(G502),"")))</f>
        <v/>
      </c>
      <c r="Q502" s="8" t="str">
        <f aca="false">IF(H502="","",IF(ISNUMBER(H502),H502,IFERROR(VALUE(H502),"")))</f>
        <v/>
      </c>
      <c r="R502" s="8" t="str">
        <f aca="false">IF(I502="","",IF(ISNUMBER(I502),I502,IFERROR(VALUE(I502),"")))</f>
        <v/>
      </c>
      <c r="S502" s="8" t="str">
        <f aca="false">IF(COUNT(O502:R502)=0,"",MAX(O502:R502))</f>
        <v/>
      </c>
      <c r="T502" s="8" t="str">
        <f aca="false">IF(S502="","",IFERROR(INDEX(Codetabel!$B$2:$B$11,MATCH(S502,Codetabel!$A$2:$A$11,0)),""))</f>
        <v/>
      </c>
      <c r="U502" s="8" t="str">
        <f aca="false">IF(NOT(X502),"n/a (excluded)",IF(K502=S502,"OK","MISMATCH"))</f>
        <v>n/a (excluded)</v>
      </c>
      <c r="V502" s="8" t="str">
        <f aca="false">IF(NOT(X502),"n/a (excluded)",IF(M502&amp;""=T502&amp;"","OK","MISMATCH"))</f>
        <v>n/a (excluded)</v>
      </c>
      <c r="W502" s="8" t="str">
        <f aca="false">IF(E502="","no activity description",IF(O502="","no numeric odour distance",IF(M502="","no category","")))</f>
        <v>no activity description</v>
      </c>
      <c r="X502" s="12" t="b">
        <f aca="false">W502=""</f>
        <v>0</v>
      </c>
      <c r="Y502" s="8" t="str">
        <f aca="false">IF(X502,INDEX(Codetabel!$C$2:$C$11,MATCH(M502&amp;"",Codetabel!$B$2:$B$11,0)),"")</f>
        <v/>
      </c>
      <c r="Z502" s="8" t="str">
        <f aca="false">IF(X502,O502=S502,"")</f>
        <v/>
      </c>
    </row>
    <row r="503" customFormat="false" ht="15" hidden="false" customHeight="false" outlineLevel="0" collapsed="false">
      <c r="A503" s="9" t="n">
        <v>504</v>
      </c>
      <c r="B503" s="9" t="s">
        <v>1404</v>
      </c>
      <c r="C503" s="9" t="s">
        <v>1405</v>
      </c>
      <c r="D503" s="9" t="s">
        <v>1212</v>
      </c>
      <c r="E503" s="9" t="s">
        <v>1406</v>
      </c>
      <c r="F503" s="9"/>
      <c r="G503" s="9"/>
      <c r="H503" s="9"/>
      <c r="I503" s="9"/>
      <c r="J503" s="9"/>
      <c r="K503" s="9"/>
      <c r="L503" s="9" t="n">
        <f aca="false">IF(ISNA(P504),"",P504)</f>
        <v>0</v>
      </c>
      <c r="M503" s="9"/>
      <c r="N503" s="11" t="b">
        <f aca="false">TRUE()</f>
        <v>1</v>
      </c>
      <c r="O503" s="8" t="str">
        <f aca="false">IF(F503="","",IF(ISNUMBER(F503),F503,IFERROR(VALUE(F503),"")))</f>
        <v/>
      </c>
      <c r="P503" s="8" t="str">
        <f aca="false">IF(G503="","",IF(ISNUMBER(G503),G503,IFERROR(VALUE(G503),"")))</f>
        <v/>
      </c>
      <c r="Q503" s="8" t="str">
        <f aca="false">IF(H503="","",IF(ISNUMBER(H503),H503,IFERROR(VALUE(H503),"")))</f>
        <v/>
      </c>
      <c r="R503" s="8" t="str">
        <f aca="false">IF(I503="","",IF(ISNUMBER(I503),I503,IFERROR(VALUE(I503),"")))</f>
        <v/>
      </c>
      <c r="S503" s="8" t="str">
        <f aca="false">IF(COUNT(O503:R503)=0,"",MAX(O503:R503))</f>
        <v/>
      </c>
      <c r="T503" s="8" t="str">
        <f aca="false">IF(S503="","",IFERROR(INDEX(Codetabel!$B$2:$B$11,MATCH(S503,Codetabel!$A$2:$A$11,0)),""))</f>
        <v/>
      </c>
      <c r="U503" s="8" t="str">
        <f aca="false">IF(NOT(X503),"n/a (excluded)",IF(K503=S503,"OK","MISMATCH"))</f>
        <v>n/a (excluded)</v>
      </c>
      <c r="V503" s="8" t="str">
        <f aca="false">IF(NOT(X503),"n/a (excluded)",IF(M503&amp;""=T503&amp;"","OK","MISMATCH"))</f>
        <v>n/a (excluded)</v>
      </c>
      <c r="W503" s="8" t="str">
        <f aca="false">IF(E503="","no activity description",IF(O503="","no numeric odour distance",IF(M503="","no category","")))</f>
        <v>no numeric odour distance</v>
      </c>
      <c r="X503" s="12" t="b">
        <f aca="false">W503=""</f>
        <v>0</v>
      </c>
      <c r="Y503" s="8" t="str">
        <f aca="false">IF(X503,INDEX(Codetabel!$C$2:$C$11,MATCH(M503&amp;"",Codetabel!$B$2:$B$11,0)),"")</f>
        <v/>
      </c>
      <c r="Z503" s="8" t="str">
        <f aca="false">IF(X503,O503=S503,"")</f>
        <v/>
      </c>
    </row>
    <row r="504" customFormat="false" ht="15" hidden="false" customHeight="false" outlineLevel="0" collapsed="false">
      <c r="A504" s="9" t="n">
        <v>505</v>
      </c>
      <c r="B504" s="9" t="s">
        <v>769</v>
      </c>
      <c r="C504" s="9" t="s">
        <v>770</v>
      </c>
      <c r="D504" s="9"/>
      <c r="E504" s="9" t="s">
        <v>771</v>
      </c>
      <c r="F504" s="9" t="n">
        <v>0</v>
      </c>
      <c r="G504" s="9" t="n">
        <v>0</v>
      </c>
      <c r="H504" s="9" t="n">
        <v>10</v>
      </c>
      <c r="I504" s="9" t="n">
        <v>0</v>
      </c>
      <c r="J504" s="9" t="n">
        <f aca="false">MAX(J505,G505,F505,E505)</f>
        <v>100</v>
      </c>
      <c r="K504" s="9" t="n">
        <v>10</v>
      </c>
      <c r="L504" s="9" t="n">
        <f aca="false">IF(ISNA(P505),"",P505)</f>
        <v>30</v>
      </c>
      <c r="M504" s="9" t="s">
        <v>392</v>
      </c>
      <c r="N504" s="11" t="b">
        <f aca="false">TRUE()</f>
        <v>1</v>
      </c>
      <c r="O504" s="8" t="n">
        <f aca="false">IF(F504="","",IF(ISNUMBER(F504),F504,IFERROR(VALUE(F504),"")))</f>
        <v>0</v>
      </c>
      <c r="P504" s="8" t="n">
        <f aca="false">IF(G504="","",IF(ISNUMBER(G504),G504,IFERROR(VALUE(G504),"")))</f>
        <v>0</v>
      </c>
      <c r="Q504" s="8" t="n">
        <f aca="false">IF(H504="","",IF(ISNUMBER(H504),H504,IFERROR(VALUE(H504),"")))</f>
        <v>10</v>
      </c>
      <c r="R504" s="8" t="n">
        <f aca="false">IF(I504="","",IF(ISNUMBER(I504),I504,IFERROR(VALUE(I504),"")))</f>
        <v>0</v>
      </c>
      <c r="S504" s="8" t="n">
        <f aca="false">IF(COUNT(O504:R504)=0,"",MAX(O504:R504))</f>
        <v>10</v>
      </c>
      <c r="T504" s="8" t="str">
        <f aca="false">IF(S504="","",IFERROR(INDEX(Codetabel!$B$2:$B$11,MATCH(S504,Codetabel!$A$2:$A$11,0)),""))</f>
        <v>1</v>
      </c>
      <c r="U504" s="8" t="str">
        <f aca="false">IF(NOT(X504),"n/a (excluded)",IF(K504=S504,"OK","MISMATCH"))</f>
        <v>OK</v>
      </c>
      <c r="V504" s="8" t="str">
        <f aca="false">IF(NOT(X504),"n/a (excluded)",IF(M504&amp;""=T504&amp;"","OK","MISMATCH"))</f>
        <v>OK</v>
      </c>
      <c r="W504" s="8" t="str">
        <f aca="false">IF(E504="","no activity description",IF(O504="","no numeric odour distance",IF(M504="","no category","")))</f>
        <v/>
      </c>
      <c r="X504" s="12" t="b">
        <f aca="false">W504=""</f>
        <v>1</v>
      </c>
      <c r="Y504" s="8" t="n">
        <f aca="false">IF(X504,INDEX(Codetabel!$C$2:$C$11,MATCH(M504&amp;"",Codetabel!$B$2:$B$11,0)),"")</f>
        <v>1</v>
      </c>
      <c r="Z504" s="12" t="b">
        <f aca="false">IF(X504,O504=S504,"")</f>
        <v>0</v>
      </c>
    </row>
    <row r="505" customFormat="false" ht="15" hidden="false" customHeight="false" outlineLevel="0" collapsed="false">
      <c r="A505" s="9" t="n">
        <v>506</v>
      </c>
      <c r="B505" s="9" t="s">
        <v>772</v>
      </c>
      <c r="C505" s="9" t="s">
        <v>773</v>
      </c>
      <c r="D505" s="9" t="s">
        <v>1215</v>
      </c>
      <c r="E505" s="9" t="s">
        <v>774</v>
      </c>
      <c r="F505" s="9" t="n">
        <v>30</v>
      </c>
      <c r="G505" s="9" t="n">
        <v>30</v>
      </c>
      <c r="H505" s="9" t="n">
        <v>50</v>
      </c>
      <c r="I505" s="9" t="n">
        <v>30</v>
      </c>
      <c r="J505" s="9" t="n">
        <f aca="false">MAX(J506,G506,F506,E506)</f>
        <v>100</v>
      </c>
      <c r="K505" s="9" t="n">
        <v>50</v>
      </c>
      <c r="L505" s="9" t="n">
        <f aca="false">IF(ISNA(P506),"",P506)</f>
        <v>100</v>
      </c>
      <c r="M505" s="9" t="s">
        <v>126</v>
      </c>
      <c r="N505" s="11" t="b">
        <f aca="false">TRUE()</f>
        <v>1</v>
      </c>
      <c r="O505" s="8" t="n">
        <f aca="false">IF(F505="","",IF(ISNUMBER(F505),F505,IFERROR(VALUE(F505),"")))</f>
        <v>30</v>
      </c>
      <c r="P505" s="8" t="n">
        <f aca="false">IF(G505="","",IF(ISNUMBER(G505),G505,IFERROR(VALUE(G505),"")))</f>
        <v>30</v>
      </c>
      <c r="Q505" s="8" t="n">
        <f aca="false">IF(H505="","",IF(ISNUMBER(H505),H505,IFERROR(VALUE(H505),"")))</f>
        <v>50</v>
      </c>
      <c r="R505" s="8" t="n">
        <f aca="false">IF(I505="","",IF(ISNUMBER(I505),I505,IFERROR(VALUE(I505),"")))</f>
        <v>30</v>
      </c>
      <c r="S505" s="8" t="n">
        <f aca="false">IF(COUNT(O505:R505)=0,"",MAX(O505:R505))</f>
        <v>50</v>
      </c>
      <c r="T505" s="8" t="str">
        <f aca="false">IF(S505="","",IFERROR(INDEX(Codetabel!$B$2:$B$11,MATCH(S505,Codetabel!$A$2:$A$11,0)),""))</f>
        <v>3.1</v>
      </c>
      <c r="U505" s="8" t="str">
        <f aca="false">IF(NOT(X505),"n/a (excluded)",IF(K505=S505,"OK","MISMATCH"))</f>
        <v>OK</v>
      </c>
      <c r="V505" s="8" t="str">
        <f aca="false">IF(NOT(X505),"n/a (excluded)",IF(M505&amp;""=T505&amp;"","OK","MISMATCH"))</f>
        <v>OK</v>
      </c>
      <c r="W505" s="8" t="str">
        <f aca="false">IF(E505="","no activity description",IF(O505="","no numeric odour distance",IF(M505="","no category","")))</f>
        <v/>
      </c>
      <c r="X505" s="12" t="b">
        <f aca="false">W505=""</f>
        <v>1</v>
      </c>
      <c r="Y505" s="8" t="n">
        <f aca="false">IF(X505,INDEX(Codetabel!$C$2:$C$11,MATCH(M505&amp;"",Codetabel!$B$2:$B$11,0)),"")</f>
        <v>3</v>
      </c>
      <c r="Z505" s="12" t="b">
        <f aca="false">IF(X505,O505=S505,"")</f>
        <v>0</v>
      </c>
    </row>
    <row r="506" customFormat="false" ht="15" hidden="false" customHeight="false" outlineLevel="0" collapsed="false">
      <c r="A506" s="9" t="n">
        <v>507</v>
      </c>
      <c r="B506" s="9" t="s">
        <v>772</v>
      </c>
      <c r="C506" s="9" t="s">
        <v>773</v>
      </c>
      <c r="D506" s="9" t="s">
        <v>392</v>
      </c>
      <c r="E506" s="9" t="s">
        <v>775</v>
      </c>
      <c r="F506" s="9" t="n">
        <v>100</v>
      </c>
      <c r="G506" s="9" t="n">
        <v>100</v>
      </c>
      <c r="H506" s="9" t="n">
        <v>300</v>
      </c>
      <c r="I506" s="9" t="n">
        <v>50</v>
      </c>
      <c r="J506" s="9" t="n">
        <f aca="false">MAX(J507,G507,F507,E507)</f>
        <v>50</v>
      </c>
      <c r="K506" s="9" t="n">
        <v>300</v>
      </c>
      <c r="L506" s="9" t="n">
        <f aca="false">IF(ISNA(P507),"",P507)</f>
        <v>10</v>
      </c>
      <c r="M506" s="9" t="s">
        <v>199</v>
      </c>
      <c r="N506" s="11" t="b">
        <f aca="false">TRUE()</f>
        <v>1</v>
      </c>
      <c r="O506" s="8" t="n">
        <f aca="false">IF(F506="","",IF(ISNUMBER(F506),F506,IFERROR(VALUE(F506),"")))</f>
        <v>100</v>
      </c>
      <c r="P506" s="8" t="n">
        <f aca="false">IF(G506="","",IF(ISNUMBER(G506),G506,IFERROR(VALUE(G506),"")))</f>
        <v>100</v>
      </c>
      <c r="Q506" s="8" t="n">
        <f aca="false">IF(H506="","",IF(ISNUMBER(H506),H506,IFERROR(VALUE(H506),"")))</f>
        <v>300</v>
      </c>
      <c r="R506" s="8" t="n">
        <f aca="false">IF(I506="","",IF(ISNUMBER(I506),I506,IFERROR(VALUE(I506),"")))</f>
        <v>50</v>
      </c>
      <c r="S506" s="8" t="n">
        <f aca="false">IF(COUNT(O506:R506)=0,"",MAX(O506:R506))</f>
        <v>300</v>
      </c>
      <c r="T506" s="8" t="str">
        <f aca="false">IF(S506="","",IFERROR(INDEX(Codetabel!$B$2:$B$11,MATCH(S506,Codetabel!$A$2:$A$11,0)),""))</f>
        <v>4.2</v>
      </c>
      <c r="U506" s="8" t="str">
        <f aca="false">IF(NOT(X506),"n/a (excluded)",IF(K506=S506,"OK","MISMATCH"))</f>
        <v>OK</v>
      </c>
      <c r="V506" s="8" t="str">
        <f aca="false">IF(NOT(X506),"n/a (excluded)",IF(M506&amp;""=T506&amp;"","OK","MISMATCH"))</f>
        <v>OK</v>
      </c>
      <c r="W506" s="8" t="str">
        <f aca="false">IF(E506="","no activity description",IF(O506="","no numeric odour distance",IF(M506="","no category","")))</f>
        <v/>
      </c>
      <c r="X506" s="12" t="b">
        <f aca="false">W506=""</f>
        <v>1</v>
      </c>
      <c r="Y506" s="8" t="n">
        <f aca="false">IF(X506,INDEX(Codetabel!$C$2:$C$11,MATCH(M506&amp;"",Codetabel!$B$2:$B$11,0)),"")</f>
        <v>6</v>
      </c>
      <c r="Z506" s="12" t="b">
        <f aca="false">IF(X506,O506=S506,"")</f>
        <v>0</v>
      </c>
    </row>
    <row r="507" customFormat="false" ht="15" hidden="false" customHeight="false" outlineLevel="0" collapsed="false">
      <c r="A507" s="9" t="n">
        <v>508</v>
      </c>
      <c r="B507" s="9" t="s">
        <v>776</v>
      </c>
      <c r="C507" s="9" t="s">
        <v>777</v>
      </c>
      <c r="D507" s="9"/>
      <c r="E507" s="9" t="s">
        <v>778</v>
      </c>
      <c r="F507" s="9" t="n">
        <v>10</v>
      </c>
      <c r="G507" s="9" t="n">
        <v>10</v>
      </c>
      <c r="H507" s="9" t="n">
        <v>30</v>
      </c>
      <c r="I507" s="9" t="n">
        <v>0</v>
      </c>
      <c r="J507" s="9" t="n">
        <f aca="false">MAX(J508,G508,F508,E508)</f>
        <v>50</v>
      </c>
      <c r="K507" s="9" t="n">
        <v>30</v>
      </c>
      <c r="L507" s="9" t="n">
        <f aca="false">IF(ISNA(P508),"",P508)</f>
        <v>10</v>
      </c>
      <c r="M507" s="9" t="s">
        <v>107</v>
      </c>
      <c r="N507" s="11" t="b">
        <f aca="false">TRUE()</f>
        <v>1</v>
      </c>
      <c r="O507" s="8" t="n">
        <f aca="false">IF(F507="","",IF(ISNUMBER(F507),F507,IFERROR(VALUE(F507),"")))</f>
        <v>10</v>
      </c>
      <c r="P507" s="8" t="n">
        <f aca="false">IF(G507="","",IF(ISNUMBER(G507),G507,IFERROR(VALUE(G507),"")))</f>
        <v>10</v>
      </c>
      <c r="Q507" s="8" t="n">
        <f aca="false">IF(H507="","",IF(ISNUMBER(H507),H507,IFERROR(VALUE(H507),"")))</f>
        <v>30</v>
      </c>
      <c r="R507" s="8" t="n">
        <f aca="false">IF(I507="","",IF(ISNUMBER(I507),I507,IFERROR(VALUE(I507),"")))</f>
        <v>0</v>
      </c>
      <c r="S507" s="8" t="n">
        <f aca="false">IF(COUNT(O507:R507)=0,"",MAX(O507:R507))</f>
        <v>30</v>
      </c>
      <c r="T507" s="8" t="str">
        <f aca="false">IF(S507="","",IFERROR(INDEX(Codetabel!$B$2:$B$11,MATCH(S507,Codetabel!$A$2:$A$11,0)),""))</f>
        <v>2</v>
      </c>
      <c r="U507" s="8" t="str">
        <f aca="false">IF(NOT(X507),"n/a (excluded)",IF(K507=S507,"OK","MISMATCH"))</f>
        <v>OK</v>
      </c>
      <c r="V507" s="8" t="str">
        <f aca="false">IF(NOT(X507),"n/a (excluded)",IF(M507&amp;""=T507&amp;"","OK","MISMATCH"))</f>
        <v>OK</v>
      </c>
      <c r="W507" s="8" t="str">
        <f aca="false">IF(E507="","no activity description",IF(O507="","no numeric odour distance",IF(M507="","no category","")))</f>
        <v/>
      </c>
      <c r="X507" s="12" t="b">
        <f aca="false">W507=""</f>
        <v>1</v>
      </c>
      <c r="Y507" s="8" t="n">
        <f aca="false">IF(X507,INDEX(Codetabel!$C$2:$C$11,MATCH(M507&amp;"",Codetabel!$B$2:$B$11,0)),"")</f>
        <v>2</v>
      </c>
      <c r="Z507" s="12" t="b">
        <f aca="false">IF(X507,O507=S507,"")</f>
        <v>0</v>
      </c>
    </row>
    <row r="508" customFormat="false" ht="15" hidden="false" customHeight="false" outlineLevel="0" collapsed="false">
      <c r="A508" s="9" t="n">
        <v>509</v>
      </c>
      <c r="B508" s="9" t="s">
        <v>779</v>
      </c>
      <c r="C508" s="9" t="s">
        <v>780</v>
      </c>
      <c r="D508" s="9"/>
      <c r="E508" s="9" t="s">
        <v>781</v>
      </c>
      <c r="F508" s="9" t="n">
        <v>50</v>
      </c>
      <c r="G508" s="9" t="n">
        <v>10</v>
      </c>
      <c r="H508" s="9" t="n">
        <v>100</v>
      </c>
      <c r="I508" s="9" t="n">
        <v>0</v>
      </c>
      <c r="J508" s="9" t="n">
        <f aca="false">MAX(J509,G509,F509,E509)</f>
        <v>50</v>
      </c>
      <c r="K508" s="9" t="n">
        <v>100</v>
      </c>
      <c r="L508" s="9" t="n">
        <f aca="false">IF(ISNA(P509),"",P509)</f>
        <v>0</v>
      </c>
      <c r="M508" s="9" t="s">
        <v>115</v>
      </c>
      <c r="N508" s="11" t="b">
        <f aca="false">TRUE()</f>
        <v>1</v>
      </c>
      <c r="O508" s="8" t="n">
        <f aca="false">IF(F508="","",IF(ISNUMBER(F508),F508,IFERROR(VALUE(F508),"")))</f>
        <v>50</v>
      </c>
      <c r="P508" s="8" t="n">
        <f aca="false">IF(G508="","",IF(ISNUMBER(G508),G508,IFERROR(VALUE(G508),"")))</f>
        <v>10</v>
      </c>
      <c r="Q508" s="8" t="n">
        <f aca="false">IF(H508="","",IF(ISNUMBER(H508),H508,IFERROR(VALUE(H508),"")))</f>
        <v>100</v>
      </c>
      <c r="R508" s="8" t="n">
        <f aca="false">IF(I508="","",IF(ISNUMBER(I508),I508,IFERROR(VALUE(I508),"")))</f>
        <v>0</v>
      </c>
      <c r="S508" s="8" t="n">
        <f aca="false">IF(COUNT(O508:R508)=0,"",MAX(O508:R508))</f>
        <v>100</v>
      </c>
      <c r="T508" s="8" t="str">
        <f aca="false">IF(S508="","",IFERROR(INDEX(Codetabel!$B$2:$B$11,MATCH(S508,Codetabel!$A$2:$A$11,0)),""))</f>
        <v>3.2</v>
      </c>
      <c r="U508" s="8" t="str">
        <f aca="false">IF(NOT(X508),"n/a (excluded)",IF(K508=S508,"OK","MISMATCH"))</f>
        <v>OK</v>
      </c>
      <c r="V508" s="8" t="str">
        <f aca="false">IF(NOT(X508),"n/a (excluded)",IF(M508&amp;""=T508&amp;"","OK","MISMATCH"))</f>
        <v>OK</v>
      </c>
      <c r="W508" s="8" t="str">
        <f aca="false">IF(E508="","no activity description",IF(O508="","no numeric odour distance",IF(M508="","no category","")))</f>
        <v/>
      </c>
      <c r="X508" s="12" t="b">
        <f aca="false">W508=""</f>
        <v>1</v>
      </c>
      <c r="Y508" s="8" t="n">
        <f aca="false">IF(X508,INDEX(Codetabel!$C$2:$C$11,MATCH(M508&amp;"",Codetabel!$B$2:$B$11,0)),"")</f>
        <v>4</v>
      </c>
      <c r="Z508" s="12" t="b">
        <f aca="false">IF(X508,O508=S508,"")</f>
        <v>0</v>
      </c>
    </row>
    <row r="509" customFormat="false" ht="15" hidden="false" customHeight="false" outlineLevel="0" collapsed="false">
      <c r="A509" s="9" t="n">
        <v>510</v>
      </c>
      <c r="B509" s="9" t="s">
        <v>782</v>
      </c>
      <c r="C509" s="9" t="s">
        <v>783</v>
      </c>
      <c r="D509" s="9"/>
      <c r="E509" s="9" t="s">
        <v>784</v>
      </c>
      <c r="F509" s="9" t="n">
        <v>50</v>
      </c>
      <c r="G509" s="9" t="n">
        <v>0</v>
      </c>
      <c r="H509" s="9" t="n">
        <v>30</v>
      </c>
      <c r="I509" s="9" t="n">
        <v>0</v>
      </c>
      <c r="J509" s="9" t="n">
        <f aca="false">MAX(J510,G510,F510,E510)</f>
        <v>30</v>
      </c>
      <c r="K509" s="9" t="n">
        <v>50</v>
      </c>
      <c r="L509" s="9" t="n">
        <f aca="false">IF(ISNA(P510),"",P510)</f>
        <v>10</v>
      </c>
      <c r="M509" s="9" t="s">
        <v>126</v>
      </c>
      <c r="N509" s="11" t="b">
        <f aca="false">TRUE()</f>
        <v>1</v>
      </c>
      <c r="O509" s="8" t="n">
        <f aca="false">IF(F509="","",IF(ISNUMBER(F509),F509,IFERROR(VALUE(F509),"")))</f>
        <v>50</v>
      </c>
      <c r="P509" s="8" t="n">
        <f aca="false">IF(G509="","",IF(ISNUMBER(G509),G509,IFERROR(VALUE(G509),"")))</f>
        <v>0</v>
      </c>
      <c r="Q509" s="8" t="n">
        <f aca="false">IF(H509="","",IF(ISNUMBER(H509),H509,IFERROR(VALUE(H509),"")))</f>
        <v>30</v>
      </c>
      <c r="R509" s="8" t="n">
        <f aca="false">IF(I509="","",IF(ISNUMBER(I509),I509,IFERROR(VALUE(I509),"")))</f>
        <v>0</v>
      </c>
      <c r="S509" s="8" t="n">
        <f aca="false">IF(COUNT(O509:R509)=0,"",MAX(O509:R509))</f>
        <v>50</v>
      </c>
      <c r="T509" s="8" t="str">
        <f aca="false">IF(S509="","",IFERROR(INDEX(Codetabel!$B$2:$B$11,MATCH(S509,Codetabel!$A$2:$A$11,0)),""))</f>
        <v>3.1</v>
      </c>
      <c r="U509" s="8" t="str">
        <f aca="false">IF(NOT(X509),"n/a (excluded)",IF(K509=S509,"OK","MISMATCH"))</f>
        <v>OK</v>
      </c>
      <c r="V509" s="8" t="str">
        <f aca="false">IF(NOT(X509),"n/a (excluded)",IF(M509&amp;""=T509&amp;"","OK","MISMATCH"))</f>
        <v>OK</v>
      </c>
      <c r="W509" s="8" t="str">
        <f aca="false">IF(E509="","no activity description",IF(O509="","no numeric odour distance",IF(M509="","no category","")))</f>
        <v/>
      </c>
      <c r="X509" s="12" t="b">
        <f aca="false">W509=""</f>
        <v>1</v>
      </c>
      <c r="Y509" s="8" t="n">
        <f aca="false">IF(X509,INDEX(Codetabel!$C$2:$C$11,MATCH(M509&amp;"",Codetabel!$B$2:$B$11,0)),"")</f>
        <v>3</v>
      </c>
      <c r="Z509" s="12" t="b">
        <f aca="false">IF(X509,O509=S509,"")</f>
        <v>1</v>
      </c>
    </row>
    <row r="510" customFormat="false" ht="15" hidden="false" customHeight="false" outlineLevel="0" collapsed="false">
      <c r="A510" s="9" t="n">
        <v>511</v>
      </c>
      <c r="B510" s="9" t="s">
        <v>785</v>
      </c>
      <c r="C510" s="9" t="s">
        <v>786</v>
      </c>
      <c r="D510" s="9"/>
      <c r="E510" s="9" t="s">
        <v>787</v>
      </c>
      <c r="F510" s="9" t="n">
        <v>30</v>
      </c>
      <c r="G510" s="9" t="n">
        <v>10</v>
      </c>
      <c r="H510" s="9" t="n">
        <v>30</v>
      </c>
      <c r="I510" s="9" t="n">
        <v>50</v>
      </c>
      <c r="J510" s="9" t="n">
        <f aca="false">MAX(J511,G511,F511,E511)</f>
        <v>30</v>
      </c>
      <c r="K510" s="9" t="n">
        <v>50</v>
      </c>
      <c r="L510" s="9" t="n">
        <f aca="false">IF(ISNA(P511),"",P511)</f>
        <v>0</v>
      </c>
      <c r="M510" s="9" t="s">
        <v>126</v>
      </c>
      <c r="N510" s="11" t="b">
        <f aca="false">TRUE()</f>
        <v>1</v>
      </c>
      <c r="O510" s="8" t="n">
        <f aca="false">IF(F510="","",IF(ISNUMBER(F510),F510,IFERROR(VALUE(F510),"")))</f>
        <v>30</v>
      </c>
      <c r="P510" s="8" t="n">
        <f aca="false">IF(G510="","",IF(ISNUMBER(G510),G510,IFERROR(VALUE(G510),"")))</f>
        <v>10</v>
      </c>
      <c r="Q510" s="8" t="n">
        <f aca="false">IF(H510="","",IF(ISNUMBER(H510),H510,IFERROR(VALUE(H510),"")))</f>
        <v>30</v>
      </c>
      <c r="R510" s="8" t="n">
        <f aca="false">IF(I510="","",IF(ISNUMBER(I510),I510,IFERROR(VALUE(I510),"")))</f>
        <v>50</v>
      </c>
      <c r="S510" s="8" t="n">
        <f aca="false">IF(COUNT(O510:R510)=0,"",MAX(O510:R510))</f>
        <v>50</v>
      </c>
      <c r="T510" s="8" t="str">
        <f aca="false">IF(S510="","",IFERROR(INDEX(Codetabel!$B$2:$B$11,MATCH(S510,Codetabel!$A$2:$A$11,0)),""))</f>
        <v>3.1</v>
      </c>
      <c r="U510" s="8" t="str">
        <f aca="false">IF(NOT(X510),"n/a (excluded)",IF(K510=S510,"OK","MISMATCH"))</f>
        <v>OK</v>
      </c>
      <c r="V510" s="8" t="str">
        <f aca="false">IF(NOT(X510),"n/a (excluded)",IF(M510&amp;""=T510&amp;"","OK","MISMATCH"))</f>
        <v>OK</v>
      </c>
      <c r="W510" s="8" t="str">
        <f aca="false">IF(E510="","no activity description",IF(O510="","no numeric odour distance",IF(M510="","no category","")))</f>
        <v/>
      </c>
      <c r="X510" s="12" t="b">
        <f aca="false">W510=""</f>
        <v>1</v>
      </c>
      <c r="Y510" s="8" t="n">
        <f aca="false">IF(X510,INDEX(Codetabel!$C$2:$C$11,MATCH(M510&amp;"",Codetabel!$B$2:$B$11,0)),"")</f>
        <v>3</v>
      </c>
      <c r="Z510" s="12" t="b">
        <f aca="false">IF(X510,O510=S510,"")</f>
        <v>0</v>
      </c>
    </row>
    <row r="511" customFormat="false" ht="15" hidden="false" customHeight="false" outlineLevel="0" collapsed="false">
      <c r="A511" s="9" t="n">
        <v>512</v>
      </c>
      <c r="B511" s="9" t="s">
        <v>788</v>
      </c>
      <c r="C511" s="9" t="s">
        <v>789</v>
      </c>
      <c r="D511" s="9"/>
      <c r="E511" s="9" t="s">
        <v>790</v>
      </c>
      <c r="F511" s="9" t="n">
        <v>10</v>
      </c>
      <c r="G511" s="9" t="n">
        <v>0</v>
      </c>
      <c r="H511" s="9" t="n">
        <v>30</v>
      </c>
      <c r="I511" s="9" t="n">
        <v>50</v>
      </c>
      <c r="J511" s="9" t="n">
        <f aca="false">MAX(J512,G512,F512,E512)</f>
        <v>30</v>
      </c>
      <c r="K511" s="9" t="n">
        <v>50</v>
      </c>
      <c r="L511" s="9" t="n">
        <f aca="false">IF(ISNA(P512),"",P512)</f>
        <v>0</v>
      </c>
      <c r="M511" s="9" t="s">
        <v>126</v>
      </c>
      <c r="N511" s="11" t="b">
        <f aca="false">TRUE()</f>
        <v>1</v>
      </c>
      <c r="O511" s="8" t="n">
        <f aca="false">IF(F511="","",IF(ISNUMBER(F511),F511,IFERROR(VALUE(F511),"")))</f>
        <v>10</v>
      </c>
      <c r="P511" s="8" t="n">
        <f aca="false">IF(G511="","",IF(ISNUMBER(G511),G511,IFERROR(VALUE(G511),"")))</f>
        <v>0</v>
      </c>
      <c r="Q511" s="8" t="n">
        <f aca="false">IF(H511="","",IF(ISNUMBER(H511),H511,IFERROR(VALUE(H511),"")))</f>
        <v>30</v>
      </c>
      <c r="R511" s="8" t="n">
        <f aca="false">IF(I511="","",IF(ISNUMBER(I511),I511,IFERROR(VALUE(I511),"")))</f>
        <v>50</v>
      </c>
      <c r="S511" s="8" t="n">
        <f aca="false">IF(COUNT(O511:R511)=0,"",MAX(O511:R511))</f>
        <v>50</v>
      </c>
      <c r="T511" s="8" t="str">
        <f aca="false">IF(S511="","",IFERROR(INDEX(Codetabel!$B$2:$B$11,MATCH(S511,Codetabel!$A$2:$A$11,0)),""))</f>
        <v>3.1</v>
      </c>
      <c r="U511" s="8" t="str">
        <f aca="false">IF(NOT(X511),"n/a (excluded)",IF(K511=S511,"OK","MISMATCH"))</f>
        <v>OK</v>
      </c>
      <c r="V511" s="8" t="str">
        <f aca="false">IF(NOT(X511),"n/a (excluded)",IF(M511&amp;""=T511&amp;"","OK","MISMATCH"))</f>
        <v>OK</v>
      </c>
      <c r="W511" s="8" t="str">
        <f aca="false">IF(E511="","no activity description",IF(O511="","no numeric odour distance",IF(M511="","no category","")))</f>
        <v/>
      </c>
      <c r="X511" s="12" t="b">
        <f aca="false">W511=""</f>
        <v>1</v>
      </c>
      <c r="Y511" s="8" t="n">
        <f aca="false">IF(X511,INDEX(Codetabel!$C$2:$C$11,MATCH(M511&amp;"",Codetabel!$B$2:$B$11,0)),"")</f>
        <v>3</v>
      </c>
      <c r="Z511" s="12" t="b">
        <f aca="false">IF(X511,O511=S511,"")</f>
        <v>0</v>
      </c>
    </row>
    <row r="512" customFormat="false" ht="15" hidden="false" customHeight="false" outlineLevel="0" collapsed="false">
      <c r="A512" s="9" t="n">
        <v>513</v>
      </c>
      <c r="B512" s="9" t="s">
        <v>791</v>
      </c>
      <c r="C512" s="9" t="s">
        <v>792</v>
      </c>
      <c r="D512" s="9"/>
      <c r="E512" s="9" t="s">
        <v>793</v>
      </c>
      <c r="F512" s="9" t="n">
        <v>0</v>
      </c>
      <c r="G512" s="9" t="n">
        <v>0</v>
      </c>
      <c r="H512" s="9" t="n">
        <v>30</v>
      </c>
      <c r="I512" s="9" t="n">
        <v>0</v>
      </c>
      <c r="J512" s="9" t="n">
        <f aca="false">MAX(J513,G513,F513,E513)</f>
        <v>30</v>
      </c>
      <c r="K512" s="9" t="n">
        <v>30</v>
      </c>
      <c r="L512" s="9" t="n">
        <f aca="false">IF(ISNA(P513),"",P513)</f>
        <v>0</v>
      </c>
      <c r="M512" s="9" t="s">
        <v>107</v>
      </c>
      <c r="N512" s="11" t="b">
        <f aca="false">TRUE()</f>
        <v>1</v>
      </c>
      <c r="O512" s="8" t="n">
        <f aca="false">IF(F512="","",IF(ISNUMBER(F512),F512,IFERROR(VALUE(F512),"")))</f>
        <v>0</v>
      </c>
      <c r="P512" s="8" t="n">
        <f aca="false">IF(G512="","",IF(ISNUMBER(G512),G512,IFERROR(VALUE(G512),"")))</f>
        <v>0</v>
      </c>
      <c r="Q512" s="8" t="n">
        <f aca="false">IF(H512="","",IF(ISNUMBER(H512),H512,IFERROR(VALUE(H512),"")))</f>
        <v>30</v>
      </c>
      <c r="R512" s="8" t="n">
        <f aca="false">IF(I512="","",IF(ISNUMBER(I512),I512,IFERROR(VALUE(I512),"")))</f>
        <v>0</v>
      </c>
      <c r="S512" s="8" t="n">
        <f aca="false">IF(COUNT(O512:R512)=0,"",MAX(O512:R512))</f>
        <v>30</v>
      </c>
      <c r="T512" s="8" t="str">
        <f aca="false">IF(S512="","",IFERROR(INDEX(Codetabel!$B$2:$B$11,MATCH(S512,Codetabel!$A$2:$A$11,0)),""))</f>
        <v>2</v>
      </c>
      <c r="U512" s="8" t="str">
        <f aca="false">IF(NOT(X512),"n/a (excluded)",IF(K512=S512,"OK","MISMATCH"))</f>
        <v>OK</v>
      </c>
      <c r="V512" s="8" t="str">
        <f aca="false">IF(NOT(X512),"n/a (excluded)",IF(M512&amp;""=T512&amp;"","OK","MISMATCH"))</f>
        <v>OK</v>
      </c>
      <c r="W512" s="8" t="str">
        <f aca="false">IF(E512="","no activity description",IF(O512="","no numeric odour distance",IF(M512="","no category","")))</f>
        <v/>
      </c>
      <c r="X512" s="12" t="b">
        <f aca="false">W512=""</f>
        <v>1</v>
      </c>
      <c r="Y512" s="8" t="n">
        <f aca="false">IF(X512,INDEX(Codetabel!$C$2:$C$11,MATCH(M512&amp;"",Codetabel!$B$2:$B$11,0)),"")</f>
        <v>2</v>
      </c>
      <c r="Z512" s="12" t="b">
        <f aca="false">IF(X512,O512=S512,"")</f>
        <v>0</v>
      </c>
    </row>
    <row r="513" customFormat="false" ht="15" hidden="false" customHeight="false" outlineLevel="0" collapsed="false">
      <c r="A513" s="9" t="n">
        <v>514</v>
      </c>
      <c r="B513" s="9" t="s">
        <v>794</v>
      </c>
      <c r="C513" s="9" t="s">
        <v>795</v>
      </c>
      <c r="D513" s="9"/>
      <c r="E513" s="9" t="s">
        <v>796</v>
      </c>
      <c r="F513" s="9" t="n">
        <v>10</v>
      </c>
      <c r="G513" s="9" t="n">
        <v>0</v>
      </c>
      <c r="H513" s="9" t="n">
        <v>30</v>
      </c>
      <c r="I513" s="9" t="n">
        <v>0</v>
      </c>
      <c r="J513" s="9" t="n">
        <f aca="false">MAX(J514,G514,F514,E514)</f>
        <v>30</v>
      </c>
      <c r="K513" s="9" t="n">
        <v>30</v>
      </c>
      <c r="L513" s="9" t="n">
        <f aca="false">IF(ISNA(P514),"",P514)</f>
        <v>10</v>
      </c>
      <c r="M513" s="9" t="s">
        <v>107</v>
      </c>
      <c r="N513" s="11" t="b">
        <f aca="false">TRUE()</f>
        <v>1</v>
      </c>
      <c r="O513" s="8" t="n">
        <f aca="false">IF(F513="","",IF(ISNUMBER(F513),F513,IFERROR(VALUE(F513),"")))</f>
        <v>10</v>
      </c>
      <c r="P513" s="8" t="n">
        <f aca="false">IF(G513="","",IF(ISNUMBER(G513),G513,IFERROR(VALUE(G513),"")))</f>
        <v>0</v>
      </c>
      <c r="Q513" s="8" t="n">
        <f aca="false">IF(H513="","",IF(ISNUMBER(H513),H513,IFERROR(VALUE(H513),"")))</f>
        <v>30</v>
      </c>
      <c r="R513" s="8" t="n">
        <f aca="false">IF(I513="","",IF(ISNUMBER(I513),I513,IFERROR(VALUE(I513),"")))</f>
        <v>0</v>
      </c>
      <c r="S513" s="8" t="n">
        <f aca="false">IF(COUNT(O513:R513)=0,"",MAX(O513:R513))</f>
        <v>30</v>
      </c>
      <c r="T513" s="8" t="str">
        <f aca="false">IF(S513="","",IFERROR(INDEX(Codetabel!$B$2:$B$11,MATCH(S513,Codetabel!$A$2:$A$11,0)),""))</f>
        <v>2</v>
      </c>
      <c r="U513" s="8" t="str">
        <f aca="false">IF(NOT(X513),"n/a (excluded)",IF(K513=S513,"OK","MISMATCH"))</f>
        <v>OK</v>
      </c>
      <c r="V513" s="8" t="str">
        <f aca="false">IF(NOT(X513),"n/a (excluded)",IF(M513&amp;""=T513&amp;"","OK","MISMATCH"))</f>
        <v>OK</v>
      </c>
      <c r="W513" s="8" t="str">
        <f aca="false">IF(E513="","no activity description",IF(O513="","no numeric odour distance",IF(M513="","no category","")))</f>
        <v/>
      </c>
      <c r="X513" s="12" t="b">
        <f aca="false">W513=""</f>
        <v>1</v>
      </c>
      <c r="Y513" s="8" t="n">
        <f aca="false">IF(X513,INDEX(Codetabel!$C$2:$C$11,MATCH(M513&amp;"",Codetabel!$B$2:$B$11,0)),"")</f>
        <v>2</v>
      </c>
      <c r="Z513" s="12" t="b">
        <f aca="false">IF(X513,O513=S513,"")</f>
        <v>0</v>
      </c>
    </row>
    <row r="514" customFormat="false" ht="15" hidden="false" customHeight="false" outlineLevel="0" collapsed="false">
      <c r="A514" s="9" t="n">
        <v>515</v>
      </c>
      <c r="B514" s="9" t="s">
        <v>797</v>
      </c>
      <c r="C514" s="9" t="s">
        <v>798</v>
      </c>
      <c r="D514" s="9"/>
      <c r="E514" s="9" t="s">
        <v>799</v>
      </c>
      <c r="F514" s="9" t="n">
        <v>10</v>
      </c>
      <c r="G514" s="9" t="n">
        <v>10</v>
      </c>
      <c r="H514" s="9" t="n">
        <v>30</v>
      </c>
      <c r="I514" s="9" t="n">
        <v>0</v>
      </c>
      <c r="J514" s="9" t="n">
        <f aca="false">MAX(J515,G515,F515,E515)</f>
        <v>30</v>
      </c>
      <c r="K514" s="9" t="n">
        <v>30</v>
      </c>
      <c r="L514" s="9" t="n">
        <f aca="false">IF(ISNA(P515),"",P515)</f>
        <v>10</v>
      </c>
      <c r="M514" s="9" t="s">
        <v>107</v>
      </c>
      <c r="N514" s="11" t="b">
        <f aca="false">TRUE()</f>
        <v>1</v>
      </c>
      <c r="O514" s="8" t="n">
        <f aca="false">IF(F514="","",IF(ISNUMBER(F514),F514,IFERROR(VALUE(F514),"")))</f>
        <v>10</v>
      </c>
      <c r="P514" s="8" t="n">
        <f aca="false">IF(G514="","",IF(ISNUMBER(G514),G514,IFERROR(VALUE(G514),"")))</f>
        <v>10</v>
      </c>
      <c r="Q514" s="8" t="n">
        <f aca="false">IF(H514="","",IF(ISNUMBER(H514),H514,IFERROR(VALUE(H514),"")))</f>
        <v>30</v>
      </c>
      <c r="R514" s="8" t="n">
        <f aca="false">IF(I514="","",IF(ISNUMBER(I514),I514,IFERROR(VALUE(I514),"")))</f>
        <v>0</v>
      </c>
      <c r="S514" s="8" t="n">
        <f aca="false">IF(COUNT(O514:R514)=0,"",MAX(O514:R514))</f>
        <v>30</v>
      </c>
      <c r="T514" s="8" t="str">
        <f aca="false">IF(S514="","",IFERROR(INDEX(Codetabel!$B$2:$B$11,MATCH(S514,Codetabel!$A$2:$A$11,0)),""))</f>
        <v>2</v>
      </c>
      <c r="U514" s="8" t="str">
        <f aca="false">IF(NOT(X514),"n/a (excluded)",IF(K514=S514,"OK","MISMATCH"))</f>
        <v>OK</v>
      </c>
      <c r="V514" s="8" t="str">
        <f aca="false">IF(NOT(X514),"n/a (excluded)",IF(M514&amp;""=T514&amp;"","OK","MISMATCH"))</f>
        <v>OK</v>
      </c>
      <c r="W514" s="8" t="str">
        <f aca="false">IF(E514="","no activity description",IF(O514="","no numeric odour distance",IF(M514="","no category","")))</f>
        <v/>
      </c>
      <c r="X514" s="12" t="b">
        <f aca="false">W514=""</f>
        <v>1</v>
      </c>
      <c r="Y514" s="8" t="n">
        <f aca="false">IF(X514,INDEX(Codetabel!$C$2:$C$11,MATCH(M514&amp;"",Codetabel!$B$2:$B$11,0)),"")</f>
        <v>2</v>
      </c>
      <c r="Z514" s="12" t="b">
        <f aca="false">IF(X514,O514=S514,"")</f>
        <v>0</v>
      </c>
    </row>
    <row r="515" customFormat="false" ht="15" hidden="false" customHeight="false" outlineLevel="0" collapsed="false">
      <c r="A515" s="9" t="n">
        <v>516</v>
      </c>
      <c r="B515" s="9" t="s">
        <v>800</v>
      </c>
      <c r="C515" s="9" t="s">
        <v>801</v>
      </c>
      <c r="D515" s="9"/>
      <c r="E515" s="9" t="s">
        <v>802</v>
      </c>
      <c r="F515" s="9" t="n">
        <v>30</v>
      </c>
      <c r="G515" s="9" t="n">
        <v>10</v>
      </c>
      <c r="H515" s="9" t="n">
        <v>30</v>
      </c>
      <c r="I515" s="9" t="n">
        <v>0</v>
      </c>
      <c r="J515" s="9" t="n">
        <f aca="false">MAX(J516,G516,F516,E516)</f>
        <v>10</v>
      </c>
      <c r="K515" s="9" t="n">
        <v>30</v>
      </c>
      <c r="L515" s="9" t="n">
        <f aca="false">IF(ISNA(P516),"",P516)</f>
        <v>10</v>
      </c>
      <c r="M515" s="9" t="s">
        <v>107</v>
      </c>
      <c r="N515" s="11" t="b">
        <f aca="false">TRUE()</f>
        <v>1</v>
      </c>
      <c r="O515" s="8" t="n">
        <f aca="false">IF(F515="","",IF(ISNUMBER(F515),F515,IFERROR(VALUE(F515),"")))</f>
        <v>30</v>
      </c>
      <c r="P515" s="8" t="n">
        <f aca="false">IF(G515="","",IF(ISNUMBER(G515),G515,IFERROR(VALUE(G515),"")))</f>
        <v>10</v>
      </c>
      <c r="Q515" s="8" t="n">
        <f aca="false">IF(H515="","",IF(ISNUMBER(H515),H515,IFERROR(VALUE(H515),"")))</f>
        <v>30</v>
      </c>
      <c r="R515" s="8" t="n">
        <f aca="false">IF(I515="","",IF(ISNUMBER(I515),I515,IFERROR(VALUE(I515),"")))</f>
        <v>0</v>
      </c>
      <c r="S515" s="8" t="n">
        <f aca="false">IF(COUNT(O515:R515)=0,"",MAX(O515:R515))</f>
        <v>30</v>
      </c>
      <c r="T515" s="8" t="str">
        <f aca="false">IF(S515="","",IFERROR(INDEX(Codetabel!$B$2:$B$11,MATCH(S515,Codetabel!$A$2:$A$11,0)),""))</f>
        <v>2</v>
      </c>
      <c r="U515" s="8" t="str">
        <f aca="false">IF(NOT(X515),"n/a (excluded)",IF(K515=S515,"OK","MISMATCH"))</f>
        <v>OK</v>
      </c>
      <c r="V515" s="8" t="str">
        <f aca="false">IF(NOT(X515),"n/a (excluded)",IF(M515&amp;""=T515&amp;"","OK","MISMATCH"))</f>
        <v>OK</v>
      </c>
      <c r="W515" s="8" t="str">
        <f aca="false">IF(E515="","no activity description",IF(O515="","no numeric odour distance",IF(M515="","no category","")))</f>
        <v/>
      </c>
      <c r="X515" s="12" t="b">
        <f aca="false">W515=""</f>
        <v>1</v>
      </c>
      <c r="Y515" s="8" t="n">
        <f aca="false">IF(X515,INDEX(Codetabel!$C$2:$C$11,MATCH(M515&amp;"",Codetabel!$B$2:$B$11,0)),"")</f>
        <v>2</v>
      </c>
      <c r="Z515" s="12" t="b">
        <f aca="false">IF(X515,O515=S515,"")</f>
        <v>1</v>
      </c>
    </row>
    <row r="516" customFormat="false" ht="15" hidden="false" customHeight="false" outlineLevel="0" collapsed="false">
      <c r="A516" s="9" t="n">
        <v>517</v>
      </c>
      <c r="B516" s="9" t="s">
        <v>803</v>
      </c>
      <c r="C516" s="9" t="s">
        <v>804</v>
      </c>
      <c r="D516" s="9"/>
      <c r="E516" s="9" t="s">
        <v>805</v>
      </c>
      <c r="F516" s="9" t="n">
        <v>10</v>
      </c>
      <c r="G516" s="9" t="n">
        <v>10</v>
      </c>
      <c r="H516" s="9" t="n">
        <v>30</v>
      </c>
      <c r="I516" s="9" t="n">
        <v>10</v>
      </c>
      <c r="J516" s="9" t="n">
        <f aca="false">MAX(J517,G517,F517,E517)</f>
        <v>10</v>
      </c>
      <c r="K516" s="9" t="n">
        <v>30</v>
      </c>
      <c r="L516" s="9" t="n">
        <f aca="false">IF(ISNA(P517),"",P517)</f>
        <v>10</v>
      </c>
      <c r="M516" s="9" t="s">
        <v>107</v>
      </c>
      <c r="N516" s="11" t="b">
        <f aca="false">TRUE()</f>
        <v>1</v>
      </c>
      <c r="O516" s="8" t="n">
        <f aca="false">IF(F516="","",IF(ISNUMBER(F516),F516,IFERROR(VALUE(F516),"")))</f>
        <v>10</v>
      </c>
      <c r="P516" s="8" t="n">
        <f aca="false">IF(G516="","",IF(ISNUMBER(G516),G516,IFERROR(VALUE(G516),"")))</f>
        <v>10</v>
      </c>
      <c r="Q516" s="8" t="n">
        <f aca="false">IF(H516="","",IF(ISNUMBER(H516),H516,IFERROR(VALUE(H516),"")))</f>
        <v>30</v>
      </c>
      <c r="R516" s="8" t="n">
        <f aca="false">IF(I516="","",IF(ISNUMBER(I516),I516,IFERROR(VALUE(I516),"")))</f>
        <v>10</v>
      </c>
      <c r="S516" s="8" t="n">
        <f aca="false">IF(COUNT(O516:R516)=0,"",MAX(O516:R516))</f>
        <v>30</v>
      </c>
      <c r="T516" s="8" t="str">
        <f aca="false">IF(S516="","",IFERROR(INDEX(Codetabel!$B$2:$B$11,MATCH(S516,Codetabel!$A$2:$A$11,0)),""))</f>
        <v>2</v>
      </c>
      <c r="U516" s="8" t="str">
        <f aca="false">IF(NOT(X516),"n/a (excluded)",IF(K516=S516,"OK","MISMATCH"))</f>
        <v>OK</v>
      </c>
      <c r="V516" s="8" t="str">
        <f aca="false">IF(NOT(X516),"n/a (excluded)",IF(M516&amp;""=T516&amp;"","OK","MISMATCH"))</f>
        <v>OK</v>
      </c>
      <c r="W516" s="8" t="str">
        <f aca="false">IF(E516="","no activity description",IF(O516="","no numeric odour distance",IF(M516="","no category","")))</f>
        <v/>
      </c>
      <c r="X516" s="12" t="b">
        <f aca="false">W516=""</f>
        <v>1</v>
      </c>
      <c r="Y516" s="8" t="n">
        <f aca="false">IF(X516,INDEX(Codetabel!$C$2:$C$11,MATCH(M516&amp;"",Codetabel!$B$2:$B$11,0)),"")</f>
        <v>2</v>
      </c>
      <c r="Z516" s="12" t="b">
        <f aca="false">IF(X516,O516=S516,"")</f>
        <v>0</v>
      </c>
    </row>
    <row r="517" customFormat="false" ht="15" hidden="false" customHeight="false" outlineLevel="0" collapsed="false">
      <c r="A517" s="9" t="n">
        <v>518</v>
      </c>
      <c r="B517" s="9" t="s">
        <v>806</v>
      </c>
      <c r="C517" s="9" t="s">
        <v>807</v>
      </c>
      <c r="D517" s="9"/>
      <c r="E517" s="9" t="s">
        <v>808</v>
      </c>
      <c r="F517" s="9" t="n">
        <v>10</v>
      </c>
      <c r="G517" s="9" t="n">
        <v>10</v>
      </c>
      <c r="H517" s="9" t="n">
        <v>30</v>
      </c>
      <c r="I517" s="9" t="n">
        <v>10</v>
      </c>
      <c r="J517" s="9" t="n">
        <f aca="false">MAX(J518,G518,F518,E518)</f>
        <v>0</v>
      </c>
      <c r="K517" s="9" t="n">
        <v>30</v>
      </c>
      <c r="L517" s="9" t="str">
        <f aca="false">IF(ISNA(P518),"",P518)</f>
        <v/>
      </c>
      <c r="M517" s="9" t="s">
        <v>107</v>
      </c>
      <c r="N517" s="11" t="b">
        <f aca="false">TRUE()</f>
        <v>1</v>
      </c>
      <c r="O517" s="8" t="n">
        <f aca="false">IF(F517="","",IF(ISNUMBER(F517),F517,IFERROR(VALUE(F517),"")))</f>
        <v>10</v>
      </c>
      <c r="P517" s="8" t="n">
        <f aca="false">IF(G517="","",IF(ISNUMBER(G517),G517,IFERROR(VALUE(G517),"")))</f>
        <v>10</v>
      </c>
      <c r="Q517" s="8" t="n">
        <f aca="false">IF(H517="","",IF(ISNUMBER(H517),H517,IFERROR(VALUE(H517),"")))</f>
        <v>30</v>
      </c>
      <c r="R517" s="8" t="n">
        <f aca="false">IF(I517="","",IF(ISNUMBER(I517),I517,IFERROR(VALUE(I517),"")))</f>
        <v>10</v>
      </c>
      <c r="S517" s="8" t="n">
        <f aca="false">IF(COUNT(O517:R517)=0,"",MAX(O517:R517))</f>
        <v>30</v>
      </c>
      <c r="T517" s="8" t="str">
        <f aca="false">IF(S517="","",IFERROR(INDEX(Codetabel!$B$2:$B$11,MATCH(S517,Codetabel!$A$2:$A$11,0)),""))</f>
        <v>2</v>
      </c>
      <c r="U517" s="8" t="str">
        <f aca="false">IF(NOT(X517),"n/a (excluded)",IF(K517=S517,"OK","MISMATCH"))</f>
        <v>OK</v>
      </c>
      <c r="V517" s="8" t="str">
        <f aca="false">IF(NOT(X517),"n/a (excluded)",IF(M517&amp;""=T517&amp;"","OK","MISMATCH"))</f>
        <v>OK</v>
      </c>
      <c r="W517" s="8" t="str">
        <f aca="false">IF(E517="","no activity description",IF(O517="","no numeric odour distance",IF(M517="","no category","")))</f>
        <v/>
      </c>
      <c r="X517" s="12" t="b">
        <f aca="false">W517=""</f>
        <v>1</v>
      </c>
      <c r="Y517" s="8" t="n">
        <f aca="false">IF(X517,INDEX(Codetabel!$C$2:$C$11,MATCH(M517&amp;"",Codetabel!$B$2:$B$11,0)),"")</f>
        <v>2</v>
      </c>
      <c r="Z517" s="12" t="b">
        <f aca="false">IF(X517,O517=S517,"")</f>
        <v>0</v>
      </c>
    </row>
    <row r="518" customFormat="false" ht="15" hidden="false" customHeight="false" outlineLevel="0" collapsed="false">
      <c r="A518" s="9" t="n">
        <v>519</v>
      </c>
      <c r="B518" s="9" t="s">
        <v>809</v>
      </c>
      <c r="C518" s="9" t="s">
        <v>810</v>
      </c>
      <c r="D518" s="9" t="s">
        <v>1215</v>
      </c>
      <c r="E518" s="9" t="s">
        <v>1407</v>
      </c>
      <c r="F518" s="9"/>
      <c r="G518" s="9"/>
      <c r="H518" s="9"/>
      <c r="I518" s="9"/>
      <c r="J518" s="9"/>
      <c r="K518" s="9"/>
      <c r="L518" s="9" t="n">
        <f aca="false">IF(ISNA(P519),"",P519)</f>
        <v>0</v>
      </c>
      <c r="M518" s="9"/>
      <c r="N518" s="11" t="b">
        <f aca="false">TRUE()</f>
        <v>1</v>
      </c>
      <c r="O518" s="8" t="str">
        <f aca="false">IF(F518="","",IF(ISNUMBER(F518),F518,IFERROR(VALUE(F518),"")))</f>
        <v/>
      </c>
      <c r="P518" s="8" t="str">
        <f aca="false">IF(G518="","",IF(ISNUMBER(G518),G518,IFERROR(VALUE(G518),"")))</f>
        <v/>
      </c>
      <c r="Q518" s="8" t="str">
        <f aca="false">IF(H518="","",IF(ISNUMBER(H518),H518,IFERROR(VALUE(H518),"")))</f>
        <v/>
      </c>
      <c r="R518" s="8" t="str">
        <f aca="false">IF(I518="","",IF(ISNUMBER(I518),I518,IFERROR(VALUE(I518),"")))</f>
        <v/>
      </c>
      <c r="S518" s="8" t="str">
        <f aca="false">IF(COUNT(O518:R518)=0,"",MAX(O518:R518))</f>
        <v/>
      </c>
      <c r="T518" s="8" t="str">
        <f aca="false">IF(S518="","",IFERROR(INDEX(Codetabel!$B$2:$B$11,MATCH(S518,Codetabel!$A$2:$A$11,0)),""))</f>
        <v/>
      </c>
      <c r="U518" s="8" t="str">
        <f aca="false">IF(NOT(X518),"n/a (excluded)",IF(K518=S518,"OK","MISMATCH"))</f>
        <v>n/a (excluded)</v>
      </c>
      <c r="V518" s="8" t="str">
        <f aca="false">IF(NOT(X518),"n/a (excluded)",IF(M518&amp;""=T518&amp;"","OK","MISMATCH"))</f>
        <v>n/a (excluded)</v>
      </c>
      <c r="W518" s="8" t="str">
        <f aca="false">IF(E518="","no activity description",IF(O518="","no numeric odour distance",IF(M518="","no category","")))</f>
        <v>no numeric odour distance</v>
      </c>
      <c r="X518" s="12" t="b">
        <f aca="false">W518=""</f>
        <v>0</v>
      </c>
      <c r="Y518" s="8" t="str">
        <f aca="false">IF(X518,INDEX(Codetabel!$C$2:$C$11,MATCH(M518&amp;"",Codetabel!$B$2:$B$11,0)),"")</f>
        <v/>
      </c>
      <c r="Z518" s="8" t="str">
        <f aca="false">IF(X518,O518=S518,"")</f>
        <v/>
      </c>
    </row>
    <row r="519" customFormat="false" ht="15" hidden="false" customHeight="false" outlineLevel="0" collapsed="false">
      <c r="A519" s="9" t="n">
        <v>520</v>
      </c>
      <c r="B519" s="9" t="s">
        <v>809</v>
      </c>
      <c r="C519" s="9" t="s">
        <v>810</v>
      </c>
      <c r="D519" s="9" t="s">
        <v>392</v>
      </c>
      <c r="E519" s="9" t="s">
        <v>811</v>
      </c>
      <c r="F519" s="9" t="n">
        <v>10</v>
      </c>
      <c r="G519" s="9" t="n">
        <v>0</v>
      </c>
      <c r="H519" s="9" t="n">
        <v>30</v>
      </c>
      <c r="I519" s="9" t="n">
        <v>10</v>
      </c>
      <c r="J519" s="9" t="n">
        <f aca="false">MAX(J520,G520,F520,E520)</f>
        <v>10</v>
      </c>
      <c r="K519" s="9" t="n">
        <v>30</v>
      </c>
      <c r="L519" s="9" t="n">
        <f aca="false">IF(ISNA(P520),"",P520)</f>
        <v>0</v>
      </c>
      <c r="M519" s="9" t="s">
        <v>107</v>
      </c>
      <c r="N519" s="11" t="b">
        <f aca="false">TRUE()</f>
        <v>1</v>
      </c>
      <c r="O519" s="8" t="n">
        <f aca="false">IF(F519="","",IF(ISNUMBER(F519),F519,IFERROR(VALUE(F519),"")))</f>
        <v>10</v>
      </c>
      <c r="P519" s="8" t="n">
        <f aca="false">IF(G519="","",IF(ISNUMBER(G519),G519,IFERROR(VALUE(G519),"")))</f>
        <v>0</v>
      </c>
      <c r="Q519" s="8" t="n">
        <f aca="false">IF(H519="","",IF(ISNUMBER(H519),H519,IFERROR(VALUE(H519),"")))</f>
        <v>30</v>
      </c>
      <c r="R519" s="8" t="n">
        <f aca="false">IF(I519="","",IF(ISNUMBER(I519),I519,IFERROR(VALUE(I519),"")))</f>
        <v>10</v>
      </c>
      <c r="S519" s="8" t="n">
        <f aca="false">IF(COUNT(O519:R519)=0,"",MAX(O519:R519))</f>
        <v>30</v>
      </c>
      <c r="T519" s="8" t="str">
        <f aca="false">IF(S519="","",IFERROR(INDEX(Codetabel!$B$2:$B$11,MATCH(S519,Codetabel!$A$2:$A$11,0)),""))</f>
        <v>2</v>
      </c>
      <c r="U519" s="8" t="str">
        <f aca="false">IF(NOT(X519),"n/a (excluded)",IF(K519=S519,"OK","MISMATCH"))</f>
        <v>OK</v>
      </c>
      <c r="V519" s="8" t="str">
        <f aca="false">IF(NOT(X519),"n/a (excluded)",IF(M519&amp;""=T519&amp;"","OK","MISMATCH"))</f>
        <v>OK</v>
      </c>
      <c r="W519" s="8" t="str">
        <f aca="false">IF(E519="","no activity description",IF(O519="","no numeric odour distance",IF(M519="","no category","")))</f>
        <v/>
      </c>
      <c r="X519" s="12" t="b">
        <f aca="false">W519=""</f>
        <v>1</v>
      </c>
      <c r="Y519" s="8" t="n">
        <f aca="false">IF(X519,INDEX(Codetabel!$C$2:$C$11,MATCH(M519&amp;"",Codetabel!$B$2:$B$11,0)),"")</f>
        <v>2</v>
      </c>
      <c r="Z519" s="12" t="b">
        <f aca="false">IF(X519,O519=S519,"")</f>
        <v>0</v>
      </c>
    </row>
    <row r="520" customFormat="false" ht="15" hidden="false" customHeight="false" outlineLevel="0" collapsed="false">
      <c r="A520" s="9" t="n">
        <v>521</v>
      </c>
      <c r="B520" s="9" t="s">
        <v>809</v>
      </c>
      <c r="C520" s="9" t="s">
        <v>810</v>
      </c>
      <c r="D520" s="9" t="s">
        <v>107</v>
      </c>
      <c r="E520" s="9" t="s">
        <v>812</v>
      </c>
      <c r="F520" s="9" t="n">
        <v>10</v>
      </c>
      <c r="G520" s="9" t="n">
        <v>0</v>
      </c>
      <c r="H520" s="9" t="n">
        <v>30</v>
      </c>
      <c r="I520" s="9" t="n">
        <v>50</v>
      </c>
      <c r="J520" s="9" t="n">
        <f aca="false">MAX(J521,G521,F521,E521)</f>
        <v>10</v>
      </c>
      <c r="K520" s="9" t="n">
        <v>50</v>
      </c>
      <c r="L520" s="9" t="n">
        <f aca="false">IF(ISNA(P521),"",P521)</f>
        <v>0</v>
      </c>
      <c r="M520" s="9" t="s">
        <v>126</v>
      </c>
      <c r="N520" s="11" t="b">
        <f aca="false">TRUE()</f>
        <v>1</v>
      </c>
      <c r="O520" s="8" t="n">
        <f aca="false">IF(F520="","",IF(ISNUMBER(F520),F520,IFERROR(VALUE(F520),"")))</f>
        <v>10</v>
      </c>
      <c r="P520" s="8" t="n">
        <f aca="false">IF(G520="","",IF(ISNUMBER(G520),G520,IFERROR(VALUE(G520),"")))</f>
        <v>0</v>
      </c>
      <c r="Q520" s="8" t="n">
        <f aca="false">IF(H520="","",IF(ISNUMBER(H520),H520,IFERROR(VALUE(H520),"")))</f>
        <v>30</v>
      </c>
      <c r="R520" s="8" t="n">
        <f aca="false">IF(I520="","",IF(ISNUMBER(I520),I520,IFERROR(VALUE(I520),"")))</f>
        <v>50</v>
      </c>
      <c r="S520" s="8" t="n">
        <f aca="false">IF(COUNT(O520:R520)=0,"",MAX(O520:R520))</f>
        <v>50</v>
      </c>
      <c r="T520" s="8" t="str">
        <f aca="false">IF(S520="","",IFERROR(INDEX(Codetabel!$B$2:$B$11,MATCH(S520,Codetabel!$A$2:$A$11,0)),""))</f>
        <v>3.1</v>
      </c>
      <c r="U520" s="8" t="str">
        <f aca="false">IF(NOT(X520),"n/a (excluded)",IF(K520=S520,"OK","MISMATCH"))</f>
        <v>OK</v>
      </c>
      <c r="V520" s="8" t="str">
        <f aca="false">IF(NOT(X520),"n/a (excluded)",IF(M520&amp;""=T520&amp;"","OK","MISMATCH"))</f>
        <v>OK</v>
      </c>
      <c r="W520" s="8" t="str">
        <f aca="false">IF(E520="","no activity description",IF(O520="","no numeric odour distance",IF(M520="","no category","")))</f>
        <v/>
      </c>
      <c r="X520" s="12" t="b">
        <f aca="false">W520=""</f>
        <v>1</v>
      </c>
      <c r="Y520" s="8" t="n">
        <f aca="false">IF(X520,INDEX(Codetabel!$C$2:$C$11,MATCH(M520&amp;"",Codetabel!$B$2:$B$11,0)),"")</f>
        <v>3</v>
      </c>
      <c r="Z520" s="12" t="b">
        <f aca="false">IF(X520,O520=S520,"")</f>
        <v>0</v>
      </c>
    </row>
    <row r="521" customFormat="false" ht="15" hidden="false" customHeight="false" outlineLevel="0" collapsed="false">
      <c r="A521" s="9" t="n">
        <v>522</v>
      </c>
      <c r="B521" s="9" t="s">
        <v>809</v>
      </c>
      <c r="C521" s="9" t="s">
        <v>810</v>
      </c>
      <c r="D521" s="9" t="s">
        <v>1217</v>
      </c>
      <c r="E521" s="9" t="s">
        <v>813</v>
      </c>
      <c r="F521" s="9" t="n">
        <v>10</v>
      </c>
      <c r="G521" s="9" t="n">
        <v>0</v>
      </c>
      <c r="H521" s="9" t="n">
        <v>30</v>
      </c>
      <c r="I521" s="9" t="n">
        <v>500</v>
      </c>
      <c r="J521" s="9" t="n">
        <f aca="false">MAX(J522,G522,F522,E522)</f>
        <v>10</v>
      </c>
      <c r="K521" s="9" t="n">
        <v>500</v>
      </c>
      <c r="L521" s="9" t="n">
        <f aca="false">IF(ISNA(P522),"",P522)</f>
        <v>0</v>
      </c>
      <c r="M521" s="9" t="s">
        <v>180</v>
      </c>
      <c r="N521" s="11" t="b">
        <f aca="false">TRUE()</f>
        <v>1</v>
      </c>
      <c r="O521" s="8" t="n">
        <f aca="false">IF(F521="","",IF(ISNUMBER(F521),F521,IFERROR(VALUE(F521),"")))</f>
        <v>10</v>
      </c>
      <c r="P521" s="8" t="n">
        <f aca="false">IF(G521="","",IF(ISNUMBER(G521),G521,IFERROR(VALUE(G521),"")))</f>
        <v>0</v>
      </c>
      <c r="Q521" s="8" t="n">
        <f aca="false">IF(H521="","",IF(ISNUMBER(H521),H521,IFERROR(VALUE(H521),"")))</f>
        <v>30</v>
      </c>
      <c r="R521" s="8" t="n">
        <f aca="false">IF(I521="","",IF(ISNUMBER(I521),I521,IFERROR(VALUE(I521),"")))</f>
        <v>500</v>
      </c>
      <c r="S521" s="8" t="n">
        <f aca="false">IF(COUNT(O521:R521)=0,"",MAX(O521:R521))</f>
        <v>500</v>
      </c>
      <c r="T521" s="8" t="str">
        <f aca="false">IF(S521="","",IFERROR(INDEX(Codetabel!$B$2:$B$11,MATCH(S521,Codetabel!$A$2:$A$11,0)),""))</f>
        <v>5.1</v>
      </c>
      <c r="U521" s="8" t="str">
        <f aca="false">IF(NOT(X521),"n/a (excluded)",IF(K521=S521,"OK","MISMATCH"))</f>
        <v>OK</v>
      </c>
      <c r="V521" s="8" t="str">
        <f aca="false">IF(NOT(X521),"n/a (excluded)",IF(M521&amp;""=T521&amp;"","OK","MISMATCH"))</f>
        <v>OK</v>
      </c>
      <c r="W521" s="8" t="str">
        <f aca="false">IF(E521="","no activity description",IF(O521="","no numeric odour distance",IF(M521="","no category","")))</f>
        <v/>
      </c>
      <c r="X521" s="12" t="b">
        <f aca="false">W521=""</f>
        <v>1</v>
      </c>
      <c r="Y521" s="8" t="n">
        <f aca="false">IF(X521,INDEX(Codetabel!$C$2:$C$11,MATCH(M521&amp;"",Codetabel!$B$2:$B$11,0)),"")</f>
        <v>7</v>
      </c>
      <c r="Z521" s="12" t="b">
        <f aca="false">IF(X521,O521=S521,"")</f>
        <v>0</v>
      </c>
    </row>
    <row r="522" customFormat="false" ht="15" hidden="false" customHeight="false" outlineLevel="0" collapsed="false">
      <c r="A522" s="9" t="n">
        <v>523</v>
      </c>
      <c r="B522" s="9" t="s">
        <v>809</v>
      </c>
      <c r="C522" s="9" t="s">
        <v>810</v>
      </c>
      <c r="D522" s="9" t="s">
        <v>1218</v>
      </c>
      <c r="E522" s="9" t="s">
        <v>814</v>
      </c>
      <c r="F522" s="9" t="n">
        <v>10</v>
      </c>
      <c r="G522" s="9" t="n">
        <v>0</v>
      </c>
      <c r="H522" s="9" t="n">
        <v>30</v>
      </c>
      <c r="I522" s="9" t="n">
        <v>1000</v>
      </c>
      <c r="J522" s="9" t="n">
        <f aca="false">MAX(J523,G523,F523,E523)</f>
        <v>0</v>
      </c>
      <c r="K522" s="9" t="n">
        <v>1000</v>
      </c>
      <c r="L522" s="9" t="n">
        <f aca="false">IF(ISNA(P523),"",P523)</f>
        <v>0</v>
      </c>
      <c r="M522" s="9" t="s">
        <v>275</v>
      </c>
      <c r="N522" s="11" t="b">
        <f aca="false">TRUE()</f>
        <v>1</v>
      </c>
      <c r="O522" s="8" t="n">
        <f aca="false">IF(F522="","",IF(ISNUMBER(F522),F522,IFERROR(VALUE(F522),"")))</f>
        <v>10</v>
      </c>
      <c r="P522" s="8" t="n">
        <f aca="false">IF(G522="","",IF(ISNUMBER(G522),G522,IFERROR(VALUE(G522),"")))</f>
        <v>0</v>
      </c>
      <c r="Q522" s="8" t="n">
        <f aca="false">IF(H522="","",IF(ISNUMBER(H522),H522,IFERROR(VALUE(H522),"")))</f>
        <v>30</v>
      </c>
      <c r="R522" s="8" t="n">
        <f aca="false">IF(I522="","",IF(ISNUMBER(I522),I522,IFERROR(VALUE(I522),"")))</f>
        <v>1000</v>
      </c>
      <c r="S522" s="8" t="n">
        <f aca="false">IF(COUNT(O522:R522)=0,"",MAX(O522:R522))</f>
        <v>1000</v>
      </c>
      <c r="T522" s="8" t="str">
        <f aca="false">IF(S522="","",IFERROR(INDEX(Codetabel!$B$2:$B$11,MATCH(S522,Codetabel!$A$2:$A$11,0)),""))</f>
        <v>5.3</v>
      </c>
      <c r="U522" s="8" t="str">
        <f aca="false">IF(NOT(X522),"n/a (excluded)",IF(K522=S522,"OK","MISMATCH"))</f>
        <v>OK</v>
      </c>
      <c r="V522" s="8" t="str">
        <f aca="false">IF(NOT(X522),"n/a (excluded)",IF(M522&amp;""=T522&amp;"","OK","MISMATCH"))</f>
        <v>OK</v>
      </c>
      <c r="W522" s="8" t="str">
        <f aca="false">IF(E522="","no activity description",IF(O522="","no numeric odour distance",IF(M522="","no category","")))</f>
        <v/>
      </c>
      <c r="X522" s="12" t="b">
        <f aca="false">W522=""</f>
        <v>1</v>
      </c>
      <c r="Y522" s="8" t="n">
        <f aca="false">IF(X522,INDEX(Codetabel!$C$2:$C$11,MATCH(M522&amp;"",Codetabel!$B$2:$B$11,0)),"")</f>
        <v>9</v>
      </c>
      <c r="Z522" s="12" t="b">
        <f aca="false">IF(X522,O522=S522,"")</f>
        <v>0</v>
      </c>
    </row>
    <row r="523" customFormat="false" ht="15" hidden="false" customHeight="false" outlineLevel="0" collapsed="false">
      <c r="A523" s="9" t="n">
        <v>524</v>
      </c>
      <c r="B523" s="9" t="s">
        <v>809</v>
      </c>
      <c r="C523" s="9" t="s">
        <v>810</v>
      </c>
      <c r="D523" s="9" t="s">
        <v>1219</v>
      </c>
      <c r="E523" s="9" t="s">
        <v>815</v>
      </c>
      <c r="F523" s="9" t="n">
        <v>0</v>
      </c>
      <c r="G523" s="9" t="n">
        <v>0</v>
      </c>
      <c r="H523" s="9" t="n">
        <v>30</v>
      </c>
      <c r="I523" s="9" t="n">
        <v>30</v>
      </c>
      <c r="J523" s="9" t="n">
        <f aca="false">MAX(J524,G524,F524,E524)</f>
        <v>0</v>
      </c>
      <c r="K523" s="9" t="n">
        <v>30</v>
      </c>
      <c r="L523" s="9" t="str">
        <f aca="false">IF(ISNA(P524),"",P524)</f>
        <v/>
      </c>
      <c r="M523" s="9" t="s">
        <v>107</v>
      </c>
      <c r="N523" s="11" t="b">
        <f aca="false">TRUE()</f>
        <v>1</v>
      </c>
      <c r="O523" s="8" t="n">
        <f aca="false">IF(F523="","",IF(ISNUMBER(F523),F523,IFERROR(VALUE(F523),"")))</f>
        <v>0</v>
      </c>
      <c r="P523" s="8" t="n">
        <f aca="false">IF(G523="","",IF(ISNUMBER(G523),G523,IFERROR(VALUE(G523),"")))</f>
        <v>0</v>
      </c>
      <c r="Q523" s="8" t="n">
        <f aca="false">IF(H523="","",IF(ISNUMBER(H523),H523,IFERROR(VALUE(H523),"")))</f>
        <v>30</v>
      </c>
      <c r="R523" s="8" t="n">
        <f aca="false">IF(I523="","",IF(ISNUMBER(I523),I523,IFERROR(VALUE(I523),"")))</f>
        <v>30</v>
      </c>
      <c r="S523" s="8" t="n">
        <f aca="false">IF(COUNT(O523:R523)=0,"",MAX(O523:R523))</f>
        <v>30</v>
      </c>
      <c r="T523" s="8" t="str">
        <f aca="false">IF(S523="","",IFERROR(INDEX(Codetabel!$B$2:$B$11,MATCH(S523,Codetabel!$A$2:$A$11,0)),""))</f>
        <v>2</v>
      </c>
      <c r="U523" s="8" t="str">
        <f aca="false">IF(NOT(X523),"n/a (excluded)",IF(K523=S523,"OK","MISMATCH"))</f>
        <v>OK</v>
      </c>
      <c r="V523" s="8" t="str">
        <f aca="false">IF(NOT(X523),"n/a (excluded)",IF(M523&amp;""=T523&amp;"","OK","MISMATCH"))</f>
        <v>OK</v>
      </c>
      <c r="W523" s="8" t="str">
        <f aca="false">IF(E523="","no activity description",IF(O523="","no numeric odour distance",IF(M523="","no category","")))</f>
        <v/>
      </c>
      <c r="X523" s="12" t="b">
        <f aca="false">W523=""</f>
        <v>1</v>
      </c>
      <c r="Y523" s="8" t="n">
        <f aca="false">IF(X523,INDEX(Codetabel!$C$2:$C$11,MATCH(M523&amp;"",Codetabel!$B$2:$B$11,0)),"")</f>
        <v>2</v>
      </c>
      <c r="Z523" s="12" t="b">
        <f aca="false">IF(X523,O523=S523,"")</f>
        <v>0</v>
      </c>
    </row>
    <row r="524" customFormat="false" ht="15" hidden="false" customHeight="false" outlineLevel="0" collapsed="false">
      <c r="A524" s="9" t="n">
        <v>525</v>
      </c>
      <c r="B524" s="9" t="s">
        <v>816</v>
      </c>
      <c r="C524" s="9" t="s">
        <v>817</v>
      </c>
      <c r="D524" s="9" t="s">
        <v>1215</v>
      </c>
      <c r="E524" s="9" t="s">
        <v>1408</v>
      </c>
      <c r="F524" s="9"/>
      <c r="G524" s="9"/>
      <c r="H524" s="9"/>
      <c r="I524" s="9"/>
      <c r="J524" s="9"/>
      <c r="K524" s="9"/>
      <c r="L524" s="9" t="n">
        <f aca="false">IF(ISNA(P525),"",P525)</f>
        <v>50</v>
      </c>
      <c r="M524" s="9"/>
      <c r="N524" s="11" t="b">
        <f aca="false">TRUE()</f>
        <v>1</v>
      </c>
      <c r="O524" s="8" t="str">
        <f aca="false">IF(F524="","",IF(ISNUMBER(F524),F524,IFERROR(VALUE(F524),"")))</f>
        <v/>
      </c>
      <c r="P524" s="8" t="str">
        <f aca="false">IF(G524="","",IF(ISNUMBER(G524),G524,IFERROR(VALUE(G524),"")))</f>
        <v/>
      </c>
      <c r="Q524" s="8" t="str">
        <f aca="false">IF(H524="","",IF(ISNUMBER(H524),H524,IFERROR(VALUE(H524),"")))</f>
        <v/>
      </c>
      <c r="R524" s="8" t="str">
        <f aca="false">IF(I524="","",IF(ISNUMBER(I524),I524,IFERROR(VALUE(I524),"")))</f>
        <v/>
      </c>
      <c r="S524" s="8" t="str">
        <f aca="false">IF(COUNT(O524:R524)=0,"",MAX(O524:R524))</f>
        <v/>
      </c>
      <c r="T524" s="8" t="str">
        <f aca="false">IF(S524="","",IFERROR(INDEX(Codetabel!$B$2:$B$11,MATCH(S524,Codetabel!$A$2:$A$11,0)),""))</f>
        <v/>
      </c>
      <c r="U524" s="8" t="str">
        <f aca="false">IF(NOT(X524),"n/a (excluded)",IF(K524=S524,"OK","MISMATCH"))</f>
        <v>n/a (excluded)</v>
      </c>
      <c r="V524" s="8" t="str">
        <f aca="false">IF(NOT(X524),"n/a (excluded)",IF(M524&amp;""=T524&amp;"","OK","MISMATCH"))</f>
        <v>n/a (excluded)</v>
      </c>
      <c r="W524" s="8" t="str">
        <f aca="false">IF(E524="","no activity description",IF(O524="","no numeric odour distance",IF(M524="","no category","")))</f>
        <v>no numeric odour distance</v>
      </c>
      <c r="X524" s="12" t="b">
        <f aca="false">W524=""</f>
        <v>0</v>
      </c>
      <c r="Y524" s="8" t="str">
        <f aca="false">IF(X524,INDEX(Codetabel!$C$2:$C$11,MATCH(M524&amp;"",Codetabel!$B$2:$B$11,0)),"")</f>
        <v/>
      </c>
      <c r="Z524" s="8" t="str">
        <f aca="false">IF(X524,O524=S524,"")</f>
        <v/>
      </c>
    </row>
    <row r="525" customFormat="false" ht="15" hidden="false" customHeight="false" outlineLevel="0" collapsed="false">
      <c r="A525" s="9" t="n">
        <v>526</v>
      </c>
      <c r="B525" s="9" t="s">
        <v>816</v>
      </c>
      <c r="C525" s="9" t="s">
        <v>817</v>
      </c>
      <c r="D525" s="9" t="s">
        <v>392</v>
      </c>
      <c r="E525" s="9" t="s">
        <v>818</v>
      </c>
      <c r="F525" s="9" t="n">
        <v>10</v>
      </c>
      <c r="G525" s="9" t="n">
        <v>50</v>
      </c>
      <c r="H525" s="9" t="n">
        <v>50</v>
      </c>
      <c r="I525" s="9" t="n">
        <v>30</v>
      </c>
      <c r="J525" s="9" t="n">
        <f aca="false">MAX(J526,G526,F526,E526)</f>
        <v>500</v>
      </c>
      <c r="K525" s="9" t="n">
        <v>50</v>
      </c>
      <c r="L525" s="9" t="n">
        <f aca="false">IF(ISNA(P526),"",P526)</f>
        <v>500</v>
      </c>
      <c r="M525" s="9" t="s">
        <v>126</v>
      </c>
      <c r="N525" s="11" t="b">
        <f aca="false">TRUE()</f>
        <v>1</v>
      </c>
      <c r="O525" s="8" t="n">
        <f aca="false">IF(F525="","",IF(ISNUMBER(F525),F525,IFERROR(VALUE(F525),"")))</f>
        <v>10</v>
      </c>
      <c r="P525" s="8" t="n">
        <f aca="false">IF(G525="","",IF(ISNUMBER(G525),G525,IFERROR(VALUE(G525),"")))</f>
        <v>50</v>
      </c>
      <c r="Q525" s="8" t="n">
        <f aca="false">IF(H525="","",IF(ISNUMBER(H525),H525,IFERROR(VALUE(H525),"")))</f>
        <v>50</v>
      </c>
      <c r="R525" s="8" t="n">
        <f aca="false">IF(I525="","",IF(ISNUMBER(I525),I525,IFERROR(VALUE(I525),"")))</f>
        <v>30</v>
      </c>
      <c r="S525" s="8" t="n">
        <f aca="false">IF(COUNT(O525:R525)=0,"",MAX(O525:R525))</f>
        <v>50</v>
      </c>
      <c r="T525" s="8" t="str">
        <f aca="false">IF(S525="","",IFERROR(INDEX(Codetabel!$B$2:$B$11,MATCH(S525,Codetabel!$A$2:$A$11,0)),""))</f>
        <v>3.1</v>
      </c>
      <c r="U525" s="8" t="str">
        <f aca="false">IF(NOT(X525),"n/a (excluded)",IF(K525=S525,"OK","MISMATCH"))</f>
        <v>OK</v>
      </c>
      <c r="V525" s="8" t="str">
        <f aca="false">IF(NOT(X525),"n/a (excluded)",IF(M525&amp;""=T525&amp;"","OK","MISMATCH"))</f>
        <v>OK</v>
      </c>
      <c r="W525" s="8" t="str">
        <f aca="false">IF(E525="","no activity description",IF(O525="","no numeric odour distance",IF(M525="","no category","")))</f>
        <v/>
      </c>
      <c r="X525" s="12" t="b">
        <f aca="false">W525=""</f>
        <v>1</v>
      </c>
      <c r="Y525" s="8" t="n">
        <f aca="false">IF(X525,INDEX(Codetabel!$C$2:$C$11,MATCH(M525&amp;"",Codetabel!$B$2:$B$11,0)),"")</f>
        <v>3</v>
      </c>
      <c r="Z525" s="12" t="b">
        <f aca="false">IF(X525,O525=S525,"")</f>
        <v>0</v>
      </c>
    </row>
    <row r="526" customFormat="false" ht="15" hidden="false" customHeight="false" outlineLevel="0" collapsed="false">
      <c r="A526" s="9" t="n">
        <v>527</v>
      </c>
      <c r="B526" s="9" t="s">
        <v>816</v>
      </c>
      <c r="C526" s="9" t="s">
        <v>817</v>
      </c>
      <c r="D526" s="9" t="s">
        <v>107</v>
      </c>
      <c r="E526" s="9" t="s">
        <v>819</v>
      </c>
      <c r="F526" s="9" t="n">
        <v>50</v>
      </c>
      <c r="G526" s="9" t="n">
        <v>500</v>
      </c>
      <c r="H526" s="9" t="n">
        <v>500</v>
      </c>
      <c r="I526" s="9" t="n">
        <v>100</v>
      </c>
      <c r="J526" s="9" t="n">
        <f aca="false">MAX(J527,G527,F527,E527)</f>
        <v>0</v>
      </c>
      <c r="K526" s="9" t="n">
        <v>500</v>
      </c>
      <c r="L526" s="9" t="str">
        <f aca="false">IF(ISNA(P527),"",P527)</f>
        <v/>
      </c>
      <c r="M526" s="9" t="s">
        <v>180</v>
      </c>
      <c r="N526" s="11" t="b">
        <f aca="false">TRUE()</f>
        <v>1</v>
      </c>
      <c r="O526" s="8" t="n">
        <f aca="false">IF(F526="","",IF(ISNUMBER(F526),F526,IFERROR(VALUE(F526),"")))</f>
        <v>50</v>
      </c>
      <c r="P526" s="8" t="n">
        <f aca="false">IF(G526="","",IF(ISNUMBER(G526),G526,IFERROR(VALUE(G526),"")))</f>
        <v>500</v>
      </c>
      <c r="Q526" s="8" t="n">
        <f aca="false">IF(H526="","",IF(ISNUMBER(H526),H526,IFERROR(VALUE(H526),"")))</f>
        <v>500</v>
      </c>
      <c r="R526" s="8" t="n">
        <f aca="false">IF(I526="","",IF(ISNUMBER(I526),I526,IFERROR(VALUE(I526),"")))</f>
        <v>100</v>
      </c>
      <c r="S526" s="8" t="n">
        <f aca="false">IF(COUNT(O526:R526)=0,"",MAX(O526:R526))</f>
        <v>500</v>
      </c>
      <c r="T526" s="8" t="str">
        <f aca="false">IF(S526="","",IFERROR(INDEX(Codetabel!$B$2:$B$11,MATCH(S526,Codetabel!$A$2:$A$11,0)),""))</f>
        <v>5.1</v>
      </c>
      <c r="U526" s="8" t="str">
        <f aca="false">IF(NOT(X526),"n/a (excluded)",IF(K526=S526,"OK","MISMATCH"))</f>
        <v>OK</v>
      </c>
      <c r="V526" s="8" t="str">
        <f aca="false">IF(NOT(X526),"n/a (excluded)",IF(M526&amp;""=T526&amp;"","OK","MISMATCH"))</f>
        <v>OK</v>
      </c>
      <c r="W526" s="8" t="str">
        <f aca="false">IF(E526="","no activity description",IF(O526="","no numeric odour distance",IF(M526="","no category","")))</f>
        <v/>
      </c>
      <c r="X526" s="12" t="b">
        <f aca="false">W526=""</f>
        <v>1</v>
      </c>
      <c r="Y526" s="8" t="n">
        <f aca="false">IF(X526,INDEX(Codetabel!$C$2:$C$11,MATCH(M526&amp;"",Codetabel!$B$2:$B$11,0)),"")</f>
        <v>7</v>
      </c>
      <c r="Z526" s="12" t="b">
        <f aca="false">IF(X526,O526=S526,"")</f>
        <v>0</v>
      </c>
    </row>
    <row r="527" customFormat="false" ht="15" hidden="false" customHeight="false" outlineLevel="0" collapsed="false">
      <c r="A527" s="9" t="n">
        <v>528</v>
      </c>
      <c r="B527" s="9" t="s">
        <v>820</v>
      </c>
      <c r="C527" s="9" t="s">
        <v>821</v>
      </c>
      <c r="D527" s="9" t="s">
        <v>1215</v>
      </c>
      <c r="E527" s="9" t="s">
        <v>1409</v>
      </c>
      <c r="F527" s="9"/>
      <c r="G527" s="9"/>
      <c r="H527" s="9"/>
      <c r="I527" s="9"/>
      <c r="J527" s="9"/>
      <c r="K527" s="9"/>
      <c r="L527" s="9" t="n">
        <f aca="false">IF(ISNA(P528),"",P528)</f>
        <v>0</v>
      </c>
      <c r="M527" s="9"/>
      <c r="N527" s="11" t="b">
        <f aca="false">TRUE()</f>
        <v>1</v>
      </c>
      <c r="O527" s="8" t="str">
        <f aca="false">IF(F527="","",IF(ISNUMBER(F527),F527,IFERROR(VALUE(F527),"")))</f>
        <v/>
      </c>
      <c r="P527" s="8" t="str">
        <f aca="false">IF(G527="","",IF(ISNUMBER(G527),G527,IFERROR(VALUE(G527),"")))</f>
        <v/>
      </c>
      <c r="Q527" s="8" t="str">
        <f aca="false">IF(H527="","",IF(ISNUMBER(H527),H527,IFERROR(VALUE(H527),"")))</f>
        <v/>
      </c>
      <c r="R527" s="8" t="str">
        <f aca="false">IF(I527="","",IF(ISNUMBER(I527),I527,IFERROR(VALUE(I527),"")))</f>
        <v/>
      </c>
      <c r="S527" s="8" t="str">
        <f aca="false">IF(COUNT(O527:R527)=0,"",MAX(O527:R527))</f>
        <v/>
      </c>
      <c r="T527" s="8" t="str">
        <f aca="false">IF(S527="","",IFERROR(INDEX(Codetabel!$B$2:$B$11,MATCH(S527,Codetabel!$A$2:$A$11,0)),""))</f>
        <v/>
      </c>
      <c r="U527" s="8" t="str">
        <f aca="false">IF(NOT(X527),"n/a (excluded)",IF(K527=S527,"OK","MISMATCH"))</f>
        <v>n/a (excluded)</v>
      </c>
      <c r="V527" s="8" t="str">
        <f aca="false">IF(NOT(X527),"n/a (excluded)",IF(M527&amp;""=T527&amp;"","OK","MISMATCH"))</f>
        <v>n/a (excluded)</v>
      </c>
      <c r="W527" s="8" t="str">
        <f aca="false">IF(E527="","no activity description",IF(O527="","no numeric odour distance",IF(M527="","no category","")))</f>
        <v>no numeric odour distance</v>
      </c>
      <c r="X527" s="12" t="b">
        <f aca="false">W527=""</f>
        <v>0</v>
      </c>
      <c r="Y527" s="8" t="str">
        <f aca="false">IF(X527,INDEX(Codetabel!$C$2:$C$11,MATCH(M527&amp;"",Codetabel!$B$2:$B$11,0)),"")</f>
        <v/>
      </c>
      <c r="Z527" s="8" t="str">
        <f aca="false">IF(X527,O527=S527,"")</f>
        <v/>
      </c>
    </row>
    <row r="528" customFormat="false" ht="15" hidden="false" customHeight="false" outlineLevel="0" collapsed="false">
      <c r="A528" s="9" t="n">
        <v>529</v>
      </c>
      <c r="B528" s="9" t="s">
        <v>820</v>
      </c>
      <c r="C528" s="9" t="s">
        <v>821</v>
      </c>
      <c r="D528" s="9" t="s">
        <v>392</v>
      </c>
      <c r="E528" s="9" t="s">
        <v>822</v>
      </c>
      <c r="F528" s="9" t="n">
        <v>50</v>
      </c>
      <c r="G528" s="9" t="n">
        <v>0</v>
      </c>
      <c r="H528" s="9" t="n">
        <v>50</v>
      </c>
      <c r="I528" s="9" t="n">
        <v>200</v>
      </c>
      <c r="J528" s="9" t="n">
        <f aca="false">MAX(J529,G529,F529,E529)</f>
        <v>100</v>
      </c>
      <c r="K528" s="9" t="n">
        <v>200</v>
      </c>
      <c r="L528" s="9" t="n">
        <f aca="false">IF(ISNA(P529),"",P529)</f>
        <v>0</v>
      </c>
      <c r="M528" s="9" t="s">
        <v>132</v>
      </c>
      <c r="N528" s="11" t="b">
        <f aca="false">TRUE()</f>
        <v>1</v>
      </c>
      <c r="O528" s="8" t="n">
        <f aca="false">IF(F528="","",IF(ISNUMBER(F528),F528,IFERROR(VALUE(F528),"")))</f>
        <v>50</v>
      </c>
      <c r="P528" s="8" t="n">
        <f aca="false">IF(G528="","",IF(ISNUMBER(G528),G528,IFERROR(VALUE(G528),"")))</f>
        <v>0</v>
      </c>
      <c r="Q528" s="8" t="n">
        <f aca="false">IF(H528="","",IF(ISNUMBER(H528),H528,IFERROR(VALUE(H528),"")))</f>
        <v>50</v>
      </c>
      <c r="R528" s="8" t="n">
        <f aca="false">IF(I528="","",IF(ISNUMBER(I528),I528,IFERROR(VALUE(I528),"")))</f>
        <v>200</v>
      </c>
      <c r="S528" s="8" t="n">
        <f aca="false">IF(COUNT(O528:R528)=0,"",MAX(O528:R528))</f>
        <v>200</v>
      </c>
      <c r="T528" s="8" t="str">
        <f aca="false">IF(S528="","",IFERROR(INDEX(Codetabel!$B$2:$B$11,MATCH(S528,Codetabel!$A$2:$A$11,0)),""))</f>
        <v>4.1</v>
      </c>
      <c r="U528" s="8" t="str">
        <f aca="false">IF(NOT(X528),"n/a (excluded)",IF(K528=S528,"OK","MISMATCH"))</f>
        <v>OK</v>
      </c>
      <c r="V528" s="8" t="str">
        <f aca="false">IF(NOT(X528),"n/a (excluded)",IF(M528&amp;""=T528&amp;"","OK","MISMATCH"))</f>
        <v>OK</v>
      </c>
      <c r="W528" s="8" t="str">
        <f aca="false">IF(E528="","no activity description",IF(O528="","no numeric odour distance",IF(M528="","no category","")))</f>
        <v/>
      </c>
      <c r="X528" s="12" t="b">
        <f aca="false">W528=""</f>
        <v>1</v>
      </c>
      <c r="Y528" s="8" t="n">
        <f aca="false">IF(X528,INDEX(Codetabel!$C$2:$C$11,MATCH(M528&amp;"",Codetabel!$B$2:$B$11,0)),"")</f>
        <v>5</v>
      </c>
      <c r="Z528" s="12" t="b">
        <f aca="false">IF(X528,O528=S528,"")</f>
        <v>0</v>
      </c>
    </row>
    <row r="529" customFormat="false" ht="15" hidden="false" customHeight="false" outlineLevel="0" collapsed="false">
      <c r="A529" s="9" t="n">
        <v>530</v>
      </c>
      <c r="B529" s="9" t="s">
        <v>820</v>
      </c>
      <c r="C529" s="9" t="s">
        <v>821</v>
      </c>
      <c r="D529" s="9" t="s">
        <v>107</v>
      </c>
      <c r="E529" s="9" t="s">
        <v>823</v>
      </c>
      <c r="F529" s="9" t="n">
        <v>100</v>
      </c>
      <c r="G529" s="9" t="n">
        <v>0</v>
      </c>
      <c r="H529" s="9" t="n">
        <v>50</v>
      </c>
      <c r="I529" s="9" t="n">
        <v>500</v>
      </c>
      <c r="J529" s="9" t="n">
        <f aca="false">MAX(J530,G530,F530,E530)</f>
        <v>100</v>
      </c>
      <c r="K529" s="9" t="n">
        <v>500</v>
      </c>
      <c r="L529" s="9" t="n">
        <f aca="false">IF(ISNA(P530),"",P530)</f>
        <v>0</v>
      </c>
      <c r="M529" s="9" t="s">
        <v>180</v>
      </c>
      <c r="N529" s="11" t="b">
        <f aca="false">TRUE()</f>
        <v>1</v>
      </c>
      <c r="O529" s="8" t="n">
        <f aca="false">IF(F529="","",IF(ISNUMBER(F529),F529,IFERROR(VALUE(F529),"")))</f>
        <v>100</v>
      </c>
      <c r="P529" s="8" t="n">
        <f aca="false">IF(G529="","",IF(ISNUMBER(G529),G529,IFERROR(VALUE(G529),"")))</f>
        <v>0</v>
      </c>
      <c r="Q529" s="8" t="n">
        <f aca="false">IF(H529="","",IF(ISNUMBER(H529),H529,IFERROR(VALUE(H529),"")))</f>
        <v>50</v>
      </c>
      <c r="R529" s="8" t="n">
        <f aca="false">IF(I529="","",IF(ISNUMBER(I529),I529,IFERROR(VALUE(I529),"")))</f>
        <v>500</v>
      </c>
      <c r="S529" s="8" t="n">
        <f aca="false">IF(COUNT(O529:R529)=0,"",MAX(O529:R529))</f>
        <v>500</v>
      </c>
      <c r="T529" s="8" t="str">
        <f aca="false">IF(S529="","",IFERROR(INDEX(Codetabel!$B$2:$B$11,MATCH(S529,Codetabel!$A$2:$A$11,0)),""))</f>
        <v>5.1</v>
      </c>
      <c r="U529" s="8" t="str">
        <f aca="false">IF(NOT(X529),"n/a (excluded)",IF(K529=S529,"OK","MISMATCH"))</f>
        <v>OK</v>
      </c>
      <c r="V529" s="8" t="str">
        <f aca="false">IF(NOT(X529),"n/a (excluded)",IF(M529&amp;""=T529&amp;"","OK","MISMATCH"))</f>
        <v>OK</v>
      </c>
      <c r="W529" s="8" t="str">
        <f aca="false">IF(E529="","no activity description",IF(O529="","no numeric odour distance",IF(M529="","no category","")))</f>
        <v/>
      </c>
      <c r="X529" s="12" t="b">
        <f aca="false">W529=""</f>
        <v>1</v>
      </c>
      <c r="Y529" s="8" t="n">
        <f aca="false">IF(X529,INDEX(Codetabel!$C$2:$C$11,MATCH(M529&amp;"",Codetabel!$B$2:$B$11,0)),"")</f>
        <v>7</v>
      </c>
      <c r="Z529" s="12" t="b">
        <f aca="false">IF(X529,O529=S529,"")</f>
        <v>0</v>
      </c>
    </row>
    <row r="530" customFormat="false" ht="15" hidden="false" customHeight="false" outlineLevel="0" collapsed="false">
      <c r="A530" s="9" t="n">
        <v>531</v>
      </c>
      <c r="B530" s="9" t="s">
        <v>820</v>
      </c>
      <c r="C530" s="9" t="s">
        <v>821</v>
      </c>
      <c r="D530" s="9" t="s">
        <v>1217</v>
      </c>
      <c r="E530" s="9" t="s">
        <v>824</v>
      </c>
      <c r="F530" s="9" t="n">
        <v>50</v>
      </c>
      <c r="G530" s="9" t="n">
        <v>0</v>
      </c>
      <c r="H530" s="9" t="n">
        <v>50</v>
      </c>
      <c r="I530" s="9" t="n">
        <v>300</v>
      </c>
      <c r="J530" s="9" t="n">
        <f aca="false">MAX(J531,G531,F531,E531)</f>
        <v>100</v>
      </c>
      <c r="K530" s="9" t="n">
        <v>300</v>
      </c>
      <c r="L530" s="9" t="n">
        <f aca="false">IF(ISNA(P531),"",P531)</f>
        <v>0</v>
      </c>
      <c r="M530" s="9" t="s">
        <v>199</v>
      </c>
      <c r="N530" s="11" t="b">
        <f aca="false">TRUE()</f>
        <v>1</v>
      </c>
      <c r="O530" s="8" t="n">
        <f aca="false">IF(F530="","",IF(ISNUMBER(F530),F530,IFERROR(VALUE(F530),"")))</f>
        <v>50</v>
      </c>
      <c r="P530" s="8" t="n">
        <f aca="false">IF(G530="","",IF(ISNUMBER(G530),G530,IFERROR(VALUE(G530),"")))</f>
        <v>0</v>
      </c>
      <c r="Q530" s="8" t="n">
        <f aca="false">IF(H530="","",IF(ISNUMBER(H530),H530,IFERROR(VALUE(H530),"")))</f>
        <v>50</v>
      </c>
      <c r="R530" s="8" t="n">
        <f aca="false">IF(I530="","",IF(ISNUMBER(I530),I530,IFERROR(VALUE(I530),"")))</f>
        <v>300</v>
      </c>
      <c r="S530" s="8" t="n">
        <f aca="false">IF(COUNT(O530:R530)=0,"",MAX(O530:R530))</f>
        <v>300</v>
      </c>
      <c r="T530" s="8" t="str">
        <f aca="false">IF(S530="","",IFERROR(INDEX(Codetabel!$B$2:$B$11,MATCH(S530,Codetabel!$A$2:$A$11,0)),""))</f>
        <v>4.2</v>
      </c>
      <c r="U530" s="8" t="str">
        <f aca="false">IF(NOT(X530),"n/a (excluded)",IF(K530=S530,"OK","MISMATCH"))</f>
        <v>OK</v>
      </c>
      <c r="V530" s="8" t="str">
        <f aca="false">IF(NOT(X530),"n/a (excluded)",IF(M530&amp;""=T530&amp;"","OK","MISMATCH"))</f>
        <v>OK</v>
      </c>
      <c r="W530" s="8" t="str">
        <f aca="false">IF(E530="","no activity description",IF(O530="","no numeric odour distance",IF(M530="","no category","")))</f>
        <v/>
      </c>
      <c r="X530" s="12" t="b">
        <f aca="false">W530=""</f>
        <v>1</v>
      </c>
      <c r="Y530" s="8" t="n">
        <f aca="false">IF(X530,INDEX(Codetabel!$C$2:$C$11,MATCH(M530&amp;"",Codetabel!$B$2:$B$11,0)),"")</f>
        <v>6</v>
      </c>
      <c r="Z530" s="12" t="b">
        <f aca="false">IF(X530,O530=S530,"")</f>
        <v>0</v>
      </c>
    </row>
    <row r="531" customFormat="false" ht="15" hidden="false" customHeight="false" outlineLevel="0" collapsed="false">
      <c r="A531" s="9" t="n">
        <v>532</v>
      </c>
      <c r="B531" s="9" t="s">
        <v>825</v>
      </c>
      <c r="C531" s="9" t="s">
        <v>826</v>
      </c>
      <c r="D531" s="9"/>
      <c r="E531" s="9" t="s">
        <v>827</v>
      </c>
      <c r="F531" s="9" t="n">
        <v>100</v>
      </c>
      <c r="G531" s="9" t="n">
        <v>0</v>
      </c>
      <c r="H531" s="9" t="n">
        <v>30</v>
      </c>
      <c r="I531" s="9" t="n">
        <v>50</v>
      </c>
      <c r="J531" s="9" t="n">
        <f aca="false">MAX(J532,G532,F532,E532)</f>
        <v>0</v>
      </c>
      <c r="K531" s="9" t="n">
        <v>100</v>
      </c>
      <c r="L531" s="9" t="str">
        <f aca="false">IF(ISNA(P532),"",P532)</f>
        <v/>
      </c>
      <c r="M531" s="9" t="s">
        <v>115</v>
      </c>
      <c r="N531" s="11" t="b">
        <f aca="false">TRUE()</f>
        <v>1</v>
      </c>
      <c r="O531" s="8" t="n">
        <f aca="false">IF(F531="","",IF(ISNUMBER(F531),F531,IFERROR(VALUE(F531),"")))</f>
        <v>100</v>
      </c>
      <c r="P531" s="8" t="n">
        <f aca="false">IF(G531="","",IF(ISNUMBER(G531),G531,IFERROR(VALUE(G531),"")))</f>
        <v>0</v>
      </c>
      <c r="Q531" s="8" t="n">
        <f aca="false">IF(H531="","",IF(ISNUMBER(H531),H531,IFERROR(VALUE(H531),"")))</f>
        <v>30</v>
      </c>
      <c r="R531" s="8" t="n">
        <f aca="false">IF(I531="","",IF(ISNUMBER(I531),I531,IFERROR(VALUE(I531),"")))</f>
        <v>50</v>
      </c>
      <c r="S531" s="8" t="n">
        <f aca="false">IF(COUNT(O531:R531)=0,"",MAX(O531:R531))</f>
        <v>100</v>
      </c>
      <c r="T531" s="8" t="str">
        <f aca="false">IF(S531="","",IFERROR(INDEX(Codetabel!$B$2:$B$11,MATCH(S531,Codetabel!$A$2:$A$11,0)),""))</f>
        <v>3.2</v>
      </c>
      <c r="U531" s="8" t="str">
        <f aca="false">IF(NOT(X531),"n/a (excluded)",IF(K531=S531,"OK","MISMATCH"))</f>
        <v>OK</v>
      </c>
      <c r="V531" s="8" t="str">
        <f aca="false">IF(NOT(X531),"n/a (excluded)",IF(M531&amp;""=T531&amp;"","OK","MISMATCH"))</f>
        <v>OK</v>
      </c>
      <c r="W531" s="8" t="str">
        <f aca="false">IF(E531="","no activity description",IF(O531="","no numeric odour distance",IF(M531="","no category","")))</f>
        <v/>
      </c>
      <c r="X531" s="12" t="b">
        <f aca="false">W531=""</f>
        <v>1</v>
      </c>
      <c r="Y531" s="8" t="n">
        <f aca="false">IF(X531,INDEX(Codetabel!$C$2:$C$11,MATCH(M531&amp;"",Codetabel!$B$2:$B$11,0)),"")</f>
        <v>4</v>
      </c>
      <c r="Z531" s="12" t="b">
        <f aca="false">IF(X531,O531=S531,"")</f>
        <v>1</v>
      </c>
    </row>
    <row r="532" customFormat="false" ht="15" hidden="false" customHeight="false" outlineLevel="0" collapsed="false">
      <c r="A532" s="9" t="n">
        <v>533</v>
      </c>
      <c r="B532" s="9" t="s">
        <v>828</v>
      </c>
      <c r="C532" s="9" t="s">
        <v>829</v>
      </c>
      <c r="D532" s="9" t="s">
        <v>1215</v>
      </c>
      <c r="E532" s="9" t="s">
        <v>1410</v>
      </c>
      <c r="F532" s="9"/>
      <c r="G532" s="9"/>
      <c r="H532" s="9"/>
      <c r="I532" s="9"/>
      <c r="J532" s="9"/>
      <c r="K532" s="9"/>
      <c r="L532" s="9" t="n">
        <f aca="false">IF(ISNA(P533),"",P533)</f>
        <v>300</v>
      </c>
      <c r="M532" s="9"/>
      <c r="N532" s="11" t="b">
        <f aca="false">TRUE()</f>
        <v>1</v>
      </c>
      <c r="O532" s="8" t="str">
        <f aca="false">IF(F532="","",IF(ISNUMBER(F532),F532,IFERROR(VALUE(F532),"")))</f>
        <v/>
      </c>
      <c r="P532" s="8" t="str">
        <f aca="false">IF(G532="","",IF(ISNUMBER(G532),G532,IFERROR(VALUE(G532),"")))</f>
        <v/>
      </c>
      <c r="Q532" s="8" t="str">
        <f aca="false">IF(H532="","",IF(ISNUMBER(H532),H532,IFERROR(VALUE(H532),"")))</f>
        <v/>
      </c>
      <c r="R532" s="8" t="str">
        <f aca="false">IF(I532="","",IF(ISNUMBER(I532),I532,IFERROR(VALUE(I532),"")))</f>
        <v/>
      </c>
      <c r="S532" s="8" t="str">
        <f aca="false">IF(COUNT(O532:R532)=0,"",MAX(O532:R532))</f>
        <v/>
      </c>
      <c r="T532" s="8" t="str">
        <f aca="false">IF(S532="","",IFERROR(INDEX(Codetabel!$B$2:$B$11,MATCH(S532,Codetabel!$A$2:$A$11,0)),""))</f>
        <v/>
      </c>
      <c r="U532" s="8" t="str">
        <f aca="false">IF(NOT(X532),"n/a (excluded)",IF(K532=S532,"OK","MISMATCH"))</f>
        <v>n/a (excluded)</v>
      </c>
      <c r="V532" s="8" t="str">
        <f aca="false">IF(NOT(X532),"n/a (excluded)",IF(M532&amp;""=T532&amp;"","OK","MISMATCH"))</f>
        <v>n/a (excluded)</v>
      </c>
      <c r="W532" s="8" t="str">
        <f aca="false">IF(E532="","no activity description",IF(O532="","no numeric odour distance",IF(M532="","no category","")))</f>
        <v>no numeric odour distance</v>
      </c>
      <c r="X532" s="12" t="b">
        <f aca="false">W532=""</f>
        <v>0</v>
      </c>
      <c r="Y532" s="8" t="str">
        <f aca="false">IF(X532,INDEX(Codetabel!$C$2:$C$11,MATCH(M532&amp;"",Codetabel!$B$2:$B$11,0)),"")</f>
        <v/>
      </c>
      <c r="Z532" s="8" t="str">
        <f aca="false">IF(X532,O532=S532,"")</f>
        <v/>
      </c>
    </row>
    <row r="533" customFormat="false" ht="15" hidden="false" customHeight="false" outlineLevel="0" collapsed="false">
      <c r="A533" s="9" t="n">
        <v>534</v>
      </c>
      <c r="B533" s="9" t="s">
        <v>828</v>
      </c>
      <c r="C533" s="9" t="s">
        <v>829</v>
      </c>
      <c r="D533" s="9" t="s">
        <v>392</v>
      </c>
      <c r="E533" s="9" t="s">
        <v>830</v>
      </c>
      <c r="F533" s="9" t="n">
        <v>30</v>
      </c>
      <c r="G533" s="9" t="n">
        <v>300</v>
      </c>
      <c r="H533" s="9" t="n">
        <v>300</v>
      </c>
      <c r="I533" s="9" t="n">
        <v>10</v>
      </c>
      <c r="J533" s="9" t="n">
        <f aca="false">MAX(J534,G534,F534,E534)</f>
        <v>500</v>
      </c>
      <c r="K533" s="9" t="n">
        <v>300</v>
      </c>
      <c r="L533" s="9" t="n">
        <f aca="false">IF(ISNA(P534),"",P534)</f>
        <v>500</v>
      </c>
      <c r="M533" s="9" t="s">
        <v>199</v>
      </c>
      <c r="N533" s="11" t="b">
        <f aca="false">TRUE()</f>
        <v>1</v>
      </c>
      <c r="O533" s="8" t="n">
        <f aca="false">IF(F533="","",IF(ISNUMBER(F533),F533,IFERROR(VALUE(F533),"")))</f>
        <v>30</v>
      </c>
      <c r="P533" s="8" t="n">
        <f aca="false">IF(G533="","",IF(ISNUMBER(G533),G533,IFERROR(VALUE(G533),"")))</f>
        <v>300</v>
      </c>
      <c r="Q533" s="8" t="n">
        <f aca="false">IF(H533="","",IF(ISNUMBER(H533),H533,IFERROR(VALUE(H533),"")))</f>
        <v>300</v>
      </c>
      <c r="R533" s="8" t="n">
        <f aca="false">IF(I533="","",IF(ISNUMBER(I533),I533,IFERROR(VALUE(I533),"")))</f>
        <v>10</v>
      </c>
      <c r="S533" s="8" t="n">
        <f aca="false">IF(COUNT(O533:R533)=0,"",MAX(O533:R533))</f>
        <v>300</v>
      </c>
      <c r="T533" s="8" t="str">
        <f aca="false">IF(S533="","",IFERROR(INDEX(Codetabel!$B$2:$B$11,MATCH(S533,Codetabel!$A$2:$A$11,0)),""))</f>
        <v>4.2</v>
      </c>
      <c r="U533" s="8" t="str">
        <f aca="false">IF(NOT(X533),"n/a (excluded)",IF(K533=S533,"OK","MISMATCH"))</f>
        <v>OK</v>
      </c>
      <c r="V533" s="8" t="str">
        <f aca="false">IF(NOT(X533),"n/a (excluded)",IF(M533&amp;""=T533&amp;"","OK","MISMATCH"))</f>
        <v>OK</v>
      </c>
      <c r="W533" s="8" t="str">
        <f aca="false">IF(E533="","no activity description",IF(O533="","no numeric odour distance",IF(M533="","no category","")))</f>
        <v/>
      </c>
      <c r="X533" s="12" t="b">
        <f aca="false">W533=""</f>
        <v>1</v>
      </c>
      <c r="Y533" s="8" t="n">
        <f aca="false">IF(X533,INDEX(Codetabel!$C$2:$C$11,MATCH(M533&amp;"",Codetabel!$B$2:$B$11,0)),"")</f>
        <v>6</v>
      </c>
      <c r="Z533" s="12" t="b">
        <f aca="false">IF(X533,O533=S533,"")</f>
        <v>0</v>
      </c>
    </row>
    <row r="534" customFormat="false" ht="15" hidden="false" customHeight="false" outlineLevel="0" collapsed="false">
      <c r="A534" s="9" t="n">
        <v>535</v>
      </c>
      <c r="B534" s="9" t="s">
        <v>828</v>
      </c>
      <c r="C534" s="9" t="s">
        <v>829</v>
      </c>
      <c r="D534" s="9" t="s">
        <v>107</v>
      </c>
      <c r="E534" s="9" t="s">
        <v>831</v>
      </c>
      <c r="F534" s="9" t="n">
        <v>50</v>
      </c>
      <c r="G534" s="9" t="n">
        <v>500</v>
      </c>
      <c r="H534" s="9" t="n">
        <v>700</v>
      </c>
      <c r="I534" s="9" t="n">
        <v>10</v>
      </c>
      <c r="J534" s="9" t="n">
        <f aca="false">MAX(J535,G535,F535,E535)</f>
        <v>10</v>
      </c>
      <c r="K534" s="9" t="n">
        <v>700</v>
      </c>
      <c r="L534" s="9" t="n">
        <f aca="false">IF(ISNA(P535),"",P535)</f>
        <v>10</v>
      </c>
      <c r="M534" s="9" t="s">
        <v>182</v>
      </c>
      <c r="N534" s="11" t="b">
        <f aca="false">TRUE()</f>
        <v>1</v>
      </c>
      <c r="O534" s="8" t="n">
        <f aca="false">IF(F534="","",IF(ISNUMBER(F534),F534,IFERROR(VALUE(F534),"")))</f>
        <v>50</v>
      </c>
      <c r="P534" s="8" t="n">
        <f aca="false">IF(G534="","",IF(ISNUMBER(G534),G534,IFERROR(VALUE(G534),"")))</f>
        <v>500</v>
      </c>
      <c r="Q534" s="8" t="n">
        <f aca="false">IF(H534="","",IF(ISNUMBER(H534),H534,IFERROR(VALUE(H534),"")))</f>
        <v>700</v>
      </c>
      <c r="R534" s="8" t="n">
        <f aca="false">IF(I534="","",IF(ISNUMBER(I534),I534,IFERROR(VALUE(I534),"")))</f>
        <v>10</v>
      </c>
      <c r="S534" s="8" t="n">
        <f aca="false">IF(COUNT(O534:R534)=0,"",MAX(O534:R534))</f>
        <v>700</v>
      </c>
      <c r="T534" s="8" t="str">
        <f aca="false">IF(S534="","",IFERROR(INDEX(Codetabel!$B$2:$B$11,MATCH(S534,Codetabel!$A$2:$A$11,0)),""))</f>
        <v>5.2</v>
      </c>
      <c r="U534" s="8" t="str">
        <f aca="false">IF(NOT(X534),"n/a (excluded)",IF(K534=S534,"OK","MISMATCH"))</f>
        <v>OK</v>
      </c>
      <c r="V534" s="8" t="str">
        <f aca="false">IF(NOT(X534),"n/a (excluded)",IF(M534&amp;""=T534&amp;"","OK","MISMATCH"))</f>
        <v>OK</v>
      </c>
      <c r="W534" s="8" t="str">
        <f aca="false">IF(E534="","no activity description",IF(O534="","no numeric odour distance",IF(M534="","no category","")))</f>
        <v/>
      </c>
      <c r="X534" s="12" t="b">
        <f aca="false">W534=""</f>
        <v>1</v>
      </c>
      <c r="Y534" s="8" t="n">
        <f aca="false">IF(X534,INDEX(Codetabel!$C$2:$C$11,MATCH(M534&amp;"",Codetabel!$B$2:$B$11,0)),"")</f>
        <v>8</v>
      </c>
      <c r="Z534" s="12" t="b">
        <f aca="false">IF(X534,O534=S534,"")</f>
        <v>0</v>
      </c>
    </row>
    <row r="535" customFormat="false" ht="15" hidden="false" customHeight="false" outlineLevel="0" collapsed="false">
      <c r="A535" s="9" t="n">
        <v>536</v>
      </c>
      <c r="B535" s="9" t="s">
        <v>832</v>
      </c>
      <c r="C535" s="9" t="s">
        <v>833</v>
      </c>
      <c r="D535" s="9"/>
      <c r="E535" s="9" t="s">
        <v>834</v>
      </c>
      <c r="F535" s="9" t="n">
        <v>0</v>
      </c>
      <c r="G535" s="9" t="n">
        <v>10</v>
      </c>
      <c r="H535" s="9" t="n">
        <v>100</v>
      </c>
      <c r="I535" s="9" t="n">
        <v>10</v>
      </c>
      <c r="J535" s="9" t="n">
        <f aca="false">MAX(J536,G536,F536,E536)</f>
        <v>0</v>
      </c>
      <c r="K535" s="9" t="n">
        <v>100</v>
      </c>
      <c r="L535" s="9" t="str">
        <f aca="false">IF(ISNA(P536),"",P536)</f>
        <v/>
      </c>
      <c r="M535" s="9" t="s">
        <v>115</v>
      </c>
      <c r="N535" s="11" t="b">
        <f aca="false">TRUE()</f>
        <v>1</v>
      </c>
      <c r="O535" s="8" t="n">
        <f aca="false">IF(F535="","",IF(ISNUMBER(F535),F535,IFERROR(VALUE(F535),"")))</f>
        <v>0</v>
      </c>
      <c r="P535" s="8" t="n">
        <f aca="false">IF(G535="","",IF(ISNUMBER(G535),G535,IFERROR(VALUE(G535),"")))</f>
        <v>10</v>
      </c>
      <c r="Q535" s="8" t="n">
        <f aca="false">IF(H535="","",IF(ISNUMBER(H535),H535,IFERROR(VALUE(H535),"")))</f>
        <v>100</v>
      </c>
      <c r="R535" s="8" t="n">
        <f aca="false">IF(I535="","",IF(ISNUMBER(I535),I535,IFERROR(VALUE(I535),"")))</f>
        <v>10</v>
      </c>
      <c r="S535" s="8" t="n">
        <f aca="false">IF(COUNT(O535:R535)=0,"",MAX(O535:R535))</f>
        <v>100</v>
      </c>
      <c r="T535" s="8" t="str">
        <f aca="false">IF(S535="","",IFERROR(INDEX(Codetabel!$B$2:$B$11,MATCH(S535,Codetabel!$A$2:$A$11,0)),""))</f>
        <v>3.2</v>
      </c>
      <c r="U535" s="8" t="str">
        <f aca="false">IF(NOT(X535),"n/a (excluded)",IF(K535=S535,"OK","MISMATCH"))</f>
        <v>OK</v>
      </c>
      <c r="V535" s="8" t="str">
        <f aca="false">IF(NOT(X535),"n/a (excluded)",IF(M535&amp;""=T535&amp;"","OK","MISMATCH"))</f>
        <v>OK</v>
      </c>
      <c r="W535" s="8" t="str">
        <f aca="false">IF(E535="","no activity description",IF(O535="","no numeric odour distance",IF(M535="","no category","")))</f>
        <v/>
      </c>
      <c r="X535" s="12" t="b">
        <f aca="false">W535=""</f>
        <v>1</v>
      </c>
      <c r="Y535" s="8" t="n">
        <f aca="false">IF(X535,INDEX(Codetabel!$C$2:$C$11,MATCH(M535&amp;"",Codetabel!$B$2:$B$11,0)),"")</f>
        <v>4</v>
      </c>
      <c r="Z535" s="12" t="b">
        <f aca="false">IF(X535,O535=S535,"")</f>
        <v>0</v>
      </c>
    </row>
    <row r="536" customFormat="false" ht="15" hidden="false" customHeight="false" outlineLevel="0" collapsed="false">
      <c r="A536" s="9" t="n">
        <v>537</v>
      </c>
      <c r="B536" s="9" t="s">
        <v>835</v>
      </c>
      <c r="C536" s="9" t="s">
        <v>836</v>
      </c>
      <c r="D536" s="9" t="s">
        <v>1215</v>
      </c>
      <c r="E536" s="9" t="s">
        <v>1411</v>
      </c>
      <c r="F536" s="9"/>
      <c r="G536" s="9"/>
      <c r="H536" s="9"/>
      <c r="I536" s="9"/>
      <c r="J536" s="9"/>
      <c r="K536" s="9"/>
      <c r="L536" s="9" t="n">
        <f aca="false">IF(ISNA(P537),"",P537)</f>
        <v>10</v>
      </c>
      <c r="M536" s="9"/>
      <c r="N536" s="11" t="b">
        <f aca="false">TRUE()</f>
        <v>1</v>
      </c>
      <c r="O536" s="8" t="str">
        <f aca="false">IF(F536="","",IF(ISNUMBER(F536),F536,IFERROR(VALUE(F536),"")))</f>
        <v/>
      </c>
      <c r="P536" s="8" t="str">
        <f aca="false">IF(G536="","",IF(ISNUMBER(G536),G536,IFERROR(VALUE(G536),"")))</f>
        <v/>
      </c>
      <c r="Q536" s="8" t="str">
        <f aca="false">IF(H536="","",IF(ISNUMBER(H536),H536,IFERROR(VALUE(H536),"")))</f>
        <v/>
      </c>
      <c r="R536" s="8" t="str">
        <f aca="false">IF(I536="","",IF(ISNUMBER(I536),I536,IFERROR(VALUE(I536),"")))</f>
        <v/>
      </c>
      <c r="S536" s="8" t="str">
        <f aca="false">IF(COUNT(O536:R536)=0,"",MAX(O536:R536))</f>
        <v/>
      </c>
      <c r="T536" s="8" t="str">
        <f aca="false">IF(S536="","",IFERROR(INDEX(Codetabel!$B$2:$B$11,MATCH(S536,Codetabel!$A$2:$A$11,0)),""))</f>
        <v/>
      </c>
      <c r="U536" s="8" t="str">
        <f aca="false">IF(NOT(X536),"n/a (excluded)",IF(K536=S536,"OK","MISMATCH"))</f>
        <v>n/a (excluded)</v>
      </c>
      <c r="V536" s="8" t="str">
        <f aca="false">IF(NOT(X536),"n/a (excluded)",IF(M536&amp;""=T536&amp;"","OK","MISMATCH"))</f>
        <v>n/a (excluded)</v>
      </c>
      <c r="W536" s="8" t="str">
        <f aca="false">IF(E536="","no activity description",IF(O536="","no numeric odour distance",IF(M536="","no category","")))</f>
        <v>no numeric odour distance</v>
      </c>
      <c r="X536" s="12" t="b">
        <f aca="false">W536=""</f>
        <v>0</v>
      </c>
      <c r="Y536" s="8" t="str">
        <f aca="false">IF(X536,INDEX(Codetabel!$C$2:$C$11,MATCH(M536&amp;"",Codetabel!$B$2:$B$11,0)),"")</f>
        <v/>
      </c>
      <c r="Z536" s="8" t="str">
        <f aca="false">IF(X536,O536=S536,"")</f>
        <v/>
      </c>
    </row>
    <row r="537" customFormat="false" ht="15" hidden="false" customHeight="false" outlineLevel="0" collapsed="false">
      <c r="A537" s="9" t="n">
        <v>538</v>
      </c>
      <c r="B537" s="9" t="s">
        <v>835</v>
      </c>
      <c r="C537" s="9" t="s">
        <v>836</v>
      </c>
      <c r="D537" s="9" t="s">
        <v>392</v>
      </c>
      <c r="E537" s="9" t="s">
        <v>837</v>
      </c>
      <c r="F537" s="9" t="n">
        <v>0</v>
      </c>
      <c r="G537" s="9" t="n">
        <v>10</v>
      </c>
      <c r="H537" s="9" t="n">
        <v>50</v>
      </c>
      <c r="I537" s="9" t="n">
        <v>10</v>
      </c>
      <c r="J537" s="9" t="n">
        <f aca="false">MAX(J538,G538,F538,E538)</f>
        <v>10</v>
      </c>
      <c r="K537" s="9" t="n">
        <v>50</v>
      </c>
      <c r="L537" s="9" t="n">
        <f aca="false">IF(ISNA(P538),"",P538)</f>
        <v>10</v>
      </c>
      <c r="M537" s="9" t="s">
        <v>126</v>
      </c>
      <c r="N537" s="11" t="b">
        <f aca="false">TRUE()</f>
        <v>1</v>
      </c>
      <c r="O537" s="8" t="n">
        <f aca="false">IF(F537="","",IF(ISNUMBER(F537),F537,IFERROR(VALUE(F537),"")))</f>
        <v>0</v>
      </c>
      <c r="P537" s="8" t="n">
        <f aca="false">IF(G537="","",IF(ISNUMBER(G537),G537,IFERROR(VALUE(G537),"")))</f>
        <v>10</v>
      </c>
      <c r="Q537" s="8" t="n">
        <f aca="false">IF(H537="","",IF(ISNUMBER(H537),H537,IFERROR(VALUE(H537),"")))</f>
        <v>50</v>
      </c>
      <c r="R537" s="8" t="n">
        <f aca="false">IF(I537="","",IF(ISNUMBER(I537),I537,IFERROR(VALUE(I537),"")))</f>
        <v>10</v>
      </c>
      <c r="S537" s="8" t="n">
        <f aca="false">IF(COUNT(O537:R537)=0,"",MAX(O537:R537))</f>
        <v>50</v>
      </c>
      <c r="T537" s="8" t="str">
        <f aca="false">IF(S537="","",IFERROR(INDEX(Codetabel!$B$2:$B$11,MATCH(S537,Codetabel!$A$2:$A$11,0)),""))</f>
        <v>3.1</v>
      </c>
      <c r="U537" s="8" t="str">
        <f aca="false">IF(NOT(X537),"n/a (excluded)",IF(K537=S537,"OK","MISMATCH"))</f>
        <v>OK</v>
      </c>
      <c r="V537" s="8" t="str">
        <f aca="false">IF(NOT(X537),"n/a (excluded)",IF(M537&amp;""=T537&amp;"","OK","MISMATCH"))</f>
        <v>OK</v>
      </c>
      <c r="W537" s="8" t="str">
        <f aca="false">IF(E537="","no activity description",IF(O537="","no numeric odour distance",IF(M537="","no category","")))</f>
        <v/>
      </c>
      <c r="X537" s="12" t="b">
        <f aca="false">W537=""</f>
        <v>1</v>
      </c>
      <c r="Y537" s="8" t="n">
        <f aca="false">IF(X537,INDEX(Codetabel!$C$2:$C$11,MATCH(M537&amp;"",Codetabel!$B$2:$B$11,0)),"")</f>
        <v>3</v>
      </c>
      <c r="Z537" s="12" t="b">
        <f aca="false">IF(X537,O537=S537,"")</f>
        <v>0</v>
      </c>
    </row>
    <row r="538" customFormat="false" ht="15" hidden="false" customHeight="false" outlineLevel="0" collapsed="false">
      <c r="A538" s="9" t="n">
        <v>539</v>
      </c>
      <c r="B538" s="9" t="s">
        <v>835</v>
      </c>
      <c r="C538" s="9" t="s">
        <v>836</v>
      </c>
      <c r="D538" s="9" t="s">
        <v>107</v>
      </c>
      <c r="E538" s="9" t="s">
        <v>838</v>
      </c>
      <c r="F538" s="9" t="n">
        <v>0</v>
      </c>
      <c r="G538" s="9" t="n">
        <v>10</v>
      </c>
      <c r="H538" s="9" t="n">
        <v>30</v>
      </c>
      <c r="I538" s="9" t="n">
        <v>10</v>
      </c>
      <c r="J538" s="9" t="n">
        <f aca="false">MAX(J539,G539,F539,E539)</f>
        <v>0</v>
      </c>
      <c r="K538" s="9" t="n">
        <v>30</v>
      </c>
      <c r="L538" s="9" t="str">
        <f aca="false">IF(ISNA(P539),"",P539)</f>
        <v/>
      </c>
      <c r="M538" s="9" t="s">
        <v>107</v>
      </c>
      <c r="N538" s="11" t="b">
        <f aca="false">TRUE()</f>
        <v>1</v>
      </c>
      <c r="O538" s="8" t="n">
        <f aca="false">IF(F538="","",IF(ISNUMBER(F538),F538,IFERROR(VALUE(F538),"")))</f>
        <v>0</v>
      </c>
      <c r="P538" s="8" t="n">
        <f aca="false">IF(G538="","",IF(ISNUMBER(G538),G538,IFERROR(VALUE(G538),"")))</f>
        <v>10</v>
      </c>
      <c r="Q538" s="8" t="n">
        <f aca="false">IF(H538="","",IF(ISNUMBER(H538),H538,IFERROR(VALUE(H538),"")))</f>
        <v>30</v>
      </c>
      <c r="R538" s="8" t="n">
        <f aca="false">IF(I538="","",IF(ISNUMBER(I538),I538,IFERROR(VALUE(I538),"")))</f>
        <v>10</v>
      </c>
      <c r="S538" s="8" t="n">
        <f aca="false">IF(COUNT(O538:R538)=0,"",MAX(O538:R538))</f>
        <v>30</v>
      </c>
      <c r="T538" s="8" t="str">
        <f aca="false">IF(S538="","",IFERROR(INDEX(Codetabel!$B$2:$B$11,MATCH(S538,Codetabel!$A$2:$A$11,0)),""))</f>
        <v>2</v>
      </c>
      <c r="U538" s="8" t="str">
        <f aca="false">IF(NOT(X538),"n/a (excluded)",IF(K538=S538,"OK","MISMATCH"))</f>
        <v>OK</v>
      </c>
      <c r="V538" s="8" t="str">
        <f aca="false">IF(NOT(X538),"n/a (excluded)",IF(M538&amp;""=T538&amp;"","OK","MISMATCH"))</f>
        <v>OK</v>
      </c>
      <c r="W538" s="8" t="str">
        <f aca="false">IF(E538="","no activity description",IF(O538="","no numeric odour distance",IF(M538="","no category","")))</f>
        <v/>
      </c>
      <c r="X538" s="12" t="b">
        <f aca="false">W538=""</f>
        <v>1</v>
      </c>
      <c r="Y538" s="8" t="n">
        <f aca="false">IF(X538,INDEX(Codetabel!$C$2:$C$11,MATCH(M538&amp;"",Codetabel!$B$2:$B$11,0)),"")</f>
        <v>2</v>
      </c>
      <c r="Z538" s="12" t="b">
        <f aca="false">IF(X538,O538=S538,"")</f>
        <v>0</v>
      </c>
    </row>
    <row r="539" customFormat="false" ht="15" hidden="false" customHeight="false" outlineLevel="0" collapsed="false">
      <c r="A539" s="9" t="n">
        <v>540</v>
      </c>
      <c r="B539" s="9" t="s">
        <v>839</v>
      </c>
      <c r="C539" s="9" t="s">
        <v>840</v>
      </c>
      <c r="D539" s="9" t="s">
        <v>1218</v>
      </c>
      <c r="E539" s="9" t="s">
        <v>1412</v>
      </c>
      <c r="F539" s="9"/>
      <c r="G539" s="9"/>
      <c r="H539" s="9"/>
      <c r="I539" s="9"/>
      <c r="J539" s="9"/>
      <c r="K539" s="9"/>
      <c r="L539" s="9" t="n">
        <f aca="false">IF(ISNA(P540),"",P540)</f>
        <v>30</v>
      </c>
      <c r="M539" s="9"/>
      <c r="N539" s="11" t="b">
        <f aca="false">TRUE()</f>
        <v>1</v>
      </c>
      <c r="O539" s="8" t="str">
        <f aca="false">IF(F539="","",IF(ISNUMBER(F539),F539,IFERROR(VALUE(F539),"")))</f>
        <v/>
      </c>
      <c r="P539" s="8" t="str">
        <f aca="false">IF(G539="","",IF(ISNUMBER(G539),G539,IFERROR(VALUE(G539),"")))</f>
        <v/>
      </c>
      <c r="Q539" s="8" t="str">
        <f aca="false">IF(H539="","",IF(ISNUMBER(H539),H539,IFERROR(VALUE(H539),"")))</f>
        <v/>
      </c>
      <c r="R539" s="8" t="str">
        <f aca="false">IF(I539="","",IF(ISNUMBER(I539),I539,IFERROR(VALUE(I539),"")))</f>
        <v/>
      </c>
      <c r="S539" s="8" t="str">
        <f aca="false">IF(COUNT(O539:R539)=0,"",MAX(O539:R539))</f>
        <v/>
      </c>
      <c r="T539" s="8" t="str">
        <f aca="false">IF(S539="","",IFERROR(INDEX(Codetabel!$B$2:$B$11,MATCH(S539,Codetabel!$A$2:$A$11,0)),""))</f>
        <v/>
      </c>
      <c r="U539" s="8" t="str">
        <f aca="false">IF(NOT(X539),"n/a (excluded)",IF(K539=S539,"OK","MISMATCH"))</f>
        <v>n/a (excluded)</v>
      </c>
      <c r="V539" s="8" t="str">
        <f aca="false">IF(NOT(X539),"n/a (excluded)",IF(M539&amp;""=T539&amp;"","OK","MISMATCH"))</f>
        <v>n/a (excluded)</v>
      </c>
      <c r="W539" s="8" t="str">
        <f aca="false">IF(E539="","no activity description",IF(O539="","no numeric odour distance",IF(M539="","no category","")))</f>
        <v>no numeric odour distance</v>
      </c>
      <c r="X539" s="12" t="b">
        <f aca="false">W539=""</f>
        <v>0</v>
      </c>
      <c r="Y539" s="8" t="str">
        <f aca="false">IF(X539,INDEX(Codetabel!$C$2:$C$11,MATCH(M539&amp;"",Codetabel!$B$2:$B$11,0)),"")</f>
        <v/>
      </c>
      <c r="Z539" s="8" t="str">
        <f aca="false">IF(X539,O539=S539,"")</f>
        <v/>
      </c>
    </row>
    <row r="540" customFormat="false" ht="15" hidden="false" customHeight="false" outlineLevel="0" collapsed="false">
      <c r="A540" s="9" t="n">
        <v>541</v>
      </c>
      <c r="B540" s="9" t="s">
        <v>839</v>
      </c>
      <c r="C540" s="9" t="s">
        <v>840</v>
      </c>
      <c r="D540" s="9" t="s">
        <v>1219</v>
      </c>
      <c r="E540" s="9" t="s">
        <v>841</v>
      </c>
      <c r="F540" s="9" t="n">
        <v>0</v>
      </c>
      <c r="G540" s="9" t="n">
        <v>30</v>
      </c>
      <c r="H540" s="9" t="n">
        <v>100</v>
      </c>
      <c r="I540" s="9" t="n">
        <v>0</v>
      </c>
      <c r="J540" s="9" t="n">
        <f aca="false">MAX(J541,G541,F541,E541)</f>
        <v>10</v>
      </c>
      <c r="K540" s="9" t="n">
        <v>100</v>
      </c>
      <c r="L540" s="9" t="n">
        <f aca="false">IF(ISNA(P541),"",P541)</f>
        <v>10</v>
      </c>
      <c r="M540" s="9" t="s">
        <v>115</v>
      </c>
      <c r="N540" s="11" t="b">
        <f aca="false">TRUE()</f>
        <v>1</v>
      </c>
      <c r="O540" s="8" t="n">
        <f aca="false">IF(F540="","",IF(ISNUMBER(F540),F540,IFERROR(VALUE(F540),"")))</f>
        <v>0</v>
      </c>
      <c r="P540" s="8" t="n">
        <f aca="false">IF(G540="","",IF(ISNUMBER(G540),G540,IFERROR(VALUE(G540),"")))</f>
        <v>30</v>
      </c>
      <c r="Q540" s="8" t="n">
        <f aca="false">IF(H540="","",IF(ISNUMBER(H540),H540,IFERROR(VALUE(H540),"")))</f>
        <v>100</v>
      </c>
      <c r="R540" s="8" t="n">
        <f aca="false">IF(I540="","",IF(ISNUMBER(I540),I540,IFERROR(VALUE(I540),"")))</f>
        <v>0</v>
      </c>
      <c r="S540" s="8" t="n">
        <f aca="false">IF(COUNT(O540:R540)=0,"",MAX(O540:R540))</f>
        <v>100</v>
      </c>
      <c r="T540" s="8" t="str">
        <f aca="false">IF(S540="","",IFERROR(INDEX(Codetabel!$B$2:$B$11,MATCH(S540,Codetabel!$A$2:$A$11,0)),""))</f>
        <v>3.2</v>
      </c>
      <c r="U540" s="8" t="str">
        <f aca="false">IF(NOT(X540),"n/a (excluded)",IF(K540=S540,"OK","MISMATCH"))</f>
        <v>OK</v>
      </c>
      <c r="V540" s="8" t="str">
        <f aca="false">IF(NOT(X540),"n/a (excluded)",IF(M540&amp;""=T540&amp;"","OK","MISMATCH"))</f>
        <v>OK</v>
      </c>
      <c r="W540" s="8" t="str">
        <f aca="false">IF(E540="","no activity description",IF(O540="","no numeric odour distance",IF(M540="","no category","")))</f>
        <v/>
      </c>
      <c r="X540" s="12" t="b">
        <f aca="false">W540=""</f>
        <v>1</v>
      </c>
      <c r="Y540" s="8" t="n">
        <f aca="false">IF(X540,INDEX(Codetabel!$C$2:$C$11,MATCH(M540&amp;"",Codetabel!$B$2:$B$11,0)),"")</f>
        <v>4</v>
      </c>
      <c r="Z540" s="12" t="b">
        <f aca="false">IF(X540,O540=S540,"")</f>
        <v>0</v>
      </c>
    </row>
    <row r="541" customFormat="false" ht="15" hidden="false" customHeight="false" outlineLevel="0" collapsed="false">
      <c r="A541" s="9" t="n">
        <v>542</v>
      </c>
      <c r="B541" s="9" t="s">
        <v>839</v>
      </c>
      <c r="C541" s="9" t="s">
        <v>840</v>
      </c>
      <c r="D541" s="9" t="s">
        <v>418</v>
      </c>
      <c r="E541" s="9" t="s">
        <v>842</v>
      </c>
      <c r="F541" s="9" t="n">
        <v>0</v>
      </c>
      <c r="G541" s="9" t="n">
        <v>10</v>
      </c>
      <c r="H541" s="9" t="n">
        <v>30</v>
      </c>
      <c r="I541" s="9" t="n">
        <v>0</v>
      </c>
      <c r="J541" s="9" t="n">
        <f aca="false">MAX(J542,G542,F542,E542)</f>
        <v>0</v>
      </c>
      <c r="K541" s="9" t="n">
        <v>30</v>
      </c>
      <c r="L541" s="9" t="str">
        <f aca="false">IF(ISNA(P542),"",P542)</f>
        <v/>
      </c>
      <c r="M541" s="9" t="s">
        <v>107</v>
      </c>
      <c r="N541" s="11" t="b">
        <f aca="false">TRUE()</f>
        <v>1</v>
      </c>
      <c r="O541" s="8" t="n">
        <f aca="false">IF(F541="","",IF(ISNUMBER(F541),F541,IFERROR(VALUE(F541),"")))</f>
        <v>0</v>
      </c>
      <c r="P541" s="8" t="n">
        <f aca="false">IF(G541="","",IF(ISNUMBER(G541),G541,IFERROR(VALUE(G541),"")))</f>
        <v>10</v>
      </c>
      <c r="Q541" s="8" t="n">
        <f aca="false">IF(H541="","",IF(ISNUMBER(H541),H541,IFERROR(VALUE(H541),"")))</f>
        <v>30</v>
      </c>
      <c r="R541" s="8" t="n">
        <f aca="false">IF(I541="","",IF(ISNUMBER(I541),I541,IFERROR(VALUE(I541),"")))</f>
        <v>0</v>
      </c>
      <c r="S541" s="8" t="n">
        <f aca="false">IF(COUNT(O541:R541)=0,"",MAX(O541:R541))</f>
        <v>30</v>
      </c>
      <c r="T541" s="8" t="str">
        <f aca="false">IF(S541="","",IFERROR(INDEX(Codetabel!$B$2:$B$11,MATCH(S541,Codetabel!$A$2:$A$11,0)),""))</f>
        <v>2</v>
      </c>
      <c r="U541" s="8" t="str">
        <f aca="false">IF(NOT(X541),"n/a (excluded)",IF(K541=S541,"OK","MISMATCH"))</f>
        <v>OK</v>
      </c>
      <c r="V541" s="8" t="str">
        <f aca="false">IF(NOT(X541),"n/a (excluded)",IF(M541&amp;""=T541&amp;"","OK","MISMATCH"))</f>
        <v>OK</v>
      </c>
      <c r="W541" s="8" t="str">
        <f aca="false">IF(E541="","no activity description",IF(O541="","no numeric odour distance",IF(M541="","no category","")))</f>
        <v/>
      </c>
      <c r="X541" s="12" t="b">
        <f aca="false">W541=""</f>
        <v>1</v>
      </c>
      <c r="Y541" s="8" t="n">
        <f aca="false">IF(X541,INDEX(Codetabel!$C$2:$C$11,MATCH(M541&amp;"",Codetabel!$B$2:$B$11,0)),"")</f>
        <v>2</v>
      </c>
      <c r="Z541" s="12" t="b">
        <f aca="false">IF(X541,O541=S541,"")</f>
        <v>0</v>
      </c>
    </row>
    <row r="542" customFormat="false" ht="15" hidden="false" customHeight="false" outlineLevel="0" collapsed="false">
      <c r="A542" s="9" t="n">
        <v>543</v>
      </c>
      <c r="B542" s="9" t="s">
        <v>843</v>
      </c>
      <c r="C542" s="9" t="s">
        <v>844</v>
      </c>
      <c r="D542" s="9" t="s">
        <v>1215</v>
      </c>
      <c r="E542" s="9" t="s">
        <v>1413</v>
      </c>
      <c r="F542" s="9"/>
      <c r="G542" s="9"/>
      <c r="H542" s="9"/>
      <c r="I542" s="9"/>
      <c r="J542" s="9"/>
      <c r="K542" s="9"/>
      <c r="L542" s="9" t="n">
        <f aca="false">IF(ISNA(P543),"",P543)</f>
        <v>0</v>
      </c>
      <c r="M542" s="9"/>
      <c r="N542" s="11" t="b">
        <f aca="false">TRUE()</f>
        <v>1</v>
      </c>
      <c r="O542" s="8" t="str">
        <f aca="false">IF(F542="","",IF(ISNUMBER(F542),F542,IFERROR(VALUE(F542),"")))</f>
        <v/>
      </c>
      <c r="P542" s="8" t="str">
        <f aca="false">IF(G542="","",IF(ISNUMBER(G542),G542,IFERROR(VALUE(G542),"")))</f>
        <v/>
      </c>
      <c r="Q542" s="8" t="str">
        <f aca="false">IF(H542="","",IF(ISNUMBER(H542),H542,IFERROR(VALUE(H542),"")))</f>
        <v/>
      </c>
      <c r="R542" s="8" t="str">
        <f aca="false">IF(I542="","",IF(ISNUMBER(I542),I542,IFERROR(VALUE(I542),"")))</f>
        <v/>
      </c>
      <c r="S542" s="8" t="str">
        <f aca="false">IF(COUNT(O542:R542)=0,"",MAX(O542:R542))</f>
        <v/>
      </c>
      <c r="T542" s="8" t="str">
        <f aca="false">IF(S542="","",IFERROR(INDEX(Codetabel!$B$2:$B$11,MATCH(S542,Codetabel!$A$2:$A$11,0)),""))</f>
        <v/>
      </c>
      <c r="U542" s="8" t="str">
        <f aca="false">IF(NOT(X542),"n/a (excluded)",IF(K542=S542,"OK","MISMATCH"))</f>
        <v>n/a (excluded)</v>
      </c>
      <c r="V542" s="8" t="str">
        <f aca="false">IF(NOT(X542),"n/a (excluded)",IF(M542&amp;""=T542&amp;"","OK","MISMATCH"))</f>
        <v>n/a (excluded)</v>
      </c>
      <c r="W542" s="8" t="str">
        <f aca="false">IF(E542="","no activity description",IF(O542="","no numeric odour distance",IF(M542="","no category","")))</f>
        <v>no numeric odour distance</v>
      </c>
      <c r="X542" s="12" t="b">
        <f aca="false">W542=""</f>
        <v>0</v>
      </c>
      <c r="Y542" s="8" t="str">
        <f aca="false">IF(X542,INDEX(Codetabel!$C$2:$C$11,MATCH(M542&amp;"",Codetabel!$B$2:$B$11,0)),"")</f>
        <v/>
      </c>
      <c r="Z542" s="8" t="str">
        <f aca="false">IF(X542,O542=S542,"")</f>
        <v/>
      </c>
    </row>
    <row r="543" customFormat="false" ht="15" hidden="false" customHeight="false" outlineLevel="0" collapsed="false">
      <c r="A543" s="9" t="n">
        <v>544</v>
      </c>
      <c r="B543" s="9" t="s">
        <v>843</v>
      </c>
      <c r="C543" s="9" t="s">
        <v>844</v>
      </c>
      <c r="D543" s="9" t="s">
        <v>392</v>
      </c>
      <c r="E543" s="9" t="s">
        <v>845</v>
      </c>
      <c r="F543" s="9" t="n">
        <v>0</v>
      </c>
      <c r="G543" s="9" t="n">
        <v>0</v>
      </c>
      <c r="H543" s="9" t="n">
        <v>50</v>
      </c>
      <c r="I543" s="9" t="n">
        <v>10</v>
      </c>
      <c r="J543" s="9" t="n">
        <f aca="false">MAX(J544,G544,F544,E544)</f>
        <v>50</v>
      </c>
      <c r="K543" s="9" t="n">
        <v>50</v>
      </c>
      <c r="L543" s="9" t="n">
        <f aca="false">IF(ISNA(P544),"",P544)</f>
        <v>0</v>
      </c>
      <c r="M543" s="9" t="s">
        <v>126</v>
      </c>
      <c r="N543" s="11" t="b">
        <f aca="false">TRUE()</f>
        <v>1</v>
      </c>
      <c r="O543" s="8" t="n">
        <f aca="false">IF(F543="","",IF(ISNUMBER(F543),F543,IFERROR(VALUE(F543),"")))</f>
        <v>0</v>
      </c>
      <c r="P543" s="8" t="n">
        <f aca="false">IF(G543="","",IF(ISNUMBER(G543),G543,IFERROR(VALUE(G543),"")))</f>
        <v>0</v>
      </c>
      <c r="Q543" s="8" t="n">
        <f aca="false">IF(H543="","",IF(ISNUMBER(H543),H543,IFERROR(VALUE(H543),"")))</f>
        <v>50</v>
      </c>
      <c r="R543" s="8" t="n">
        <f aca="false">IF(I543="","",IF(ISNUMBER(I543),I543,IFERROR(VALUE(I543),"")))</f>
        <v>10</v>
      </c>
      <c r="S543" s="8" t="n">
        <f aca="false">IF(COUNT(O543:R543)=0,"",MAX(O543:R543))</f>
        <v>50</v>
      </c>
      <c r="T543" s="8" t="str">
        <f aca="false">IF(S543="","",IFERROR(INDEX(Codetabel!$B$2:$B$11,MATCH(S543,Codetabel!$A$2:$A$11,0)),""))</f>
        <v>3.1</v>
      </c>
      <c r="U543" s="8" t="str">
        <f aca="false">IF(NOT(X543),"n/a (excluded)",IF(K543=S543,"OK","MISMATCH"))</f>
        <v>OK</v>
      </c>
      <c r="V543" s="8" t="str">
        <f aca="false">IF(NOT(X543),"n/a (excluded)",IF(M543&amp;""=T543&amp;"","OK","MISMATCH"))</f>
        <v>OK</v>
      </c>
      <c r="W543" s="8" t="str">
        <f aca="false">IF(E543="","no activity description",IF(O543="","no numeric odour distance",IF(M543="","no category","")))</f>
        <v/>
      </c>
      <c r="X543" s="12" t="b">
        <f aca="false">W543=""</f>
        <v>1</v>
      </c>
      <c r="Y543" s="8" t="n">
        <f aca="false">IF(X543,INDEX(Codetabel!$C$2:$C$11,MATCH(M543&amp;"",Codetabel!$B$2:$B$11,0)),"")</f>
        <v>3</v>
      </c>
      <c r="Z543" s="12" t="b">
        <f aca="false">IF(X543,O543=S543,"")</f>
        <v>0</v>
      </c>
    </row>
    <row r="544" customFormat="false" ht="15" hidden="false" customHeight="false" outlineLevel="0" collapsed="false">
      <c r="A544" s="9" t="n">
        <v>545</v>
      </c>
      <c r="B544" s="9" t="s">
        <v>843</v>
      </c>
      <c r="C544" s="9" t="s">
        <v>844</v>
      </c>
      <c r="D544" s="9" t="s">
        <v>107</v>
      </c>
      <c r="E544" s="9" t="s">
        <v>846</v>
      </c>
      <c r="F544" s="9" t="n">
        <v>0</v>
      </c>
      <c r="G544" s="9" t="n">
        <v>0</v>
      </c>
      <c r="H544" s="9" t="n">
        <v>30</v>
      </c>
      <c r="I544" s="9" t="n">
        <v>0</v>
      </c>
      <c r="J544" s="9" t="n">
        <f aca="false">MAX(J545,G545,F545,E545)</f>
        <v>50</v>
      </c>
      <c r="K544" s="9" t="n">
        <v>30</v>
      </c>
      <c r="L544" s="9" t="n">
        <f aca="false">IF(ISNA(P545),"",P545)</f>
        <v>10</v>
      </c>
      <c r="M544" s="9" t="s">
        <v>107</v>
      </c>
      <c r="N544" s="11" t="b">
        <f aca="false">TRUE()</f>
        <v>1</v>
      </c>
      <c r="O544" s="8" t="n">
        <f aca="false">IF(F544="","",IF(ISNUMBER(F544),F544,IFERROR(VALUE(F544),"")))</f>
        <v>0</v>
      </c>
      <c r="P544" s="8" t="n">
        <f aca="false">IF(G544="","",IF(ISNUMBER(G544),G544,IFERROR(VALUE(G544),"")))</f>
        <v>0</v>
      </c>
      <c r="Q544" s="8" t="n">
        <f aca="false">IF(H544="","",IF(ISNUMBER(H544),H544,IFERROR(VALUE(H544),"")))</f>
        <v>30</v>
      </c>
      <c r="R544" s="8" t="n">
        <f aca="false">IF(I544="","",IF(ISNUMBER(I544),I544,IFERROR(VALUE(I544),"")))</f>
        <v>0</v>
      </c>
      <c r="S544" s="8" t="n">
        <f aca="false">IF(COUNT(O544:R544)=0,"",MAX(O544:R544))</f>
        <v>30</v>
      </c>
      <c r="T544" s="8" t="str">
        <f aca="false">IF(S544="","",IFERROR(INDEX(Codetabel!$B$2:$B$11,MATCH(S544,Codetabel!$A$2:$A$11,0)),""))</f>
        <v>2</v>
      </c>
      <c r="U544" s="8" t="str">
        <f aca="false">IF(NOT(X544),"n/a (excluded)",IF(K544=S544,"OK","MISMATCH"))</f>
        <v>OK</v>
      </c>
      <c r="V544" s="8" t="str">
        <f aca="false">IF(NOT(X544),"n/a (excluded)",IF(M544&amp;""=T544&amp;"","OK","MISMATCH"))</f>
        <v>OK</v>
      </c>
      <c r="W544" s="8" t="str">
        <f aca="false">IF(E544="","no activity description",IF(O544="","no numeric odour distance",IF(M544="","no category","")))</f>
        <v/>
      </c>
      <c r="X544" s="12" t="b">
        <f aca="false">W544=""</f>
        <v>1</v>
      </c>
      <c r="Y544" s="8" t="n">
        <f aca="false">IF(X544,INDEX(Codetabel!$C$2:$C$11,MATCH(M544&amp;"",Codetabel!$B$2:$B$11,0)),"")</f>
        <v>2</v>
      </c>
      <c r="Z544" s="12" t="b">
        <f aca="false">IF(X544,O544=S544,"")</f>
        <v>0</v>
      </c>
    </row>
    <row r="545" customFormat="false" ht="15" hidden="false" customHeight="false" outlineLevel="0" collapsed="false">
      <c r="A545" s="9" t="n">
        <v>546</v>
      </c>
      <c r="B545" s="9" t="s">
        <v>847</v>
      </c>
      <c r="C545" s="9" t="s">
        <v>848</v>
      </c>
      <c r="D545" s="9"/>
      <c r="E545" s="9" t="s">
        <v>849</v>
      </c>
      <c r="F545" s="9" t="n">
        <v>50</v>
      </c>
      <c r="G545" s="9" t="n">
        <v>10</v>
      </c>
      <c r="H545" s="9" t="n">
        <v>30</v>
      </c>
      <c r="I545" s="9" t="n">
        <v>100</v>
      </c>
      <c r="J545" s="9" t="n">
        <f aca="false">MAX(J546,G546,F546,E546)</f>
        <v>30</v>
      </c>
      <c r="K545" s="9" t="n">
        <v>100</v>
      </c>
      <c r="L545" s="9" t="n">
        <f aca="false">IF(ISNA(P546),"",P546)</f>
        <v>30</v>
      </c>
      <c r="M545" s="9" t="s">
        <v>115</v>
      </c>
      <c r="N545" s="11" t="b">
        <f aca="false">TRUE()</f>
        <v>1</v>
      </c>
      <c r="O545" s="8" t="n">
        <f aca="false">IF(F545="","",IF(ISNUMBER(F545),F545,IFERROR(VALUE(F545),"")))</f>
        <v>50</v>
      </c>
      <c r="P545" s="8" t="n">
        <f aca="false">IF(G545="","",IF(ISNUMBER(G545),G545,IFERROR(VALUE(G545),"")))</f>
        <v>10</v>
      </c>
      <c r="Q545" s="8" t="n">
        <f aca="false">IF(H545="","",IF(ISNUMBER(H545),H545,IFERROR(VALUE(H545),"")))</f>
        <v>30</v>
      </c>
      <c r="R545" s="8" t="n">
        <f aca="false">IF(I545="","",IF(ISNUMBER(I545),I545,IFERROR(VALUE(I545),"")))</f>
        <v>100</v>
      </c>
      <c r="S545" s="8" t="n">
        <f aca="false">IF(COUNT(O545:R545)=0,"",MAX(O545:R545))</f>
        <v>100</v>
      </c>
      <c r="T545" s="8" t="str">
        <f aca="false">IF(S545="","",IFERROR(INDEX(Codetabel!$B$2:$B$11,MATCH(S545,Codetabel!$A$2:$A$11,0)),""))</f>
        <v>3.2</v>
      </c>
      <c r="U545" s="8" t="str">
        <f aca="false">IF(NOT(X545),"n/a (excluded)",IF(K545=S545,"OK","MISMATCH"))</f>
        <v>OK</v>
      </c>
      <c r="V545" s="8" t="str">
        <f aca="false">IF(NOT(X545),"n/a (excluded)",IF(M545&amp;""=T545&amp;"","OK","MISMATCH"))</f>
        <v>OK</v>
      </c>
      <c r="W545" s="8" t="str">
        <f aca="false">IF(E545="","no activity description",IF(O545="","no numeric odour distance",IF(M545="","no category","")))</f>
        <v/>
      </c>
      <c r="X545" s="12" t="b">
        <f aca="false">W545=""</f>
        <v>1</v>
      </c>
      <c r="Y545" s="8" t="n">
        <f aca="false">IF(X545,INDEX(Codetabel!$C$2:$C$11,MATCH(M545&amp;"",Codetabel!$B$2:$B$11,0)),"")</f>
        <v>4</v>
      </c>
      <c r="Z545" s="12" t="b">
        <f aca="false">IF(X545,O545=S545,"")</f>
        <v>0</v>
      </c>
    </row>
    <row r="546" customFormat="false" ht="15" hidden="false" customHeight="false" outlineLevel="0" collapsed="false">
      <c r="A546" s="9" t="n">
        <v>547</v>
      </c>
      <c r="B546" s="9" t="s">
        <v>850</v>
      </c>
      <c r="C546" s="9" t="s">
        <v>851</v>
      </c>
      <c r="D546" s="9"/>
      <c r="E546" s="9" t="s">
        <v>852</v>
      </c>
      <c r="F546" s="9" t="n">
        <v>30</v>
      </c>
      <c r="G546" s="9" t="n">
        <v>30</v>
      </c>
      <c r="H546" s="9" t="n">
        <v>30</v>
      </c>
      <c r="I546" s="9" t="n">
        <v>30</v>
      </c>
      <c r="J546" s="9" t="n">
        <f aca="false">MAX(J547,G547,F547,E547)</f>
        <v>30</v>
      </c>
      <c r="K546" s="9" t="n">
        <v>30</v>
      </c>
      <c r="L546" s="9" t="n">
        <f aca="false">IF(ISNA(P547),"",P547)</f>
        <v>10</v>
      </c>
      <c r="M546" s="9" t="s">
        <v>107</v>
      </c>
      <c r="N546" s="11" t="b">
        <f aca="false">TRUE()</f>
        <v>1</v>
      </c>
      <c r="O546" s="8" t="n">
        <f aca="false">IF(F546="","",IF(ISNUMBER(F546),F546,IFERROR(VALUE(F546),"")))</f>
        <v>30</v>
      </c>
      <c r="P546" s="8" t="n">
        <f aca="false">IF(G546="","",IF(ISNUMBER(G546),G546,IFERROR(VALUE(G546),"")))</f>
        <v>30</v>
      </c>
      <c r="Q546" s="8" t="n">
        <f aca="false">IF(H546="","",IF(ISNUMBER(H546),H546,IFERROR(VALUE(H546),"")))</f>
        <v>30</v>
      </c>
      <c r="R546" s="8" t="n">
        <f aca="false">IF(I546="","",IF(ISNUMBER(I546),I546,IFERROR(VALUE(I546),"")))</f>
        <v>30</v>
      </c>
      <c r="S546" s="8" t="n">
        <f aca="false">IF(COUNT(O546:R546)=0,"",MAX(O546:R546))</f>
        <v>30</v>
      </c>
      <c r="T546" s="8" t="str">
        <f aca="false">IF(S546="","",IFERROR(INDEX(Codetabel!$B$2:$B$11,MATCH(S546,Codetabel!$A$2:$A$11,0)),""))</f>
        <v>2</v>
      </c>
      <c r="U546" s="8" t="str">
        <f aca="false">IF(NOT(X546),"n/a (excluded)",IF(K546=S546,"OK","MISMATCH"))</f>
        <v>OK</v>
      </c>
      <c r="V546" s="8" t="str">
        <f aca="false">IF(NOT(X546),"n/a (excluded)",IF(M546&amp;""=T546&amp;"","OK","MISMATCH"))</f>
        <v>OK</v>
      </c>
      <c r="W546" s="8" t="str">
        <f aca="false">IF(E546="","no activity description",IF(O546="","no numeric odour distance",IF(M546="","no category","")))</f>
        <v/>
      </c>
      <c r="X546" s="12" t="b">
        <f aca="false">W546=""</f>
        <v>1</v>
      </c>
      <c r="Y546" s="8" t="n">
        <f aca="false">IF(X546,INDEX(Codetabel!$C$2:$C$11,MATCH(M546&amp;"",Codetabel!$B$2:$B$11,0)),"")</f>
        <v>2</v>
      </c>
      <c r="Z546" s="12" t="b">
        <f aca="false">IF(X546,O546=S546,"")</f>
        <v>1</v>
      </c>
    </row>
    <row r="547" customFormat="false" ht="15" hidden="false" customHeight="false" outlineLevel="0" collapsed="false">
      <c r="A547" s="9" t="n">
        <v>548</v>
      </c>
      <c r="B547" s="9" t="s">
        <v>853</v>
      </c>
      <c r="C547" s="9" t="s">
        <v>854</v>
      </c>
      <c r="D547" s="9"/>
      <c r="E547" s="9" t="s">
        <v>855</v>
      </c>
      <c r="F547" s="9" t="n">
        <v>10</v>
      </c>
      <c r="G547" s="9" t="n">
        <v>10</v>
      </c>
      <c r="H547" s="9" t="n">
        <v>30</v>
      </c>
      <c r="I547" s="9" t="n">
        <v>10</v>
      </c>
      <c r="J547" s="9" t="n">
        <f aca="false">MAX(J548,G548,F548,E548)</f>
        <v>30</v>
      </c>
      <c r="K547" s="9" t="n">
        <v>30</v>
      </c>
      <c r="L547" s="9" t="n">
        <f aca="false">IF(ISNA(P548),"",P548)</f>
        <v>30</v>
      </c>
      <c r="M547" s="9" t="s">
        <v>107</v>
      </c>
      <c r="N547" s="11" t="b">
        <f aca="false">TRUE()</f>
        <v>1</v>
      </c>
      <c r="O547" s="8" t="n">
        <f aca="false">IF(F547="","",IF(ISNUMBER(F547),F547,IFERROR(VALUE(F547),"")))</f>
        <v>10</v>
      </c>
      <c r="P547" s="8" t="n">
        <f aca="false">IF(G547="","",IF(ISNUMBER(G547),G547,IFERROR(VALUE(G547),"")))</f>
        <v>10</v>
      </c>
      <c r="Q547" s="8" t="n">
        <f aca="false">IF(H547="","",IF(ISNUMBER(H547),H547,IFERROR(VALUE(H547),"")))</f>
        <v>30</v>
      </c>
      <c r="R547" s="8" t="n">
        <f aca="false">IF(I547="","",IF(ISNUMBER(I547),I547,IFERROR(VALUE(I547),"")))</f>
        <v>10</v>
      </c>
      <c r="S547" s="8" t="n">
        <f aca="false">IF(COUNT(O547:R547)=0,"",MAX(O547:R547))</f>
        <v>30</v>
      </c>
      <c r="T547" s="8" t="str">
        <f aca="false">IF(S547="","",IFERROR(INDEX(Codetabel!$B$2:$B$11,MATCH(S547,Codetabel!$A$2:$A$11,0)),""))</f>
        <v>2</v>
      </c>
      <c r="U547" s="8" t="str">
        <f aca="false">IF(NOT(X547),"n/a (excluded)",IF(K547=S547,"OK","MISMATCH"))</f>
        <v>OK</v>
      </c>
      <c r="V547" s="8" t="str">
        <f aca="false">IF(NOT(X547),"n/a (excluded)",IF(M547&amp;""=T547&amp;"","OK","MISMATCH"))</f>
        <v>OK</v>
      </c>
      <c r="W547" s="8" t="str">
        <f aca="false">IF(E547="","no activity description",IF(O547="","no numeric odour distance",IF(M547="","no category","")))</f>
        <v/>
      </c>
      <c r="X547" s="12" t="b">
        <f aca="false">W547=""</f>
        <v>1</v>
      </c>
      <c r="Y547" s="8" t="n">
        <f aca="false">IF(X547,INDEX(Codetabel!$C$2:$C$11,MATCH(M547&amp;"",Codetabel!$B$2:$B$11,0)),"")</f>
        <v>2</v>
      </c>
      <c r="Z547" s="12" t="b">
        <f aca="false">IF(X547,O547=S547,"")</f>
        <v>0</v>
      </c>
    </row>
    <row r="548" customFormat="false" ht="15" hidden="false" customHeight="false" outlineLevel="0" collapsed="false">
      <c r="A548" s="9" t="n">
        <v>549</v>
      </c>
      <c r="B548" s="9" t="s">
        <v>856</v>
      </c>
      <c r="C548" s="9" t="s">
        <v>857</v>
      </c>
      <c r="D548" s="9" t="s">
        <v>1215</v>
      </c>
      <c r="E548" s="9" t="s">
        <v>858</v>
      </c>
      <c r="F548" s="9" t="n">
        <v>10</v>
      </c>
      <c r="G548" s="9" t="n">
        <v>30</v>
      </c>
      <c r="H548" s="9" t="n">
        <v>100</v>
      </c>
      <c r="I548" s="9" t="n">
        <v>30</v>
      </c>
      <c r="J548" s="9" t="n">
        <f aca="false">MAX(J549,G549,F549,E549)</f>
        <v>30</v>
      </c>
      <c r="K548" s="9" t="n">
        <v>100</v>
      </c>
      <c r="L548" s="9" t="n">
        <f aca="false">IF(ISNA(P549),"",P549)</f>
        <v>10</v>
      </c>
      <c r="M548" s="9" t="s">
        <v>115</v>
      </c>
      <c r="N548" s="11" t="b">
        <f aca="false">TRUE()</f>
        <v>1</v>
      </c>
      <c r="O548" s="8" t="n">
        <f aca="false">IF(F548="","",IF(ISNUMBER(F548),F548,IFERROR(VALUE(F548),"")))</f>
        <v>10</v>
      </c>
      <c r="P548" s="8" t="n">
        <f aca="false">IF(G548="","",IF(ISNUMBER(G548),G548,IFERROR(VALUE(G548),"")))</f>
        <v>30</v>
      </c>
      <c r="Q548" s="8" t="n">
        <f aca="false">IF(H548="","",IF(ISNUMBER(H548),H548,IFERROR(VALUE(H548),"")))</f>
        <v>100</v>
      </c>
      <c r="R548" s="8" t="n">
        <f aca="false">IF(I548="","",IF(ISNUMBER(I548),I548,IFERROR(VALUE(I548),"")))</f>
        <v>30</v>
      </c>
      <c r="S548" s="8" t="n">
        <f aca="false">IF(COUNT(O548:R548)=0,"",MAX(O548:R548))</f>
        <v>100</v>
      </c>
      <c r="T548" s="8" t="str">
        <f aca="false">IF(S548="","",IFERROR(INDEX(Codetabel!$B$2:$B$11,MATCH(S548,Codetabel!$A$2:$A$11,0)),""))</f>
        <v>3.2</v>
      </c>
      <c r="U548" s="8" t="str">
        <f aca="false">IF(NOT(X548),"n/a (excluded)",IF(K548=S548,"OK","MISMATCH"))</f>
        <v>OK</v>
      </c>
      <c r="V548" s="8" t="str">
        <f aca="false">IF(NOT(X548),"n/a (excluded)",IF(M548&amp;""=T548&amp;"","OK","MISMATCH"))</f>
        <v>OK</v>
      </c>
      <c r="W548" s="8" t="str">
        <f aca="false">IF(E548="","no activity description",IF(O548="","no numeric odour distance",IF(M548="","no category","")))</f>
        <v/>
      </c>
      <c r="X548" s="12" t="b">
        <f aca="false">W548=""</f>
        <v>1</v>
      </c>
      <c r="Y548" s="8" t="n">
        <f aca="false">IF(X548,INDEX(Codetabel!$C$2:$C$11,MATCH(M548&amp;"",Codetabel!$B$2:$B$11,0)),"")</f>
        <v>4</v>
      </c>
      <c r="Z548" s="12" t="b">
        <f aca="false">IF(X548,O548=S548,"")</f>
        <v>0</v>
      </c>
    </row>
    <row r="549" customFormat="false" ht="15" hidden="false" customHeight="false" outlineLevel="0" collapsed="false">
      <c r="A549" s="9" t="n">
        <v>550</v>
      </c>
      <c r="B549" s="9" t="s">
        <v>856</v>
      </c>
      <c r="C549" s="9" t="s">
        <v>857</v>
      </c>
      <c r="D549" s="9" t="s">
        <v>392</v>
      </c>
      <c r="E549" s="9" t="s">
        <v>859</v>
      </c>
      <c r="F549" s="9" t="n">
        <v>10</v>
      </c>
      <c r="G549" s="9" t="n">
        <v>10</v>
      </c>
      <c r="H549" s="9" t="n">
        <v>50</v>
      </c>
      <c r="I549" s="9" t="n">
        <v>10</v>
      </c>
      <c r="J549" s="9" t="n">
        <f aca="false">MAX(J550,G550,F550,E550)</f>
        <v>30</v>
      </c>
      <c r="K549" s="9" t="n">
        <v>50</v>
      </c>
      <c r="L549" s="9" t="n">
        <f aca="false">IF(ISNA(P550),"",P550)</f>
        <v>30</v>
      </c>
      <c r="M549" s="9" t="s">
        <v>126</v>
      </c>
      <c r="N549" s="11" t="b">
        <f aca="false">TRUE()</f>
        <v>1</v>
      </c>
      <c r="O549" s="8" t="n">
        <f aca="false">IF(F549="","",IF(ISNUMBER(F549),F549,IFERROR(VALUE(F549),"")))</f>
        <v>10</v>
      </c>
      <c r="P549" s="8" t="n">
        <f aca="false">IF(G549="","",IF(ISNUMBER(G549),G549,IFERROR(VALUE(G549),"")))</f>
        <v>10</v>
      </c>
      <c r="Q549" s="8" t="n">
        <f aca="false">IF(H549="","",IF(ISNUMBER(H549),H549,IFERROR(VALUE(H549),"")))</f>
        <v>50</v>
      </c>
      <c r="R549" s="8" t="n">
        <f aca="false">IF(I549="","",IF(ISNUMBER(I549),I549,IFERROR(VALUE(I549),"")))</f>
        <v>10</v>
      </c>
      <c r="S549" s="8" t="n">
        <f aca="false">IF(COUNT(O549:R549)=0,"",MAX(O549:R549))</f>
        <v>50</v>
      </c>
      <c r="T549" s="8" t="str">
        <f aca="false">IF(S549="","",IFERROR(INDEX(Codetabel!$B$2:$B$11,MATCH(S549,Codetabel!$A$2:$A$11,0)),""))</f>
        <v>3.1</v>
      </c>
      <c r="U549" s="8" t="str">
        <f aca="false">IF(NOT(X549),"n/a (excluded)",IF(K549=S549,"OK","MISMATCH"))</f>
        <v>OK</v>
      </c>
      <c r="V549" s="8" t="str">
        <f aca="false">IF(NOT(X549),"n/a (excluded)",IF(M549&amp;""=T549&amp;"","OK","MISMATCH"))</f>
        <v>OK</v>
      </c>
      <c r="W549" s="8" t="str">
        <f aca="false">IF(E549="","no activity description",IF(O549="","no numeric odour distance",IF(M549="","no category","")))</f>
        <v/>
      </c>
      <c r="X549" s="12" t="b">
        <f aca="false">W549=""</f>
        <v>1</v>
      </c>
      <c r="Y549" s="8" t="n">
        <f aca="false">IF(X549,INDEX(Codetabel!$C$2:$C$11,MATCH(M549&amp;"",Codetabel!$B$2:$B$11,0)),"")</f>
        <v>3</v>
      </c>
      <c r="Z549" s="12" t="b">
        <f aca="false">IF(X549,O549=S549,"")</f>
        <v>0</v>
      </c>
    </row>
    <row r="550" customFormat="false" ht="15" hidden="false" customHeight="false" outlineLevel="0" collapsed="false">
      <c r="A550" s="9" t="n">
        <v>551</v>
      </c>
      <c r="B550" s="9" t="s">
        <v>860</v>
      </c>
      <c r="C550" s="9" t="s">
        <v>857</v>
      </c>
      <c r="D550" s="9" t="n">
        <v>0</v>
      </c>
      <c r="E550" s="9" t="s">
        <v>861</v>
      </c>
      <c r="F550" s="9" t="n">
        <v>10</v>
      </c>
      <c r="G550" s="9" t="n">
        <v>30</v>
      </c>
      <c r="H550" s="9" t="n">
        <v>100</v>
      </c>
      <c r="I550" s="9" t="n">
        <v>10</v>
      </c>
      <c r="J550" s="9" t="n">
        <f aca="false">MAX(J551,G551,F551,E551)</f>
        <v>10</v>
      </c>
      <c r="K550" s="9" t="n">
        <v>100</v>
      </c>
      <c r="L550" s="9" t="n">
        <f aca="false">IF(ISNA(P551),"",P551)</f>
        <v>10</v>
      </c>
      <c r="M550" s="9" t="s">
        <v>115</v>
      </c>
      <c r="N550" s="11" t="b">
        <f aca="false">TRUE()</f>
        <v>1</v>
      </c>
      <c r="O550" s="8" t="n">
        <f aca="false">IF(F550="","",IF(ISNUMBER(F550),F550,IFERROR(VALUE(F550),"")))</f>
        <v>10</v>
      </c>
      <c r="P550" s="8" t="n">
        <f aca="false">IF(G550="","",IF(ISNUMBER(G550),G550,IFERROR(VALUE(G550),"")))</f>
        <v>30</v>
      </c>
      <c r="Q550" s="8" t="n">
        <f aca="false">IF(H550="","",IF(ISNUMBER(H550),H550,IFERROR(VALUE(H550),"")))</f>
        <v>100</v>
      </c>
      <c r="R550" s="8" t="n">
        <f aca="false">IF(I550="","",IF(ISNUMBER(I550),I550,IFERROR(VALUE(I550),"")))</f>
        <v>10</v>
      </c>
      <c r="S550" s="8" t="n">
        <f aca="false">IF(COUNT(O550:R550)=0,"",MAX(O550:R550))</f>
        <v>100</v>
      </c>
      <c r="T550" s="8" t="str">
        <f aca="false">IF(S550="","",IFERROR(INDEX(Codetabel!$B$2:$B$11,MATCH(S550,Codetabel!$A$2:$A$11,0)),""))</f>
        <v>3.2</v>
      </c>
      <c r="U550" s="8" t="str">
        <f aca="false">IF(NOT(X550),"n/a (excluded)",IF(K550=S550,"OK","MISMATCH"))</f>
        <v>OK</v>
      </c>
      <c r="V550" s="8" t="str">
        <f aca="false">IF(NOT(X550),"n/a (excluded)",IF(M550&amp;""=T550&amp;"","OK","MISMATCH"))</f>
        <v>OK</v>
      </c>
      <c r="W550" s="8" t="str">
        <f aca="false">IF(E550="","no activity description",IF(O550="","no numeric odour distance",IF(M550="","no category","")))</f>
        <v/>
      </c>
      <c r="X550" s="12" t="b">
        <f aca="false">W550=""</f>
        <v>1</v>
      </c>
      <c r="Y550" s="8" t="n">
        <f aca="false">IF(X550,INDEX(Codetabel!$C$2:$C$11,MATCH(M550&amp;"",Codetabel!$B$2:$B$11,0)),"")</f>
        <v>4</v>
      </c>
      <c r="Z550" s="12" t="b">
        <f aca="false">IF(X550,O550=S550,"")</f>
        <v>0</v>
      </c>
    </row>
    <row r="551" customFormat="false" ht="15" hidden="false" customHeight="false" outlineLevel="0" collapsed="false">
      <c r="A551" s="9" t="n">
        <v>552</v>
      </c>
      <c r="B551" s="9" t="s">
        <v>860</v>
      </c>
      <c r="C551" s="9" t="s">
        <v>857</v>
      </c>
      <c r="D551" s="9" t="s">
        <v>392</v>
      </c>
      <c r="E551" s="9" t="s">
        <v>862</v>
      </c>
      <c r="F551" s="9" t="n">
        <v>10</v>
      </c>
      <c r="G551" s="9" t="n">
        <v>10</v>
      </c>
      <c r="H551" s="9" t="n">
        <v>50</v>
      </c>
      <c r="I551" s="9" t="n">
        <v>10</v>
      </c>
      <c r="J551" s="9" t="n">
        <f aca="false">MAX(J552,G552,F552,E552)</f>
        <v>0</v>
      </c>
      <c r="K551" s="9" t="n">
        <v>50</v>
      </c>
      <c r="L551" s="9" t="str">
        <f aca="false">IF(ISNA(P552),"",P552)</f>
        <v/>
      </c>
      <c r="M551" s="9" t="s">
        <v>126</v>
      </c>
      <c r="N551" s="11" t="b">
        <f aca="false">TRUE()</f>
        <v>1</v>
      </c>
      <c r="O551" s="8" t="n">
        <f aca="false">IF(F551="","",IF(ISNUMBER(F551),F551,IFERROR(VALUE(F551),"")))</f>
        <v>10</v>
      </c>
      <c r="P551" s="8" t="n">
        <f aca="false">IF(G551="","",IF(ISNUMBER(G551),G551,IFERROR(VALUE(G551),"")))</f>
        <v>10</v>
      </c>
      <c r="Q551" s="8" t="n">
        <f aca="false">IF(H551="","",IF(ISNUMBER(H551),H551,IFERROR(VALUE(H551),"")))</f>
        <v>50</v>
      </c>
      <c r="R551" s="8" t="n">
        <f aca="false">IF(I551="","",IF(ISNUMBER(I551),I551,IFERROR(VALUE(I551),"")))</f>
        <v>10</v>
      </c>
      <c r="S551" s="8" t="n">
        <f aca="false">IF(COUNT(O551:R551)=0,"",MAX(O551:R551))</f>
        <v>50</v>
      </c>
      <c r="T551" s="8" t="str">
        <f aca="false">IF(S551="","",IFERROR(INDEX(Codetabel!$B$2:$B$11,MATCH(S551,Codetabel!$A$2:$A$11,0)),""))</f>
        <v>3.1</v>
      </c>
      <c r="U551" s="8" t="str">
        <f aca="false">IF(NOT(X551),"n/a (excluded)",IF(K551=S551,"OK","MISMATCH"))</f>
        <v>OK</v>
      </c>
      <c r="V551" s="8" t="str">
        <f aca="false">IF(NOT(X551),"n/a (excluded)",IF(M551&amp;""=T551&amp;"","OK","MISMATCH"))</f>
        <v>OK</v>
      </c>
      <c r="W551" s="8" t="str">
        <f aca="false">IF(E551="","no activity description",IF(O551="","no numeric odour distance",IF(M551="","no category","")))</f>
        <v/>
      </c>
      <c r="X551" s="12" t="b">
        <f aca="false">W551=""</f>
        <v>1</v>
      </c>
      <c r="Y551" s="8" t="n">
        <f aca="false">IF(X551,INDEX(Codetabel!$C$2:$C$11,MATCH(M551&amp;"",Codetabel!$B$2:$B$11,0)),"")</f>
        <v>3</v>
      </c>
      <c r="Z551" s="12" t="b">
        <f aca="false">IF(X551,O551=S551,"")</f>
        <v>0</v>
      </c>
    </row>
    <row r="552" customFormat="false" ht="15" hidden="false" customHeight="false" outlineLevel="0" collapsed="false">
      <c r="A552" s="9" t="n">
        <v>553</v>
      </c>
      <c r="B552" s="9" t="s">
        <v>863</v>
      </c>
      <c r="C552" s="9" t="s">
        <v>864</v>
      </c>
      <c r="D552" s="9" t="s">
        <v>1215</v>
      </c>
      <c r="E552" s="9" t="s">
        <v>1414</v>
      </c>
      <c r="F552" s="9"/>
      <c r="G552" s="9"/>
      <c r="H552" s="9"/>
      <c r="I552" s="9"/>
      <c r="J552" s="9"/>
      <c r="K552" s="9"/>
      <c r="L552" s="9" t="n">
        <f aca="false">IF(ISNA(P553),"",P553)</f>
        <v>10</v>
      </c>
      <c r="M552" s="9"/>
      <c r="N552" s="11" t="b">
        <f aca="false">TRUE()</f>
        <v>1</v>
      </c>
      <c r="O552" s="8" t="str">
        <f aca="false">IF(F552="","",IF(ISNUMBER(F552),F552,IFERROR(VALUE(F552),"")))</f>
        <v/>
      </c>
      <c r="P552" s="8" t="str">
        <f aca="false">IF(G552="","",IF(ISNUMBER(G552),G552,IFERROR(VALUE(G552),"")))</f>
        <v/>
      </c>
      <c r="Q552" s="8" t="str">
        <f aca="false">IF(H552="","",IF(ISNUMBER(H552),H552,IFERROR(VALUE(H552),"")))</f>
        <v/>
      </c>
      <c r="R552" s="8" t="str">
        <f aca="false">IF(I552="","",IF(ISNUMBER(I552),I552,IFERROR(VALUE(I552),"")))</f>
        <v/>
      </c>
      <c r="S552" s="8" t="str">
        <f aca="false">IF(COUNT(O552:R552)=0,"",MAX(O552:R552))</f>
        <v/>
      </c>
      <c r="T552" s="8" t="str">
        <f aca="false">IF(S552="","",IFERROR(INDEX(Codetabel!$B$2:$B$11,MATCH(S552,Codetabel!$A$2:$A$11,0)),""))</f>
        <v/>
      </c>
      <c r="U552" s="8" t="str">
        <f aca="false">IF(NOT(X552),"n/a (excluded)",IF(K552=S552,"OK","MISMATCH"))</f>
        <v>n/a (excluded)</v>
      </c>
      <c r="V552" s="8" t="str">
        <f aca="false">IF(NOT(X552),"n/a (excluded)",IF(M552&amp;""=T552&amp;"","OK","MISMATCH"))</f>
        <v>n/a (excluded)</v>
      </c>
      <c r="W552" s="8" t="str">
        <f aca="false">IF(E552="","no activity description",IF(O552="","no numeric odour distance",IF(M552="","no category","")))</f>
        <v>no numeric odour distance</v>
      </c>
      <c r="X552" s="12" t="b">
        <f aca="false">W552=""</f>
        <v>0</v>
      </c>
      <c r="Y552" s="8" t="str">
        <f aca="false">IF(X552,INDEX(Codetabel!$C$2:$C$11,MATCH(M552&amp;"",Codetabel!$B$2:$B$11,0)),"")</f>
        <v/>
      </c>
      <c r="Z552" s="8" t="str">
        <f aca="false">IF(X552,O552=S552,"")</f>
        <v/>
      </c>
    </row>
    <row r="553" customFormat="false" ht="15" hidden="false" customHeight="false" outlineLevel="0" collapsed="false">
      <c r="A553" s="9" t="n">
        <v>554</v>
      </c>
      <c r="B553" s="9" t="s">
        <v>863</v>
      </c>
      <c r="C553" s="9" t="s">
        <v>864</v>
      </c>
      <c r="D553" s="9" t="s">
        <v>392</v>
      </c>
      <c r="E553" s="9" t="s">
        <v>865</v>
      </c>
      <c r="F553" s="9" t="n">
        <v>0</v>
      </c>
      <c r="G553" s="9" t="n">
        <v>10</v>
      </c>
      <c r="H553" s="9" t="n">
        <v>100</v>
      </c>
      <c r="I553" s="9" t="n">
        <v>10</v>
      </c>
      <c r="J553" s="9" t="n">
        <f aca="false">MAX(J554,G554,F554,E554)</f>
        <v>10</v>
      </c>
      <c r="K553" s="9" t="n">
        <v>100</v>
      </c>
      <c r="L553" s="9" t="n">
        <f aca="false">IF(ISNA(P554),"",P554)</f>
        <v>10</v>
      </c>
      <c r="M553" s="9" t="s">
        <v>115</v>
      </c>
      <c r="N553" s="11" t="b">
        <f aca="false">TRUE()</f>
        <v>1</v>
      </c>
      <c r="O553" s="8" t="n">
        <f aca="false">IF(F553="","",IF(ISNUMBER(F553),F553,IFERROR(VALUE(F553),"")))</f>
        <v>0</v>
      </c>
      <c r="P553" s="8" t="n">
        <f aca="false">IF(G553="","",IF(ISNUMBER(G553),G553,IFERROR(VALUE(G553),"")))</f>
        <v>10</v>
      </c>
      <c r="Q553" s="8" t="n">
        <f aca="false">IF(H553="","",IF(ISNUMBER(H553),H553,IFERROR(VALUE(H553),"")))</f>
        <v>100</v>
      </c>
      <c r="R553" s="8" t="n">
        <f aca="false">IF(I553="","",IF(ISNUMBER(I553),I553,IFERROR(VALUE(I553),"")))</f>
        <v>10</v>
      </c>
      <c r="S553" s="8" t="n">
        <f aca="false">IF(COUNT(O553:R553)=0,"",MAX(O553:R553))</f>
        <v>100</v>
      </c>
      <c r="T553" s="8" t="str">
        <f aca="false">IF(S553="","",IFERROR(INDEX(Codetabel!$B$2:$B$11,MATCH(S553,Codetabel!$A$2:$A$11,0)),""))</f>
        <v>3.2</v>
      </c>
      <c r="U553" s="8" t="str">
        <f aca="false">IF(NOT(X553),"n/a (excluded)",IF(K553=S553,"OK","MISMATCH"))</f>
        <v>OK</v>
      </c>
      <c r="V553" s="8" t="str">
        <f aca="false">IF(NOT(X553),"n/a (excluded)",IF(M553&amp;""=T553&amp;"","OK","MISMATCH"))</f>
        <v>OK</v>
      </c>
      <c r="W553" s="8" t="str">
        <f aca="false">IF(E553="","no activity description",IF(O553="","no numeric odour distance",IF(M553="","no category","")))</f>
        <v/>
      </c>
      <c r="X553" s="12" t="b">
        <f aca="false">W553=""</f>
        <v>1</v>
      </c>
      <c r="Y553" s="8" t="n">
        <f aca="false">IF(X553,INDEX(Codetabel!$C$2:$C$11,MATCH(M553&amp;"",Codetabel!$B$2:$B$11,0)),"")</f>
        <v>4</v>
      </c>
      <c r="Z553" s="12" t="b">
        <f aca="false">IF(X553,O553=S553,"")</f>
        <v>0</v>
      </c>
    </row>
    <row r="554" customFormat="false" ht="15" hidden="false" customHeight="false" outlineLevel="0" collapsed="false">
      <c r="A554" s="9" t="n">
        <v>555</v>
      </c>
      <c r="B554" s="9" t="s">
        <v>863</v>
      </c>
      <c r="C554" s="9" t="s">
        <v>864</v>
      </c>
      <c r="D554" s="9" t="s">
        <v>107</v>
      </c>
      <c r="E554" s="9" t="s">
        <v>866</v>
      </c>
      <c r="F554" s="9" t="n">
        <v>0</v>
      </c>
      <c r="G554" s="9" t="n">
        <v>10</v>
      </c>
      <c r="H554" s="9" t="n">
        <v>50</v>
      </c>
      <c r="I554" s="9" t="n">
        <v>0</v>
      </c>
      <c r="J554" s="9" t="n">
        <f aca="false">MAX(J555,G555,F555,E555)</f>
        <v>0</v>
      </c>
      <c r="K554" s="9" t="n">
        <v>50</v>
      </c>
      <c r="L554" s="9" t="n">
        <f aca="false">IF(ISNA(P555),"",P555)</f>
        <v>0</v>
      </c>
      <c r="M554" s="9" t="s">
        <v>126</v>
      </c>
      <c r="N554" s="11" t="b">
        <f aca="false">TRUE()</f>
        <v>1</v>
      </c>
      <c r="O554" s="8" t="n">
        <f aca="false">IF(F554="","",IF(ISNUMBER(F554),F554,IFERROR(VALUE(F554),"")))</f>
        <v>0</v>
      </c>
      <c r="P554" s="8" t="n">
        <f aca="false">IF(G554="","",IF(ISNUMBER(G554),G554,IFERROR(VALUE(G554),"")))</f>
        <v>10</v>
      </c>
      <c r="Q554" s="8" t="n">
        <f aca="false">IF(H554="","",IF(ISNUMBER(H554),H554,IFERROR(VALUE(H554),"")))</f>
        <v>50</v>
      </c>
      <c r="R554" s="8" t="n">
        <f aca="false">IF(I554="","",IF(ISNUMBER(I554),I554,IFERROR(VALUE(I554),"")))</f>
        <v>0</v>
      </c>
      <c r="S554" s="8" t="n">
        <f aca="false">IF(COUNT(O554:R554)=0,"",MAX(O554:R554))</f>
        <v>50</v>
      </c>
      <c r="T554" s="8" t="str">
        <f aca="false">IF(S554="","",IFERROR(INDEX(Codetabel!$B$2:$B$11,MATCH(S554,Codetabel!$A$2:$A$11,0)),""))</f>
        <v>3.1</v>
      </c>
      <c r="U554" s="8" t="str">
        <f aca="false">IF(NOT(X554),"n/a (excluded)",IF(K554=S554,"OK","MISMATCH"))</f>
        <v>OK</v>
      </c>
      <c r="V554" s="8" t="str">
        <f aca="false">IF(NOT(X554),"n/a (excluded)",IF(M554&amp;""=T554&amp;"","OK","MISMATCH"))</f>
        <v>OK</v>
      </c>
      <c r="W554" s="8" t="str">
        <f aca="false">IF(E554="","no activity description",IF(O554="","no numeric odour distance",IF(M554="","no category","")))</f>
        <v/>
      </c>
      <c r="X554" s="12" t="b">
        <f aca="false">W554=""</f>
        <v>1</v>
      </c>
      <c r="Y554" s="8" t="n">
        <f aca="false">IF(X554,INDEX(Codetabel!$C$2:$C$11,MATCH(M554&amp;"",Codetabel!$B$2:$B$11,0)),"")</f>
        <v>3</v>
      </c>
      <c r="Z554" s="12" t="b">
        <f aca="false">IF(X554,O554=S554,"")</f>
        <v>0</v>
      </c>
    </row>
    <row r="555" customFormat="false" ht="15" hidden="false" customHeight="false" outlineLevel="0" collapsed="false">
      <c r="A555" s="9" t="n">
        <v>556</v>
      </c>
      <c r="B555" s="9" t="s">
        <v>867</v>
      </c>
      <c r="C555" s="9" t="s">
        <v>868</v>
      </c>
      <c r="D555" s="9"/>
      <c r="E555" s="9" t="s">
        <v>869</v>
      </c>
      <c r="F555" s="9" t="n">
        <v>0</v>
      </c>
      <c r="G555" s="9" t="n">
        <v>0</v>
      </c>
      <c r="H555" s="9" t="n">
        <v>30</v>
      </c>
      <c r="I555" s="9" t="n">
        <v>0</v>
      </c>
      <c r="J555" s="9" t="n">
        <f aca="false">MAX(J556,G556,F556,E556)</f>
        <v>0</v>
      </c>
      <c r="K555" s="9" t="n">
        <v>30</v>
      </c>
      <c r="L555" s="9" t="str">
        <f aca="false">IF(ISNA(P556),"",P556)</f>
        <v/>
      </c>
      <c r="M555" s="9" t="s">
        <v>107</v>
      </c>
      <c r="N555" s="11" t="b">
        <f aca="false">TRUE()</f>
        <v>1</v>
      </c>
      <c r="O555" s="8" t="n">
        <f aca="false">IF(F555="","",IF(ISNUMBER(F555),F555,IFERROR(VALUE(F555),"")))</f>
        <v>0</v>
      </c>
      <c r="P555" s="8" t="n">
        <f aca="false">IF(G555="","",IF(ISNUMBER(G555),G555,IFERROR(VALUE(G555),"")))</f>
        <v>0</v>
      </c>
      <c r="Q555" s="8" t="n">
        <f aca="false">IF(H555="","",IF(ISNUMBER(H555),H555,IFERROR(VALUE(H555),"")))</f>
        <v>30</v>
      </c>
      <c r="R555" s="8" t="n">
        <f aca="false">IF(I555="","",IF(ISNUMBER(I555),I555,IFERROR(VALUE(I555),"")))</f>
        <v>0</v>
      </c>
      <c r="S555" s="8" t="n">
        <f aca="false">IF(COUNT(O555:R555)=0,"",MAX(O555:R555))</f>
        <v>30</v>
      </c>
      <c r="T555" s="8" t="str">
        <f aca="false">IF(S555="","",IFERROR(INDEX(Codetabel!$B$2:$B$11,MATCH(S555,Codetabel!$A$2:$A$11,0)),""))</f>
        <v>2</v>
      </c>
      <c r="U555" s="8" t="str">
        <f aca="false">IF(NOT(X555),"n/a (excluded)",IF(K555=S555,"OK","MISMATCH"))</f>
        <v>OK</v>
      </c>
      <c r="V555" s="8" t="str">
        <f aca="false">IF(NOT(X555),"n/a (excluded)",IF(M555&amp;""=T555&amp;"","OK","MISMATCH"))</f>
        <v>OK</v>
      </c>
      <c r="W555" s="8" t="str">
        <f aca="false">IF(E555="","no activity description",IF(O555="","no numeric odour distance",IF(M555="","no category","")))</f>
        <v/>
      </c>
      <c r="X555" s="12" t="b">
        <f aca="false">W555=""</f>
        <v>1</v>
      </c>
      <c r="Y555" s="8" t="n">
        <f aca="false">IF(X555,INDEX(Codetabel!$C$2:$C$11,MATCH(M555&amp;"",Codetabel!$B$2:$B$11,0)),"")</f>
        <v>2</v>
      </c>
      <c r="Z555" s="12" t="b">
        <f aca="false">IF(X555,O555=S555,"")</f>
        <v>0</v>
      </c>
    </row>
    <row r="556" customFormat="false" ht="15" hidden="false" customHeight="false" outlineLevel="0" collapsed="false">
      <c r="A556" s="9" t="n">
        <v>557</v>
      </c>
      <c r="B556" s="9" t="s">
        <v>870</v>
      </c>
      <c r="C556" s="9" t="s">
        <v>871</v>
      </c>
      <c r="D556" s="9" t="s">
        <v>1212</v>
      </c>
      <c r="E556" s="9"/>
      <c r="F556" s="9"/>
      <c r="G556" s="9"/>
      <c r="H556" s="9"/>
      <c r="I556" s="9"/>
      <c r="J556" s="9"/>
      <c r="K556" s="9"/>
      <c r="L556" s="9" t="str">
        <f aca="false">IF(ISNA(P557),"",P557)</f>
        <v/>
      </c>
      <c r="M556" s="9"/>
      <c r="N556" s="11" t="b">
        <f aca="false">TRUE()</f>
        <v>1</v>
      </c>
      <c r="O556" s="8" t="str">
        <f aca="false">IF(F556="","",IF(ISNUMBER(F556),F556,IFERROR(VALUE(F556),"")))</f>
        <v/>
      </c>
      <c r="P556" s="8" t="str">
        <f aca="false">IF(G556="","",IF(ISNUMBER(G556),G556,IFERROR(VALUE(G556),"")))</f>
        <v/>
      </c>
      <c r="Q556" s="8" t="str">
        <f aca="false">IF(H556="","",IF(ISNUMBER(H556),H556,IFERROR(VALUE(H556),"")))</f>
        <v/>
      </c>
      <c r="R556" s="8" t="str">
        <f aca="false">IF(I556="","",IF(ISNUMBER(I556),I556,IFERROR(VALUE(I556),"")))</f>
        <v/>
      </c>
      <c r="S556" s="8" t="str">
        <f aca="false">IF(COUNT(O556:R556)=0,"",MAX(O556:R556))</f>
        <v/>
      </c>
      <c r="T556" s="8" t="str">
        <f aca="false">IF(S556="","",IFERROR(INDEX(Codetabel!$B$2:$B$11,MATCH(S556,Codetabel!$A$2:$A$11,0)),""))</f>
        <v/>
      </c>
      <c r="U556" s="8" t="str">
        <f aca="false">IF(NOT(X556),"n/a (excluded)",IF(K556=S556,"OK","MISMATCH"))</f>
        <v>n/a (excluded)</v>
      </c>
      <c r="V556" s="8" t="str">
        <f aca="false">IF(NOT(X556),"n/a (excluded)",IF(M556&amp;""=T556&amp;"","OK","MISMATCH"))</f>
        <v>n/a (excluded)</v>
      </c>
      <c r="W556" s="8" t="str">
        <f aca="false">IF(E556="","no activity description",IF(O556="","no numeric odour distance",IF(M556="","no category","")))</f>
        <v>no activity description</v>
      </c>
      <c r="X556" s="12" t="b">
        <f aca="false">W556=""</f>
        <v>0</v>
      </c>
      <c r="Y556" s="8" t="str">
        <f aca="false">IF(X556,INDEX(Codetabel!$C$2:$C$11,MATCH(M556&amp;"",Codetabel!$B$2:$B$11,0)),"")</f>
        <v/>
      </c>
      <c r="Z556" s="8" t="str">
        <f aca="false">IF(X556,O556=S556,"")</f>
        <v/>
      </c>
    </row>
    <row r="557" customFormat="false" ht="15" hidden="false" customHeight="false" outlineLevel="0" collapsed="false">
      <c r="A557" s="9" t="n">
        <v>558</v>
      </c>
      <c r="B557" s="9" t="s">
        <v>870</v>
      </c>
      <c r="C557" s="9" t="s">
        <v>871</v>
      </c>
      <c r="D557" s="9" t="s">
        <v>1212</v>
      </c>
      <c r="E557" s="9" t="s">
        <v>1415</v>
      </c>
      <c r="F557" s="9"/>
      <c r="G557" s="9"/>
      <c r="H557" s="9"/>
      <c r="I557" s="9"/>
      <c r="J557" s="9"/>
      <c r="K557" s="9"/>
      <c r="L557" s="9" t="n">
        <f aca="false">IF(ISNA(P558),"",P558)</f>
        <v>0</v>
      </c>
      <c r="M557" s="9"/>
      <c r="N557" s="11" t="b">
        <f aca="false">TRUE()</f>
        <v>1</v>
      </c>
      <c r="O557" s="8" t="str">
        <f aca="false">IF(F557="","",IF(ISNUMBER(F557),F557,IFERROR(VALUE(F557),"")))</f>
        <v/>
      </c>
      <c r="P557" s="8" t="str">
        <f aca="false">IF(G557="","",IF(ISNUMBER(G557),G557,IFERROR(VALUE(G557),"")))</f>
        <v/>
      </c>
      <c r="Q557" s="8" t="str">
        <f aca="false">IF(H557="","",IF(ISNUMBER(H557),H557,IFERROR(VALUE(H557),"")))</f>
        <v/>
      </c>
      <c r="R557" s="8" t="str">
        <f aca="false">IF(I557="","",IF(ISNUMBER(I557),I557,IFERROR(VALUE(I557),"")))</f>
        <v/>
      </c>
      <c r="S557" s="8" t="str">
        <f aca="false">IF(COUNT(O557:R557)=0,"",MAX(O557:R557))</f>
        <v/>
      </c>
      <c r="T557" s="8" t="str">
        <f aca="false">IF(S557="","",IFERROR(INDEX(Codetabel!$B$2:$B$11,MATCH(S557,Codetabel!$A$2:$A$11,0)),""))</f>
        <v/>
      </c>
      <c r="U557" s="8" t="str">
        <f aca="false">IF(NOT(X557),"n/a (excluded)",IF(K557=S557,"OK","MISMATCH"))</f>
        <v>n/a (excluded)</v>
      </c>
      <c r="V557" s="8" t="str">
        <f aca="false">IF(NOT(X557),"n/a (excluded)",IF(M557&amp;""=T557&amp;"","OK","MISMATCH"))</f>
        <v>n/a (excluded)</v>
      </c>
      <c r="W557" s="8" t="str">
        <f aca="false">IF(E557="","no activity description",IF(O557="","no numeric odour distance",IF(M557="","no category","")))</f>
        <v>no numeric odour distance</v>
      </c>
      <c r="X557" s="12" t="b">
        <f aca="false">W557=""</f>
        <v>0</v>
      </c>
      <c r="Y557" s="8" t="str">
        <f aca="false">IF(X557,INDEX(Codetabel!$C$2:$C$11,MATCH(M557&amp;"",Codetabel!$B$2:$B$11,0)),"")</f>
        <v/>
      </c>
      <c r="Z557" s="8" t="str">
        <f aca="false">IF(X557,O557=S557,"")</f>
        <v/>
      </c>
    </row>
    <row r="558" customFormat="false" ht="15" hidden="false" customHeight="false" outlineLevel="0" collapsed="false">
      <c r="A558" s="9" t="n">
        <v>559</v>
      </c>
      <c r="B558" s="9" t="s">
        <v>870</v>
      </c>
      <c r="C558" s="9" t="s">
        <v>871</v>
      </c>
      <c r="D558" s="9" t="s">
        <v>1285</v>
      </c>
      <c r="E558" s="9" t="s">
        <v>872</v>
      </c>
      <c r="F558" s="9" t="n">
        <v>0</v>
      </c>
      <c r="G558" s="9" t="n">
        <v>0</v>
      </c>
      <c r="H558" s="9" t="n">
        <v>10</v>
      </c>
      <c r="I558" s="9" t="n">
        <v>0</v>
      </c>
      <c r="J558" s="9" t="n">
        <f aca="false">MAX(J559,G559,F559,E559)</f>
        <v>10</v>
      </c>
      <c r="K558" s="9" t="n">
        <v>10</v>
      </c>
      <c r="L558" s="9" t="n">
        <f aca="false">IF(ISNA(P559),"",P559)</f>
        <v>0</v>
      </c>
      <c r="M558" s="9" t="s">
        <v>392</v>
      </c>
      <c r="N558" s="11" t="b">
        <f aca="false">TRUE()</f>
        <v>1</v>
      </c>
      <c r="O558" s="8" t="n">
        <f aca="false">IF(F558="","",IF(ISNUMBER(F558),F558,IFERROR(VALUE(F558),"")))</f>
        <v>0</v>
      </c>
      <c r="P558" s="8" t="n">
        <f aca="false">IF(G558="","",IF(ISNUMBER(G558),G558,IFERROR(VALUE(G558),"")))</f>
        <v>0</v>
      </c>
      <c r="Q558" s="8" t="n">
        <f aca="false">IF(H558="","",IF(ISNUMBER(H558),H558,IFERROR(VALUE(H558),"")))</f>
        <v>10</v>
      </c>
      <c r="R558" s="8" t="n">
        <f aca="false">IF(I558="","",IF(ISNUMBER(I558),I558,IFERROR(VALUE(I558),"")))</f>
        <v>0</v>
      </c>
      <c r="S558" s="8" t="n">
        <f aca="false">IF(COUNT(O558:R558)=0,"",MAX(O558:R558))</f>
        <v>10</v>
      </c>
      <c r="T558" s="8" t="str">
        <f aca="false">IF(S558="","",IFERROR(INDEX(Codetabel!$B$2:$B$11,MATCH(S558,Codetabel!$A$2:$A$11,0)),""))</f>
        <v>1</v>
      </c>
      <c r="U558" s="8" t="str">
        <f aca="false">IF(NOT(X558),"n/a (excluded)",IF(K558=S558,"OK","MISMATCH"))</f>
        <v>OK</v>
      </c>
      <c r="V558" s="8" t="str">
        <f aca="false">IF(NOT(X558),"n/a (excluded)",IF(M558&amp;""=T558&amp;"","OK","MISMATCH"))</f>
        <v>OK</v>
      </c>
      <c r="W558" s="8" t="str">
        <f aca="false">IF(E558="","no activity description",IF(O558="","no numeric odour distance",IF(M558="","no category","")))</f>
        <v/>
      </c>
      <c r="X558" s="12" t="b">
        <f aca="false">W558=""</f>
        <v>1</v>
      </c>
      <c r="Y558" s="8" t="n">
        <f aca="false">IF(X558,INDEX(Codetabel!$C$2:$C$11,MATCH(M558&amp;"",Codetabel!$B$2:$B$11,0)),"")</f>
        <v>1</v>
      </c>
      <c r="Z558" s="12" t="b">
        <f aca="false">IF(X558,O558=S558,"")</f>
        <v>0</v>
      </c>
    </row>
    <row r="559" customFormat="false" ht="15" hidden="false" customHeight="false" outlineLevel="0" collapsed="false">
      <c r="A559" s="9" t="n">
        <v>560</v>
      </c>
      <c r="B559" s="9" t="s">
        <v>873</v>
      </c>
      <c r="C559" s="9" t="s">
        <v>874</v>
      </c>
      <c r="D559" s="9"/>
      <c r="E559" s="9" t="s">
        <v>875</v>
      </c>
      <c r="F559" s="9" t="n">
        <v>0</v>
      </c>
      <c r="G559" s="9" t="n">
        <v>0</v>
      </c>
      <c r="H559" s="9" t="n">
        <v>10</v>
      </c>
      <c r="I559" s="9" t="n">
        <v>10</v>
      </c>
      <c r="J559" s="9" t="n">
        <f aca="false">MAX(J560,G560,F560,E560)</f>
        <v>10</v>
      </c>
      <c r="K559" s="9" t="n">
        <v>10</v>
      </c>
      <c r="L559" s="9" t="n">
        <f aca="false">IF(ISNA(P560),"",P560)</f>
        <v>0</v>
      </c>
      <c r="M559" s="9" t="s">
        <v>392</v>
      </c>
      <c r="N559" s="11" t="b">
        <f aca="false">TRUE()</f>
        <v>1</v>
      </c>
      <c r="O559" s="8" t="n">
        <f aca="false">IF(F559="","",IF(ISNUMBER(F559),F559,IFERROR(VALUE(F559),"")))</f>
        <v>0</v>
      </c>
      <c r="P559" s="8" t="n">
        <f aca="false">IF(G559="","",IF(ISNUMBER(G559),G559,IFERROR(VALUE(G559),"")))</f>
        <v>0</v>
      </c>
      <c r="Q559" s="8" t="n">
        <f aca="false">IF(H559="","",IF(ISNUMBER(H559),H559,IFERROR(VALUE(H559),"")))</f>
        <v>10</v>
      </c>
      <c r="R559" s="8" t="n">
        <f aca="false">IF(I559="","",IF(ISNUMBER(I559),I559,IFERROR(VALUE(I559),"")))</f>
        <v>10</v>
      </c>
      <c r="S559" s="8" t="n">
        <f aca="false">IF(COUNT(O559:R559)=0,"",MAX(O559:R559))</f>
        <v>10</v>
      </c>
      <c r="T559" s="8" t="str">
        <f aca="false">IF(S559="","",IFERROR(INDEX(Codetabel!$B$2:$B$11,MATCH(S559,Codetabel!$A$2:$A$11,0)),""))</f>
        <v>1</v>
      </c>
      <c r="U559" s="8" t="str">
        <f aca="false">IF(NOT(X559),"n/a (excluded)",IF(K559=S559,"OK","MISMATCH"))</f>
        <v>OK</v>
      </c>
      <c r="V559" s="8" t="str">
        <f aca="false">IF(NOT(X559),"n/a (excluded)",IF(M559&amp;""=T559&amp;"","OK","MISMATCH"))</f>
        <v>OK</v>
      </c>
      <c r="W559" s="8" t="str">
        <f aca="false">IF(E559="","no activity description",IF(O559="","no numeric odour distance",IF(M559="","no category","")))</f>
        <v/>
      </c>
      <c r="X559" s="12" t="b">
        <f aca="false">W559=""</f>
        <v>1</v>
      </c>
      <c r="Y559" s="8" t="n">
        <f aca="false">IF(X559,INDEX(Codetabel!$C$2:$C$11,MATCH(M559&amp;"",Codetabel!$B$2:$B$11,0)),"")</f>
        <v>1</v>
      </c>
      <c r="Z559" s="12" t="b">
        <f aca="false">IF(X559,O559=S559,"")</f>
        <v>0</v>
      </c>
    </row>
    <row r="560" customFormat="false" ht="15" hidden="false" customHeight="false" outlineLevel="0" collapsed="false">
      <c r="A560" s="9" t="n">
        <v>561</v>
      </c>
      <c r="B560" s="9" t="s">
        <v>876</v>
      </c>
      <c r="C560" s="9" t="s">
        <v>877</v>
      </c>
      <c r="D560" s="9"/>
      <c r="E560" s="9" t="s">
        <v>878</v>
      </c>
      <c r="F560" s="9" t="n">
        <v>10</v>
      </c>
      <c r="G560" s="9" t="n">
        <v>0</v>
      </c>
      <c r="H560" s="9" t="n">
        <v>10</v>
      </c>
      <c r="I560" s="9" t="n">
        <v>10</v>
      </c>
      <c r="J560" s="9" t="n">
        <f aca="false">MAX(J561,G561,F561,E561)</f>
        <v>10</v>
      </c>
      <c r="K560" s="9" t="n">
        <v>10</v>
      </c>
      <c r="L560" s="9" t="n">
        <f aca="false">IF(ISNA(P561),"",P561)</f>
        <v>10</v>
      </c>
      <c r="M560" s="9" t="s">
        <v>392</v>
      </c>
      <c r="N560" s="11" t="b">
        <f aca="false">TRUE()</f>
        <v>1</v>
      </c>
      <c r="O560" s="8" t="n">
        <f aca="false">IF(F560="","",IF(ISNUMBER(F560),F560,IFERROR(VALUE(F560),"")))</f>
        <v>10</v>
      </c>
      <c r="P560" s="8" t="n">
        <f aca="false">IF(G560="","",IF(ISNUMBER(G560),G560,IFERROR(VALUE(G560),"")))</f>
        <v>0</v>
      </c>
      <c r="Q560" s="8" t="n">
        <f aca="false">IF(H560="","",IF(ISNUMBER(H560),H560,IFERROR(VALUE(H560),"")))</f>
        <v>10</v>
      </c>
      <c r="R560" s="8" t="n">
        <f aca="false">IF(I560="","",IF(ISNUMBER(I560),I560,IFERROR(VALUE(I560),"")))</f>
        <v>10</v>
      </c>
      <c r="S560" s="8" t="n">
        <f aca="false">IF(COUNT(O560:R560)=0,"",MAX(O560:R560))</f>
        <v>10</v>
      </c>
      <c r="T560" s="8" t="str">
        <f aca="false">IF(S560="","",IFERROR(INDEX(Codetabel!$B$2:$B$11,MATCH(S560,Codetabel!$A$2:$A$11,0)),""))</f>
        <v>1</v>
      </c>
      <c r="U560" s="8" t="str">
        <f aca="false">IF(NOT(X560),"n/a (excluded)",IF(K560=S560,"OK","MISMATCH"))</f>
        <v>OK</v>
      </c>
      <c r="V560" s="8" t="str">
        <f aca="false">IF(NOT(X560),"n/a (excluded)",IF(M560&amp;""=T560&amp;"","OK","MISMATCH"))</f>
        <v>OK</v>
      </c>
      <c r="W560" s="8" t="str">
        <f aca="false">IF(E560="","no activity description",IF(O560="","no numeric odour distance",IF(M560="","no category","")))</f>
        <v/>
      </c>
      <c r="X560" s="12" t="b">
        <f aca="false">W560=""</f>
        <v>1</v>
      </c>
      <c r="Y560" s="8" t="n">
        <f aca="false">IF(X560,INDEX(Codetabel!$C$2:$C$11,MATCH(M560&amp;"",Codetabel!$B$2:$B$11,0)),"")</f>
        <v>1</v>
      </c>
      <c r="Z560" s="12" t="b">
        <f aca="false">IF(X560,O560=S560,"")</f>
        <v>1</v>
      </c>
    </row>
    <row r="561" customFormat="false" ht="15" hidden="false" customHeight="false" outlineLevel="0" collapsed="false">
      <c r="A561" s="9" t="n">
        <v>562</v>
      </c>
      <c r="B561" s="9" t="s">
        <v>879</v>
      </c>
      <c r="C561" s="9" t="s">
        <v>880</v>
      </c>
      <c r="D561" s="9"/>
      <c r="E561" s="9" t="s">
        <v>881</v>
      </c>
      <c r="F561" s="9" t="n">
        <v>10</v>
      </c>
      <c r="G561" s="9" t="n">
        <v>10</v>
      </c>
      <c r="H561" s="9" t="n">
        <v>10</v>
      </c>
      <c r="I561" s="9" t="n">
        <v>10</v>
      </c>
      <c r="J561" s="9" t="n">
        <f aca="false">MAX(J562,G562,F562,E562)</f>
        <v>0</v>
      </c>
      <c r="K561" s="9" t="n">
        <v>10</v>
      </c>
      <c r="L561" s="9" t="n">
        <f aca="false">IF(ISNA(P562),"",P562)</f>
        <v>0</v>
      </c>
      <c r="M561" s="9" t="s">
        <v>392</v>
      </c>
      <c r="N561" s="11" t="b">
        <f aca="false">TRUE()</f>
        <v>1</v>
      </c>
      <c r="O561" s="8" t="n">
        <f aca="false">IF(F561="","",IF(ISNUMBER(F561),F561,IFERROR(VALUE(F561),"")))</f>
        <v>10</v>
      </c>
      <c r="P561" s="8" t="n">
        <f aca="false">IF(G561="","",IF(ISNUMBER(G561),G561,IFERROR(VALUE(G561),"")))</f>
        <v>10</v>
      </c>
      <c r="Q561" s="8" t="n">
        <f aca="false">IF(H561="","",IF(ISNUMBER(H561),H561,IFERROR(VALUE(H561),"")))</f>
        <v>10</v>
      </c>
      <c r="R561" s="8" t="n">
        <f aca="false">IF(I561="","",IF(ISNUMBER(I561),I561,IFERROR(VALUE(I561),"")))</f>
        <v>10</v>
      </c>
      <c r="S561" s="8" t="n">
        <f aca="false">IF(COUNT(O561:R561)=0,"",MAX(O561:R561))</f>
        <v>10</v>
      </c>
      <c r="T561" s="8" t="str">
        <f aca="false">IF(S561="","",IFERROR(INDEX(Codetabel!$B$2:$B$11,MATCH(S561,Codetabel!$A$2:$A$11,0)),""))</f>
        <v>1</v>
      </c>
      <c r="U561" s="8" t="str">
        <f aca="false">IF(NOT(X561),"n/a (excluded)",IF(K561=S561,"OK","MISMATCH"))</f>
        <v>OK</v>
      </c>
      <c r="V561" s="8" t="str">
        <f aca="false">IF(NOT(X561),"n/a (excluded)",IF(M561&amp;""=T561&amp;"","OK","MISMATCH"))</f>
        <v>OK</v>
      </c>
      <c r="W561" s="8" t="str">
        <f aca="false">IF(E561="","no activity description",IF(O561="","no numeric odour distance",IF(M561="","no category","")))</f>
        <v/>
      </c>
      <c r="X561" s="12" t="b">
        <f aca="false">W561=""</f>
        <v>1</v>
      </c>
      <c r="Y561" s="8" t="n">
        <f aca="false">IF(X561,INDEX(Codetabel!$C$2:$C$11,MATCH(M561&amp;"",Codetabel!$B$2:$B$11,0)),"")</f>
        <v>1</v>
      </c>
      <c r="Z561" s="12" t="b">
        <f aca="false">IF(X561,O561=S561,"")</f>
        <v>1</v>
      </c>
    </row>
    <row r="562" customFormat="false" ht="15" hidden="false" customHeight="false" outlineLevel="0" collapsed="false">
      <c r="A562" s="9" t="n">
        <v>563</v>
      </c>
      <c r="B562" s="9" t="s">
        <v>882</v>
      </c>
      <c r="C562" s="9" t="s">
        <v>883</v>
      </c>
      <c r="D562" s="9"/>
      <c r="E562" s="9" t="s">
        <v>884</v>
      </c>
      <c r="F562" s="9" t="n">
        <v>0</v>
      </c>
      <c r="G562" s="9" t="n">
        <v>0</v>
      </c>
      <c r="H562" s="9" t="n">
        <v>0</v>
      </c>
      <c r="I562" s="9" t="n">
        <v>10</v>
      </c>
      <c r="J562" s="9" t="n">
        <f aca="false">MAX(J563,G563,F563,E563)</f>
        <v>0</v>
      </c>
      <c r="K562" s="9" t="n">
        <v>10</v>
      </c>
      <c r="L562" s="9" t="n">
        <f aca="false">IF(ISNA(P563),"",P563)</f>
        <v>0</v>
      </c>
      <c r="M562" s="9" t="s">
        <v>392</v>
      </c>
      <c r="N562" s="11" t="b">
        <f aca="false">TRUE()</f>
        <v>1</v>
      </c>
      <c r="O562" s="8" t="n">
        <f aca="false">IF(F562="","",IF(ISNUMBER(F562),F562,IFERROR(VALUE(F562),"")))</f>
        <v>0</v>
      </c>
      <c r="P562" s="8" t="n">
        <f aca="false">IF(G562="","",IF(ISNUMBER(G562),G562,IFERROR(VALUE(G562),"")))</f>
        <v>0</v>
      </c>
      <c r="Q562" s="8" t="n">
        <f aca="false">IF(H562="","",IF(ISNUMBER(H562),H562,IFERROR(VALUE(H562),"")))</f>
        <v>0</v>
      </c>
      <c r="R562" s="8" t="n">
        <f aca="false">IF(I562="","",IF(ISNUMBER(I562),I562,IFERROR(VALUE(I562),"")))</f>
        <v>10</v>
      </c>
      <c r="S562" s="8" t="n">
        <f aca="false">IF(COUNT(O562:R562)=0,"",MAX(O562:R562))</f>
        <v>10</v>
      </c>
      <c r="T562" s="8" t="str">
        <f aca="false">IF(S562="","",IFERROR(INDEX(Codetabel!$B$2:$B$11,MATCH(S562,Codetabel!$A$2:$A$11,0)),""))</f>
        <v>1</v>
      </c>
      <c r="U562" s="8" t="str">
        <f aca="false">IF(NOT(X562),"n/a (excluded)",IF(K562=S562,"OK","MISMATCH"))</f>
        <v>OK</v>
      </c>
      <c r="V562" s="8" t="str">
        <f aca="false">IF(NOT(X562),"n/a (excluded)",IF(M562&amp;""=T562&amp;"","OK","MISMATCH"))</f>
        <v>OK</v>
      </c>
      <c r="W562" s="8" t="str">
        <f aca="false">IF(E562="","no activity description",IF(O562="","no numeric odour distance",IF(M562="","no category","")))</f>
        <v/>
      </c>
      <c r="X562" s="12" t="b">
        <f aca="false">W562=""</f>
        <v>1</v>
      </c>
      <c r="Y562" s="8" t="n">
        <f aca="false">IF(X562,INDEX(Codetabel!$C$2:$C$11,MATCH(M562&amp;"",Codetabel!$B$2:$B$11,0)),"")</f>
        <v>1</v>
      </c>
      <c r="Z562" s="12" t="b">
        <f aca="false">IF(X562,O562=S562,"")</f>
        <v>0</v>
      </c>
    </row>
    <row r="563" customFormat="false" ht="15" hidden="false" customHeight="false" outlineLevel="0" collapsed="false">
      <c r="A563" s="9" t="n">
        <v>564</v>
      </c>
      <c r="B563" s="9" t="s">
        <v>885</v>
      </c>
      <c r="C563" s="9" t="s">
        <v>886</v>
      </c>
      <c r="D563" s="9"/>
      <c r="E563" s="9" t="s">
        <v>887</v>
      </c>
      <c r="F563" s="9" t="n">
        <v>0</v>
      </c>
      <c r="G563" s="9" t="n">
        <v>0</v>
      </c>
      <c r="H563" s="9" t="n">
        <v>30</v>
      </c>
      <c r="I563" s="9" t="n">
        <v>10</v>
      </c>
      <c r="J563" s="9" t="n">
        <f aca="false">MAX(J564,G564,F564,E564)</f>
        <v>0</v>
      </c>
      <c r="K563" s="9" t="n">
        <v>30</v>
      </c>
      <c r="L563" s="9" t="n">
        <f aca="false">IF(ISNA(P564),"",P564)</f>
        <v>0</v>
      </c>
      <c r="M563" s="9" t="s">
        <v>107</v>
      </c>
      <c r="N563" s="11" t="b">
        <f aca="false">TRUE()</f>
        <v>1</v>
      </c>
      <c r="O563" s="8" t="n">
        <f aca="false">IF(F563="","",IF(ISNUMBER(F563),F563,IFERROR(VALUE(F563),"")))</f>
        <v>0</v>
      </c>
      <c r="P563" s="8" t="n">
        <f aca="false">IF(G563="","",IF(ISNUMBER(G563),G563,IFERROR(VALUE(G563),"")))</f>
        <v>0</v>
      </c>
      <c r="Q563" s="8" t="n">
        <f aca="false">IF(H563="","",IF(ISNUMBER(H563),H563,IFERROR(VALUE(H563),"")))</f>
        <v>30</v>
      </c>
      <c r="R563" s="8" t="n">
        <f aca="false">IF(I563="","",IF(ISNUMBER(I563),I563,IFERROR(VALUE(I563),"")))</f>
        <v>10</v>
      </c>
      <c r="S563" s="8" t="n">
        <f aca="false">IF(COUNT(O563:R563)=0,"",MAX(O563:R563))</f>
        <v>30</v>
      </c>
      <c r="T563" s="8" t="str">
        <f aca="false">IF(S563="","",IFERROR(INDEX(Codetabel!$B$2:$B$11,MATCH(S563,Codetabel!$A$2:$A$11,0)),""))</f>
        <v>2</v>
      </c>
      <c r="U563" s="8" t="str">
        <f aca="false">IF(NOT(X563),"n/a (excluded)",IF(K563=S563,"OK","MISMATCH"))</f>
        <v>OK</v>
      </c>
      <c r="V563" s="8" t="str">
        <f aca="false">IF(NOT(X563),"n/a (excluded)",IF(M563&amp;""=T563&amp;"","OK","MISMATCH"))</f>
        <v>OK</v>
      </c>
      <c r="W563" s="8" t="str">
        <f aca="false">IF(E563="","no activity description",IF(O563="","no numeric odour distance",IF(M563="","no category","")))</f>
        <v/>
      </c>
      <c r="X563" s="12" t="b">
        <f aca="false">W563=""</f>
        <v>1</v>
      </c>
      <c r="Y563" s="8" t="n">
        <f aca="false">IF(X563,INDEX(Codetabel!$C$2:$C$11,MATCH(M563&amp;"",Codetabel!$B$2:$B$11,0)),"")</f>
        <v>2</v>
      </c>
      <c r="Z563" s="12" t="b">
        <f aca="false">IF(X563,O563=S563,"")</f>
        <v>0</v>
      </c>
    </row>
    <row r="564" customFormat="false" ht="15" hidden="false" customHeight="false" outlineLevel="0" collapsed="false">
      <c r="A564" s="9" t="n">
        <v>565</v>
      </c>
      <c r="B564" s="9" t="s">
        <v>888</v>
      </c>
      <c r="C564" s="9" t="s">
        <v>889</v>
      </c>
      <c r="D564" s="9"/>
      <c r="E564" s="9" t="s">
        <v>890</v>
      </c>
      <c r="F564" s="9" t="n">
        <v>0</v>
      </c>
      <c r="G564" s="9" t="n">
        <v>0</v>
      </c>
      <c r="H564" s="9" t="n">
        <v>10</v>
      </c>
      <c r="I564" s="9" t="n">
        <v>10</v>
      </c>
      <c r="J564" s="9" t="n">
        <f aca="false">MAX(J565,G565,F565,E565)</f>
        <v>0</v>
      </c>
      <c r="K564" s="9" t="n">
        <v>10</v>
      </c>
      <c r="L564" s="9" t="n">
        <f aca="false">IF(ISNA(P565),"",P565)</f>
        <v>0</v>
      </c>
      <c r="M564" s="9" t="s">
        <v>392</v>
      </c>
      <c r="N564" s="11" t="b">
        <f aca="false">TRUE()</f>
        <v>1</v>
      </c>
      <c r="O564" s="8" t="n">
        <f aca="false">IF(F564="","",IF(ISNUMBER(F564),F564,IFERROR(VALUE(F564),"")))</f>
        <v>0</v>
      </c>
      <c r="P564" s="8" t="n">
        <f aca="false">IF(G564="","",IF(ISNUMBER(G564),G564,IFERROR(VALUE(G564),"")))</f>
        <v>0</v>
      </c>
      <c r="Q564" s="8" t="n">
        <f aca="false">IF(H564="","",IF(ISNUMBER(H564),H564,IFERROR(VALUE(H564),"")))</f>
        <v>10</v>
      </c>
      <c r="R564" s="8" t="n">
        <f aca="false">IF(I564="","",IF(ISNUMBER(I564),I564,IFERROR(VALUE(I564),"")))</f>
        <v>10</v>
      </c>
      <c r="S564" s="8" t="n">
        <f aca="false">IF(COUNT(O564:R564)=0,"",MAX(O564:R564))</f>
        <v>10</v>
      </c>
      <c r="T564" s="8" t="str">
        <f aca="false">IF(S564="","",IFERROR(INDEX(Codetabel!$B$2:$B$11,MATCH(S564,Codetabel!$A$2:$A$11,0)),""))</f>
        <v>1</v>
      </c>
      <c r="U564" s="8" t="str">
        <f aca="false">IF(NOT(X564),"n/a (excluded)",IF(K564=S564,"OK","MISMATCH"))</f>
        <v>OK</v>
      </c>
      <c r="V564" s="8" t="str">
        <f aca="false">IF(NOT(X564),"n/a (excluded)",IF(M564&amp;""=T564&amp;"","OK","MISMATCH"))</f>
        <v>OK</v>
      </c>
      <c r="W564" s="8" t="str">
        <f aca="false">IF(E564="","no activity description",IF(O564="","no numeric odour distance",IF(M564="","no category","")))</f>
        <v/>
      </c>
      <c r="X564" s="12" t="b">
        <f aca="false">W564=""</f>
        <v>1</v>
      </c>
      <c r="Y564" s="8" t="n">
        <f aca="false">IF(X564,INDEX(Codetabel!$C$2:$C$11,MATCH(M564&amp;"",Codetabel!$B$2:$B$11,0)),"")</f>
        <v>1</v>
      </c>
      <c r="Z564" s="12" t="b">
        <f aca="false">IF(X564,O564=S564,"")</f>
        <v>0</v>
      </c>
    </row>
    <row r="565" customFormat="false" ht="15" hidden="false" customHeight="false" outlineLevel="0" collapsed="false">
      <c r="A565" s="9" t="n">
        <v>566</v>
      </c>
      <c r="B565" s="9" t="s">
        <v>891</v>
      </c>
      <c r="C565" s="9" t="s">
        <v>892</v>
      </c>
      <c r="D565" s="9"/>
      <c r="E565" s="9" t="s">
        <v>893</v>
      </c>
      <c r="F565" s="9" t="n">
        <v>0</v>
      </c>
      <c r="G565" s="9" t="n">
        <v>0</v>
      </c>
      <c r="H565" s="9" t="n">
        <v>50</v>
      </c>
      <c r="I565" s="9" t="n">
        <v>0</v>
      </c>
      <c r="J565" s="9" t="n">
        <f aca="false">MAX(J566,G566,F566,E566)</f>
        <v>0</v>
      </c>
      <c r="K565" s="9" t="n">
        <v>50</v>
      </c>
      <c r="L565" s="9" t="n">
        <f aca="false">IF(ISNA(P566),"",P566)</f>
        <v>0</v>
      </c>
      <c r="M565" s="9" t="s">
        <v>126</v>
      </c>
      <c r="N565" s="11" t="b">
        <f aca="false">TRUE()</f>
        <v>1</v>
      </c>
      <c r="O565" s="8" t="n">
        <f aca="false">IF(F565="","",IF(ISNUMBER(F565),F565,IFERROR(VALUE(F565),"")))</f>
        <v>0</v>
      </c>
      <c r="P565" s="8" t="n">
        <f aca="false">IF(G565="","",IF(ISNUMBER(G565),G565,IFERROR(VALUE(G565),"")))</f>
        <v>0</v>
      </c>
      <c r="Q565" s="8" t="n">
        <f aca="false">IF(H565="","",IF(ISNUMBER(H565),H565,IFERROR(VALUE(H565),"")))</f>
        <v>50</v>
      </c>
      <c r="R565" s="8" t="n">
        <f aca="false">IF(I565="","",IF(ISNUMBER(I565),I565,IFERROR(VALUE(I565),"")))</f>
        <v>0</v>
      </c>
      <c r="S565" s="8" t="n">
        <f aca="false">IF(COUNT(O565:R565)=0,"",MAX(O565:R565))</f>
        <v>50</v>
      </c>
      <c r="T565" s="8" t="str">
        <f aca="false">IF(S565="","",IFERROR(INDEX(Codetabel!$B$2:$B$11,MATCH(S565,Codetabel!$A$2:$A$11,0)),""))</f>
        <v>3.1</v>
      </c>
      <c r="U565" s="8" t="str">
        <f aca="false">IF(NOT(X565),"n/a (excluded)",IF(K565=S565,"OK","MISMATCH"))</f>
        <v>OK</v>
      </c>
      <c r="V565" s="8" t="str">
        <f aca="false">IF(NOT(X565),"n/a (excluded)",IF(M565&amp;""=T565&amp;"","OK","MISMATCH"))</f>
        <v>OK</v>
      </c>
      <c r="W565" s="8" t="str">
        <f aca="false">IF(E565="","no activity description",IF(O565="","no numeric odour distance",IF(M565="","no category","")))</f>
        <v/>
      </c>
      <c r="X565" s="12" t="b">
        <f aca="false">W565=""</f>
        <v>1</v>
      </c>
      <c r="Y565" s="8" t="n">
        <f aca="false">IF(X565,INDEX(Codetabel!$C$2:$C$11,MATCH(M565&amp;"",Codetabel!$B$2:$B$11,0)),"")</f>
        <v>3</v>
      </c>
      <c r="Z565" s="12" t="b">
        <f aca="false">IF(X565,O565=S565,"")</f>
        <v>0</v>
      </c>
    </row>
    <row r="566" customFormat="false" ht="15" hidden="false" customHeight="false" outlineLevel="0" collapsed="false">
      <c r="A566" s="9" t="n">
        <v>567</v>
      </c>
      <c r="B566" s="9" t="s">
        <v>894</v>
      </c>
      <c r="C566" s="9" t="s">
        <v>895</v>
      </c>
      <c r="D566" s="9"/>
      <c r="E566" s="9" t="s">
        <v>896</v>
      </c>
      <c r="F566" s="9" t="n">
        <v>0</v>
      </c>
      <c r="G566" s="9" t="n">
        <v>0</v>
      </c>
      <c r="H566" s="9" t="n">
        <v>10</v>
      </c>
      <c r="I566" s="9" t="n">
        <v>10</v>
      </c>
      <c r="J566" s="9" t="n">
        <f aca="false">MAX(J567,G567,F567,E567)</f>
        <v>0</v>
      </c>
      <c r="K566" s="9" t="n">
        <v>10</v>
      </c>
      <c r="L566" s="9" t="str">
        <f aca="false">IF(ISNA(P567),"",P567)</f>
        <v/>
      </c>
      <c r="M566" s="9" t="s">
        <v>392</v>
      </c>
      <c r="N566" s="11" t="b">
        <f aca="false">TRUE()</f>
        <v>1</v>
      </c>
      <c r="O566" s="8" t="n">
        <f aca="false">IF(F566="","",IF(ISNUMBER(F566),F566,IFERROR(VALUE(F566),"")))</f>
        <v>0</v>
      </c>
      <c r="P566" s="8" t="n">
        <f aca="false">IF(G566="","",IF(ISNUMBER(G566),G566,IFERROR(VALUE(G566),"")))</f>
        <v>0</v>
      </c>
      <c r="Q566" s="8" t="n">
        <f aca="false">IF(H566="","",IF(ISNUMBER(H566),H566,IFERROR(VALUE(H566),"")))</f>
        <v>10</v>
      </c>
      <c r="R566" s="8" t="n">
        <f aca="false">IF(I566="","",IF(ISNUMBER(I566),I566,IFERROR(VALUE(I566),"")))</f>
        <v>10</v>
      </c>
      <c r="S566" s="8" t="n">
        <f aca="false">IF(COUNT(O566:R566)=0,"",MAX(O566:R566))</f>
        <v>10</v>
      </c>
      <c r="T566" s="8" t="str">
        <f aca="false">IF(S566="","",IFERROR(INDEX(Codetabel!$B$2:$B$11,MATCH(S566,Codetabel!$A$2:$A$11,0)),""))</f>
        <v>1</v>
      </c>
      <c r="U566" s="8" t="str">
        <f aca="false">IF(NOT(X566),"n/a (excluded)",IF(K566=S566,"OK","MISMATCH"))</f>
        <v>OK</v>
      </c>
      <c r="V566" s="8" t="str">
        <f aca="false">IF(NOT(X566),"n/a (excluded)",IF(M566&amp;""=T566&amp;"","OK","MISMATCH"))</f>
        <v>OK</v>
      </c>
      <c r="W566" s="8" t="str">
        <f aca="false">IF(E566="","no activity description",IF(O566="","no numeric odour distance",IF(M566="","no category","")))</f>
        <v/>
      </c>
      <c r="X566" s="12" t="b">
        <f aca="false">W566=""</f>
        <v>1</v>
      </c>
      <c r="Y566" s="8" t="n">
        <f aca="false">IF(X566,INDEX(Codetabel!$C$2:$C$11,MATCH(M566&amp;"",Codetabel!$B$2:$B$11,0)),"")</f>
        <v>1</v>
      </c>
      <c r="Z566" s="12" t="b">
        <f aca="false">IF(X566,O566=S566,"")</f>
        <v>0</v>
      </c>
    </row>
    <row r="567" customFormat="false" ht="15" hidden="false" customHeight="false" outlineLevel="0" collapsed="false">
      <c r="A567" s="9" t="n">
        <v>568</v>
      </c>
      <c r="B567" s="9" t="s">
        <v>1416</v>
      </c>
      <c r="C567" s="9" t="s">
        <v>1416</v>
      </c>
      <c r="D567" s="9" t="s">
        <v>1212</v>
      </c>
      <c r="E567" s="9"/>
      <c r="F567" s="9"/>
      <c r="G567" s="9"/>
      <c r="H567" s="9"/>
      <c r="I567" s="9"/>
      <c r="J567" s="9"/>
      <c r="K567" s="9"/>
      <c r="L567" s="9" t="str">
        <f aca="false">IF(ISNA(P568),"",P568)</f>
        <v/>
      </c>
      <c r="M567" s="9"/>
      <c r="N567" s="11" t="b">
        <f aca="false">TRUE()</f>
        <v>1</v>
      </c>
      <c r="O567" s="8" t="str">
        <f aca="false">IF(F567="","",IF(ISNUMBER(F567),F567,IFERROR(VALUE(F567),"")))</f>
        <v/>
      </c>
      <c r="P567" s="8" t="str">
        <f aca="false">IF(G567="","",IF(ISNUMBER(G567),G567,IFERROR(VALUE(G567),"")))</f>
        <v/>
      </c>
      <c r="Q567" s="8" t="str">
        <f aca="false">IF(H567="","",IF(ISNUMBER(H567),H567,IFERROR(VALUE(H567),"")))</f>
        <v/>
      </c>
      <c r="R567" s="8" t="str">
        <f aca="false">IF(I567="","",IF(ISNUMBER(I567),I567,IFERROR(VALUE(I567),"")))</f>
        <v/>
      </c>
      <c r="S567" s="8" t="str">
        <f aca="false">IF(COUNT(O567:R567)=0,"",MAX(O567:R567))</f>
        <v/>
      </c>
      <c r="T567" s="8" t="str">
        <f aca="false">IF(S567="","",IFERROR(INDEX(Codetabel!$B$2:$B$11,MATCH(S567,Codetabel!$A$2:$A$11,0)),""))</f>
        <v/>
      </c>
      <c r="U567" s="8" t="str">
        <f aca="false">IF(NOT(X567),"n/a (excluded)",IF(K567=S567,"OK","MISMATCH"))</f>
        <v>n/a (excluded)</v>
      </c>
      <c r="V567" s="8" t="str">
        <f aca="false">IF(NOT(X567),"n/a (excluded)",IF(M567&amp;""=T567&amp;"","OK","MISMATCH"))</f>
        <v>n/a (excluded)</v>
      </c>
      <c r="W567" s="8" t="str">
        <f aca="false">IF(E567="","no activity description",IF(O567="","no numeric odour distance",IF(M567="","no category","")))</f>
        <v>no activity description</v>
      </c>
      <c r="X567" s="12" t="b">
        <f aca="false">W567=""</f>
        <v>0</v>
      </c>
      <c r="Y567" s="8" t="str">
        <f aca="false">IF(X567,INDEX(Codetabel!$C$2:$C$11,MATCH(M567&amp;"",Codetabel!$B$2:$B$11,0)),"")</f>
        <v/>
      </c>
      <c r="Z567" s="8" t="str">
        <f aca="false">IF(X567,O567=S567,"")</f>
        <v/>
      </c>
    </row>
    <row r="568" customFormat="false" ht="15" hidden="false" customHeight="false" outlineLevel="0" collapsed="false">
      <c r="A568" s="9" t="n">
        <v>569</v>
      </c>
      <c r="B568" s="9" t="s">
        <v>1416</v>
      </c>
      <c r="C568" s="9" t="s">
        <v>1416</v>
      </c>
      <c r="D568" s="9" t="s">
        <v>1212</v>
      </c>
      <c r="E568" s="9" t="s">
        <v>1417</v>
      </c>
      <c r="F568" s="9"/>
      <c r="G568" s="9"/>
      <c r="H568" s="9"/>
      <c r="I568" s="9"/>
      <c r="J568" s="9"/>
      <c r="K568" s="9"/>
      <c r="L568" s="9" t="n">
        <f aca="false">IF(ISNA(P569),"",P569)</f>
        <v>0</v>
      </c>
      <c r="M568" s="9"/>
      <c r="N568" s="11" t="b">
        <f aca="false">TRUE()</f>
        <v>1</v>
      </c>
      <c r="O568" s="8" t="str">
        <f aca="false">IF(F568="","",IF(ISNUMBER(F568),F568,IFERROR(VALUE(F568),"")))</f>
        <v/>
      </c>
      <c r="P568" s="8" t="str">
        <f aca="false">IF(G568="","",IF(ISNUMBER(G568),G568,IFERROR(VALUE(G568),"")))</f>
        <v/>
      </c>
      <c r="Q568" s="8" t="str">
        <f aca="false">IF(H568="","",IF(ISNUMBER(H568),H568,IFERROR(VALUE(H568),"")))</f>
        <v/>
      </c>
      <c r="R568" s="8" t="str">
        <f aca="false">IF(I568="","",IF(ISNUMBER(I568),I568,IFERROR(VALUE(I568),"")))</f>
        <v/>
      </c>
      <c r="S568" s="8" t="str">
        <f aca="false">IF(COUNT(O568:R568)=0,"",MAX(O568:R568))</f>
        <v/>
      </c>
      <c r="T568" s="8" t="str">
        <f aca="false">IF(S568="","",IFERROR(INDEX(Codetabel!$B$2:$B$11,MATCH(S568,Codetabel!$A$2:$A$11,0)),""))</f>
        <v/>
      </c>
      <c r="U568" s="8" t="str">
        <f aca="false">IF(NOT(X568),"n/a (excluded)",IF(K568=S568,"OK","MISMATCH"))</f>
        <v>n/a (excluded)</v>
      </c>
      <c r="V568" s="8" t="str">
        <f aca="false">IF(NOT(X568),"n/a (excluded)",IF(M568&amp;""=T568&amp;"","OK","MISMATCH"))</f>
        <v>n/a (excluded)</v>
      </c>
      <c r="W568" s="8" t="str">
        <f aca="false">IF(E568="","no activity description",IF(O568="","no numeric odour distance",IF(M568="","no category","")))</f>
        <v>no numeric odour distance</v>
      </c>
      <c r="X568" s="12" t="b">
        <f aca="false">W568=""</f>
        <v>0</v>
      </c>
      <c r="Y568" s="8" t="str">
        <f aca="false">IF(X568,INDEX(Codetabel!$C$2:$C$11,MATCH(M568&amp;"",Codetabel!$B$2:$B$11,0)),"")</f>
        <v/>
      </c>
      <c r="Z568" s="8" t="str">
        <f aca="false">IF(X568,O568=S568,"")</f>
        <v/>
      </c>
    </row>
    <row r="569" customFormat="false" ht="15" hidden="false" customHeight="false" outlineLevel="0" collapsed="false">
      <c r="A569" s="9" t="n">
        <v>570</v>
      </c>
      <c r="B569" s="9" t="s">
        <v>897</v>
      </c>
      <c r="C569" s="9" t="s">
        <v>898</v>
      </c>
      <c r="D569" s="9"/>
      <c r="E569" s="9" t="s">
        <v>899</v>
      </c>
      <c r="F569" s="9" t="n">
        <v>10</v>
      </c>
      <c r="G569" s="9" t="n">
        <v>0</v>
      </c>
      <c r="H569" s="9" t="n">
        <v>10</v>
      </c>
      <c r="I569" s="9" t="n">
        <v>10</v>
      </c>
      <c r="J569" s="9" t="n">
        <f aca="false">MAX(J570,G570,F570,E570)</f>
        <v>30</v>
      </c>
      <c r="K569" s="9" t="n">
        <v>10</v>
      </c>
      <c r="L569" s="9" t="n">
        <f aca="false">IF(ISNA(P570),"",P570)</f>
        <v>0</v>
      </c>
      <c r="M569" s="9" t="s">
        <v>392</v>
      </c>
      <c r="N569" s="11" t="b">
        <f aca="false">TRUE()</f>
        <v>1</v>
      </c>
      <c r="O569" s="8" t="n">
        <f aca="false">IF(F569="","",IF(ISNUMBER(F569),F569,IFERROR(VALUE(F569),"")))</f>
        <v>10</v>
      </c>
      <c r="P569" s="8" t="n">
        <f aca="false">IF(G569="","",IF(ISNUMBER(G569),G569,IFERROR(VALUE(G569),"")))</f>
        <v>0</v>
      </c>
      <c r="Q569" s="8" t="n">
        <f aca="false">IF(H569="","",IF(ISNUMBER(H569),H569,IFERROR(VALUE(H569),"")))</f>
        <v>10</v>
      </c>
      <c r="R569" s="8" t="n">
        <f aca="false">IF(I569="","",IF(ISNUMBER(I569),I569,IFERROR(VALUE(I569),"")))</f>
        <v>10</v>
      </c>
      <c r="S569" s="8" t="n">
        <f aca="false">IF(COUNT(O569:R569)=0,"",MAX(O569:R569))</f>
        <v>10</v>
      </c>
      <c r="T569" s="8" t="str">
        <f aca="false">IF(S569="","",IFERROR(INDEX(Codetabel!$B$2:$B$11,MATCH(S569,Codetabel!$A$2:$A$11,0)),""))</f>
        <v>1</v>
      </c>
      <c r="U569" s="8" t="str">
        <f aca="false">IF(NOT(X569),"n/a (excluded)",IF(K569=S569,"OK","MISMATCH"))</f>
        <v>OK</v>
      </c>
      <c r="V569" s="8" t="str">
        <f aca="false">IF(NOT(X569),"n/a (excluded)",IF(M569&amp;""=T569&amp;"","OK","MISMATCH"))</f>
        <v>OK</v>
      </c>
      <c r="W569" s="8" t="str">
        <f aca="false">IF(E569="","no activity description",IF(O569="","no numeric odour distance",IF(M569="","no category","")))</f>
        <v/>
      </c>
      <c r="X569" s="12" t="b">
        <f aca="false">W569=""</f>
        <v>1</v>
      </c>
      <c r="Y569" s="8" t="n">
        <f aca="false">IF(X569,INDEX(Codetabel!$C$2:$C$11,MATCH(M569&amp;"",Codetabel!$B$2:$B$11,0)),"")</f>
        <v>1</v>
      </c>
      <c r="Z569" s="12" t="b">
        <f aca="false">IF(X569,O569=S569,"")</f>
        <v>1</v>
      </c>
    </row>
    <row r="570" customFormat="false" ht="15" hidden="false" customHeight="false" outlineLevel="0" collapsed="false">
      <c r="A570" s="9" t="n">
        <v>571</v>
      </c>
      <c r="B570" s="9" t="s">
        <v>900</v>
      </c>
      <c r="C570" s="9" t="s">
        <v>901</v>
      </c>
      <c r="D570" s="9"/>
      <c r="E570" s="9" t="s">
        <v>902</v>
      </c>
      <c r="F570" s="9" t="n">
        <v>30</v>
      </c>
      <c r="G570" s="9" t="n">
        <v>0</v>
      </c>
      <c r="H570" s="9" t="n">
        <v>50</v>
      </c>
      <c r="I570" s="9" t="n">
        <v>30</v>
      </c>
      <c r="J570" s="9" t="n">
        <f aca="false">MAX(J571,G571,F571,E571)</f>
        <v>10</v>
      </c>
      <c r="K570" s="9" t="n">
        <v>50</v>
      </c>
      <c r="L570" s="9" t="n">
        <f aca="false">IF(ISNA(P571),"",P571)</f>
        <v>0</v>
      </c>
      <c r="M570" s="9" t="s">
        <v>126</v>
      </c>
      <c r="N570" s="11" t="b">
        <f aca="false">TRUE()</f>
        <v>1</v>
      </c>
      <c r="O570" s="8" t="n">
        <f aca="false">IF(F570="","",IF(ISNUMBER(F570),F570,IFERROR(VALUE(F570),"")))</f>
        <v>30</v>
      </c>
      <c r="P570" s="8" t="n">
        <f aca="false">IF(G570="","",IF(ISNUMBER(G570),G570,IFERROR(VALUE(G570),"")))</f>
        <v>0</v>
      </c>
      <c r="Q570" s="8" t="n">
        <f aca="false">IF(H570="","",IF(ISNUMBER(H570),H570,IFERROR(VALUE(H570),"")))</f>
        <v>50</v>
      </c>
      <c r="R570" s="8" t="n">
        <f aca="false">IF(I570="","",IF(ISNUMBER(I570),I570,IFERROR(VALUE(I570),"")))</f>
        <v>30</v>
      </c>
      <c r="S570" s="8" t="n">
        <f aca="false">IF(COUNT(O570:R570)=0,"",MAX(O570:R570))</f>
        <v>50</v>
      </c>
      <c r="T570" s="8" t="str">
        <f aca="false">IF(S570="","",IFERROR(INDEX(Codetabel!$B$2:$B$11,MATCH(S570,Codetabel!$A$2:$A$11,0)),""))</f>
        <v>3.1</v>
      </c>
      <c r="U570" s="8" t="str">
        <f aca="false">IF(NOT(X570),"n/a (excluded)",IF(K570=S570,"OK","MISMATCH"))</f>
        <v>OK</v>
      </c>
      <c r="V570" s="8" t="str">
        <f aca="false">IF(NOT(X570),"n/a (excluded)",IF(M570&amp;""=T570&amp;"","OK","MISMATCH"))</f>
        <v>OK</v>
      </c>
      <c r="W570" s="8" t="str">
        <f aca="false">IF(E570="","no activity description",IF(O570="","no numeric odour distance",IF(M570="","no category","")))</f>
        <v/>
      </c>
      <c r="X570" s="12" t="b">
        <f aca="false">W570=""</f>
        <v>1</v>
      </c>
      <c r="Y570" s="8" t="n">
        <f aca="false">IF(X570,INDEX(Codetabel!$C$2:$C$11,MATCH(M570&amp;"",Codetabel!$B$2:$B$11,0)),"")</f>
        <v>3</v>
      </c>
      <c r="Z570" s="12" t="b">
        <f aca="false">IF(X570,O570=S570,"")</f>
        <v>0</v>
      </c>
    </row>
    <row r="571" customFormat="false" ht="15" hidden="false" customHeight="false" outlineLevel="0" collapsed="false">
      <c r="A571" s="9" t="n">
        <v>572</v>
      </c>
      <c r="B571" s="9" t="s">
        <v>903</v>
      </c>
      <c r="C571" s="9" t="s">
        <v>904</v>
      </c>
      <c r="D571" s="9"/>
      <c r="E571" s="9" t="s">
        <v>905</v>
      </c>
      <c r="F571" s="9" t="n">
        <v>10</v>
      </c>
      <c r="G571" s="9" t="n">
        <v>0</v>
      </c>
      <c r="H571" s="9" t="n">
        <v>10</v>
      </c>
      <c r="I571" s="9" t="n">
        <v>10</v>
      </c>
      <c r="J571" s="9" t="n">
        <f aca="false">MAX(J572,G572,F572,E572)</f>
        <v>10</v>
      </c>
      <c r="K571" s="9" t="n">
        <v>10</v>
      </c>
      <c r="L571" s="9" t="n">
        <f aca="false">IF(ISNA(P572),"",P572)</f>
        <v>0</v>
      </c>
      <c r="M571" s="9" t="s">
        <v>392</v>
      </c>
      <c r="N571" s="11" t="b">
        <f aca="false">TRUE()</f>
        <v>1</v>
      </c>
      <c r="O571" s="8" t="n">
        <f aca="false">IF(F571="","",IF(ISNUMBER(F571),F571,IFERROR(VALUE(F571),"")))</f>
        <v>10</v>
      </c>
      <c r="P571" s="8" t="n">
        <f aca="false">IF(G571="","",IF(ISNUMBER(G571),G571,IFERROR(VALUE(G571),"")))</f>
        <v>0</v>
      </c>
      <c r="Q571" s="8" t="n">
        <f aca="false">IF(H571="","",IF(ISNUMBER(H571),H571,IFERROR(VALUE(H571),"")))</f>
        <v>10</v>
      </c>
      <c r="R571" s="8" t="n">
        <f aca="false">IF(I571="","",IF(ISNUMBER(I571),I571,IFERROR(VALUE(I571),"")))</f>
        <v>10</v>
      </c>
      <c r="S571" s="8" t="n">
        <f aca="false">IF(COUNT(O571:R571)=0,"",MAX(O571:R571))</f>
        <v>10</v>
      </c>
      <c r="T571" s="8" t="str">
        <f aca="false">IF(S571="","",IFERROR(INDEX(Codetabel!$B$2:$B$11,MATCH(S571,Codetabel!$A$2:$A$11,0)),""))</f>
        <v>1</v>
      </c>
      <c r="U571" s="8" t="str">
        <f aca="false">IF(NOT(X571),"n/a (excluded)",IF(K571=S571,"OK","MISMATCH"))</f>
        <v>OK</v>
      </c>
      <c r="V571" s="8" t="str">
        <f aca="false">IF(NOT(X571),"n/a (excluded)",IF(M571&amp;""=T571&amp;"","OK","MISMATCH"))</f>
        <v>OK</v>
      </c>
      <c r="W571" s="8" t="str">
        <f aca="false">IF(E571="","no activity description",IF(O571="","no numeric odour distance",IF(M571="","no category","")))</f>
        <v/>
      </c>
      <c r="X571" s="12" t="b">
        <f aca="false">W571=""</f>
        <v>1</v>
      </c>
      <c r="Y571" s="8" t="n">
        <f aca="false">IF(X571,INDEX(Codetabel!$C$2:$C$11,MATCH(M571&amp;"",Codetabel!$B$2:$B$11,0)),"")</f>
        <v>1</v>
      </c>
      <c r="Z571" s="12" t="b">
        <f aca="false">IF(X571,O571=S571,"")</f>
        <v>1</v>
      </c>
    </row>
    <row r="572" customFormat="false" ht="15" hidden="false" customHeight="false" outlineLevel="0" collapsed="false">
      <c r="A572" s="9" t="n">
        <v>573</v>
      </c>
      <c r="B572" s="9" t="s">
        <v>906</v>
      </c>
      <c r="C572" s="9" t="s">
        <v>907</v>
      </c>
      <c r="D572" s="9" t="n">
        <v>1</v>
      </c>
      <c r="E572" s="9" t="s">
        <v>908</v>
      </c>
      <c r="F572" s="9" t="n">
        <v>0</v>
      </c>
      <c r="G572" s="9" t="n">
        <v>0</v>
      </c>
      <c r="H572" s="9" t="n">
        <v>10</v>
      </c>
      <c r="I572" s="9" t="n">
        <v>10</v>
      </c>
      <c r="J572" s="9" t="n">
        <f aca="false">MAX(J573,G573,F573,E573)</f>
        <v>10</v>
      </c>
      <c r="K572" s="9" t="n">
        <v>10</v>
      </c>
      <c r="L572" s="9" t="n">
        <f aca="false">IF(ISNA(P573),"",P573)</f>
        <v>0</v>
      </c>
      <c r="M572" s="9" t="s">
        <v>392</v>
      </c>
      <c r="N572" s="11" t="b">
        <f aca="false">TRUE()</f>
        <v>1</v>
      </c>
      <c r="O572" s="8" t="n">
        <f aca="false">IF(F572="","",IF(ISNUMBER(F572),F572,IFERROR(VALUE(F572),"")))</f>
        <v>0</v>
      </c>
      <c r="P572" s="8" t="n">
        <f aca="false">IF(G572="","",IF(ISNUMBER(G572),G572,IFERROR(VALUE(G572),"")))</f>
        <v>0</v>
      </c>
      <c r="Q572" s="8" t="n">
        <f aca="false">IF(H572="","",IF(ISNUMBER(H572),H572,IFERROR(VALUE(H572),"")))</f>
        <v>10</v>
      </c>
      <c r="R572" s="8" t="n">
        <f aca="false">IF(I572="","",IF(ISNUMBER(I572),I572,IFERROR(VALUE(I572),"")))</f>
        <v>10</v>
      </c>
      <c r="S572" s="8" t="n">
        <f aca="false">IF(COUNT(O572:R572)=0,"",MAX(O572:R572))</f>
        <v>10</v>
      </c>
      <c r="T572" s="8" t="str">
        <f aca="false">IF(S572="","",IFERROR(INDEX(Codetabel!$B$2:$B$11,MATCH(S572,Codetabel!$A$2:$A$11,0)),""))</f>
        <v>1</v>
      </c>
      <c r="U572" s="8" t="str">
        <f aca="false">IF(NOT(X572),"n/a (excluded)",IF(K572=S572,"OK","MISMATCH"))</f>
        <v>OK</v>
      </c>
      <c r="V572" s="8" t="str">
        <f aca="false">IF(NOT(X572),"n/a (excluded)",IF(M572&amp;""=T572&amp;"","OK","MISMATCH"))</f>
        <v>OK</v>
      </c>
      <c r="W572" s="8" t="str">
        <f aca="false">IF(E572="","no activity description",IF(O572="","no numeric odour distance",IF(M572="","no category","")))</f>
        <v/>
      </c>
      <c r="X572" s="12" t="b">
        <f aca="false">W572=""</f>
        <v>1</v>
      </c>
      <c r="Y572" s="8" t="n">
        <f aca="false">IF(X572,INDEX(Codetabel!$C$2:$C$11,MATCH(M572&amp;"",Codetabel!$B$2:$B$11,0)),"")</f>
        <v>1</v>
      </c>
      <c r="Z572" s="12" t="b">
        <f aca="false">IF(X572,O572=S572,"")</f>
        <v>0</v>
      </c>
    </row>
    <row r="573" customFormat="false" ht="15" hidden="false" customHeight="false" outlineLevel="0" collapsed="false">
      <c r="A573" s="9" t="n">
        <v>574</v>
      </c>
      <c r="B573" s="9" t="s">
        <v>906</v>
      </c>
      <c r="C573" s="9" t="s">
        <v>907</v>
      </c>
      <c r="D573" s="9" t="n">
        <v>2</v>
      </c>
      <c r="E573" s="9" t="s">
        <v>909</v>
      </c>
      <c r="F573" s="9" t="n">
        <v>0</v>
      </c>
      <c r="G573" s="9" t="n">
        <v>0</v>
      </c>
      <c r="H573" s="9" t="n">
        <v>30</v>
      </c>
      <c r="I573" s="9" t="n">
        <v>10</v>
      </c>
      <c r="J573" s="9" t="n">
        <f aca="false">MAX(J574,G574,F574,E574)</f>
        <v>10</v>
      </c>
      <c r="K573" s="9" t="n">
        <v>30</v>
      </c>
      <c r="L573" s="9" t="n">
        <f aca="false">IF(ISNA(P574),"",P574)</f>
        <v>0</v>
      </c>
      <c r="M573" s="9" t="s">
        <v>107</v>
      </c>
      <c r="N573" s="11" t="b">
        <f aca="false">TRUE()</f>
        <v>1</v>
      </c>
      <c r="O573" s="8" t="n">
        <f aca="false">IF(F573="","",IF(ISNUMBER(F573),F573,IFERROR(VALUE(F573),"")))</f>
        <v>0</v>
      </c>
      <c r="P573" s="8" t="n">
        <f aca="false">IF(G573="","",IF(ISNUMBER(G573),G573,IFERROR(VALUE(G573),"")))</f>
        <v>0</v>
      </c>
      <c r="Q573" s="8" t="n">
        <f aca="false">IF(H573="","",IF(ISNUMBER(H573),H573,IFERROR(VALUE(H573),"")))</f>
        <v>30</v>
      </c>
      <c r="R573" s="8" t="n">
        <f aca="false">IF(I573="","",IF(ISNUMBER(I573),I573,IFERROR(VALUE(I573),"")))</f>
        <v>10</v>
      </c>
      <c r="S573" s="8" t="n">
        <f aca="false">IF(COUNT(O573:R573)=0,"",MAX(O573:R573))</f>
        <v>30</v>
      </c>
      <c r="T573" s="8" t="str">
        <f aca="false">IF(S573="","",IFERROR(INDEX(Codetabel!$B$2:$B$11,MATCH(S573,Codetabel!$A$2:$A$11,0)),""))</f>
        <v>2</v>
      </c>
      <c r="U573" s="8" t="str">
        <f aca="false">IF(NOT(X573),"n/a (excluded)",IF(K573=S573,"OK","MISMATCH"))</f>
        <v>OK</v>
      </c>
      <c r="V573" s="8" t="str">
        <f aca="false">IF(NOT(X573),"n/a (excluded)",IF(M573&amp;""=T573&amp;"","OK","MISMATCH"))</f>
        <v>OK</v>
      </c>
      <c r="W573" s="8" t="str">
        <f aca="false">IF(E573="","no activity description",IF(O573="","no numeric odour distance",IF(M573="","no category","")))</f>
        <v/>
      </c>
      <c r="X573" s="12" t="b">
        <f aca="false">W573=""</f>
        <v>1</v>
      </c>
      <c r="Y573" s="8" t="n">
        <f aca="false">IF(X573,INDEX(Codetabel!$C$2:$C$11,MATCH(M573&amp;"",Codetabel!$B$2:$B$11,0)),"")</f>
        <v>2</v>
      </c>
      <c r="Z573" s="12" t="b">
        <f aca="false">IF(X573,O573=S573,"")</f>
        <v>0</v>
      </c>
    </row>
    <row r="574" customFormat="false" ht="15" hidden="false" customHeight="false" outlineLevel="0" collapsed="false">
      <c r="A574" s="9" t="n">
        <v>575</v>
      </c>
      <c r="B574" s="9" t="s">
        <v>910</v>
      </c>
      <c r="C574" s="9" t="s">
        <v>911</v>
      </c>
      <c r="D574" s="9"/>
      <c r="E574" s="9" t="s">
        <v>912</v>
      </c>
      <c r="F574" s="9" t="n">
        <v>10</v>
      </c>
      <c r="G574" s="9" t="n">
        <v>0</v>
      </c>
      <c r="H574" s="9" t="n">
        <v>10</v>
      </c>
      <c r="I574" s="9" t="n">
        <v>10</v>
      </c>
      <c r="J574" s="9" t="n">
        <f aca="false">MAX(J575,G575,F575,E575)</f>
        <v>10</v>
      </c>
      <c r="K574" s="9" t="n">
        <v>10</v>
      </c>
      <c r="L574" s="9" t="n">
        <f aca="false">IF(ISNA(P575),"",P575)</f>
        <v>0</v>
      </c>
      <c r="M574" s="9" t="s">
        <v>392</v>
      </c>
      <c r="N574" s="11" t="b">
        <f aca="false">TRUE()</f>
        <v>1</v>
      </c>
      <c r="O574" s="8" t="n">
        <f aca="false">IF(F574="","",IF(ISNUMBER(F574),F574,IFERROR(VALUE(F574),"")))</f>
        <v>10</v>
      </c>
      <c r="P574" s="8" t="n">
        <f aca="false">IF(G574="","",IF(ISNUMBER(G574),G574,IFERROR(VALUE(G574),"")))</f>
        <v>0</v>
      </c>
      <c r="Q574" s="8" t="n">
        <f aca="false">IF(H574="","",IF(ISNUMBER(H574),H574,IFERROR(VALUE(H574),"")))</f>
        <v>10</v>
      </c>
      <c r="R574" s="8" t="n">
        <f aca="false">IF(I574="","",IF(ISNUMBER(I574),I574,IFERROR(VALUE(I574),"")))</f>
        <v>10</v>
      </c>
      <c r="S574" s="8" t="n">
        <f aca="false">IF(COUNT(O574:R574)=0,"",MAX(O574:R574))</f>
        <v>10</v>
      </c>
      <c r="T574" s="8" t="str">
        <f aca="false">IF(S574="","",IFERROR(INDEX(Codetabel!$B$2:$B$11,MATCH(S574,Codetabel!$A$2:$A$11,0)),""))</f>
        <v>1</v>
      </c>
      <c r="U574" s="8" t="str">
        <f aca="false">IF(NOT(X574),"n/a (excluded)",IF(K574=S574,"OK","MISMATCH"))</f>
        <v>OK</v>
      </c>
      <c r="V574" s="8" t="str">
        <f aca="false">IF(NOT(X574),"n/a (excluded)",IF(M574&amp;""=T574&amp;"","OK","MISMATCH"))</f>
        <v>OK</v>
      </c>
      <c r="W574" s="8" t="str">
        <f aca="false">IF(E574="","no activity description",IF(O574="","no numeric odour distance",IF(M574="","no category","")))</f>
        <v/>
      </c>
      <c r="X574" s="12" t="b">
        <f aca="false">W574=""</f>
        <v>1</v>
      </c>
      <c r="Y574" s="8" t="n">
        <f aca="false">IF(X574,INDEX(Codetabel!$C$2:$C$11,MATCH(M574&amp;"",Codetabel!$B$2:$B$11,0)),"")</f>
        <v>1</v>
      </c>
      <c r="Z574" s="12" t="b">
        <f aca="false">IF(X574,O574=S574,"")</f>
        <v>1</v>
      </c>
    </row>
    <row r="575" customFormat="false" ht="15" hidden="false" customHeight="false" outlineLevel="0" collapsed="false">
      <c r="A575" s="9" t="n">
        <v>576</v>
      </c>
      <c r="B575" s="9" t="s">
        <v>913</v>
      </c>
      <c r="C575" s="9" t="s">
        <v>914</v>
      </c>
      <c r="D575" s="9"/>
      <c r="E575" s="9" t="s">
        <v>915</v>
      </c>
      <c r="F575" s="9" t="n">
        <v>10</v>
      </c>
      <c r="G575" s="9" t="n">
        <v>0</v>
      </c>
      <c r="H575" s="9" t="n">
        <v>30</v>
      </c>
      <c r="I575" s="9" t="n">
        <v>10</v>
      </c>
      <c r="J575" s="9" t="n">
        <f aca="false">MAX(J576,G576,F576,E576)</f>
        <v>0</v>
      </c>
      <c r="K575" s="9" t="n">
        <v>30</v>
      </c>
      <c r="L575" s="9" t="str">
        <f aca="false">IF(ISNA(P576),"",P576)</f>
        <v/>
      </c>
      <c r="M575" s="9" t="s">
        <v>107</v>
      </c>
      <c r="N575" s="11" t="b">
        <f aca="false">TRUE()</f>
        <v>1</v>
      </c>
      <c r="O575" s="8" t="n">
        <f aca="false">IF(F575="","",IF(ISNUMBER(F575),F575,IFERROR(VALUE(F575),"")))</f>
        <v>10</v>
      </c>
      <c r="P575" s="8" t="n">
        <f aca="false">IF(G575="","",IF(ISNUMBER(G575),G575,IFERROR(VALUE(G575),"")))</f>
        <v>0</v>
      </c>
      <c r="Q575" s="8" t="n">
        <f aca="false">IF(H575="","",IF(ISNUMBER(H575),H575,IFERROR(VALUE(H575),"")))</f>
        <v>30</v>
      </c>
      <c r="R575" s="8" t="n">
        <f aca="false">IF(I575="","",IF(ISNUMBER(I575),I575,IFERROR(VALUE(I575),"")))</f>
        <v>10</v>
      </c>
      <c r="S575" s="8" t="n">
        <f aca="false">IF(COUNT(O575:R575)=0,"",MAX(O575:R575))</f>
        <v>30</v>
      </c>
      <c r="T575" s="8" t="str">
        <f aca="false">IF(S575="","",IFERROR(INDEX(Codetabel!$B$2:$B$11,MATCH(S575,Codetabel!$A$2:$A$11,0)),""))</f>
        <v>2</v>
      </c>
      <c r="U575" s="8" t="str">
        <f aca="false">IF(NOT(X575),"n/a (excluded)",IF(K575=S575,"OK","MISMATCH"))</f>
        <v>OK</v>
      </c>
      <c r="V575" s="8" t="str">
        <f aca="false">IF(NOT(X575),"n/a (excluded)",IF(M575&amp;""=T575&amp;"","OK","MISMATCH"))</f>
        <v>OK</v>
      </c>
      <c r="W575" s="8" t="str">
        <f aca="false">IF(E575="","no activity description",IF(O575="","no numeric odour distance",IF(M575="","no category","")))</f>
        <v/>
      </c>
      <c r="X575" s="12" t="b">
        <f aca="false">W575=""</f>
        <v>1</v>
      </c>
      <c r="Y575" s="8" t="n">
        <f aca="false">IF(X575,INDEX(Codetabel!$C$2:$C$11,MATCH(M575&amp;"",Codetabel!$B$2:$B$11,0)),"")</f>
        <v>2</v>
      </c>
      <c r="Z575" s="12" t="b">
        <f aca="false">IF(X575,O575=S575,"")</f>
        <v>0</v>
      </c>
    </row>
    <row r="576" customFormat="false" ht="15" hidden="false" customHeight="false" outlineLevel="0" collapsed="false">
      <c r="A576" s="9" t="n">
        <v>577</v>
      </c>
      <c r="B576" s="9" t="s">
        <v>1418</v>
      </c>
      <c r="C576" s="9" t="s">
        <v>1419</v>
      </c>
      <c r="D576" s="9" t="s">
        <v>1212</v>
      </c>
      <c r="E576" s="9"/>
      <c r="F576" s="9"/>
      <c r="G576" s="9"/>
      <c r="H576" s="9"/>
      <c r="I576" s="9"/>
      <c r="J576" s="9"/>
      <c r="K576" s="9"/>
      <c r="L576" s="9" t="str">
        <f aca="false">IF(ISNA(P577),"",P577)</f>
        <v/>
      </c>
      <c r="M576" s="9"/>
      <c r="N576" s="11" t="b">
        <f aca="false">TRUE()</f>
        <v>1</v>
      </c>
      <c r="O576" s="8" t="str">
        <f aca="false">IF(F576="","",IF(ISNUMBER(F576),F576,IFERROR(VALUE(F576),"")))</f>
        <v/>
      </c>
      <c r="P576" s="8" t="str">
        <f aca="false">IF(G576="","",IF(ISNUMBER(G576),G576,IFERROR(VALUE(G576),"")))</f>
        <v/>
      </c>
      <c r="Q576" s="8" t="str">
        <f aca="false">IF(H576="","",IF(ISNUMBER(H576),H576,IFERROR(VALUE(H576),"")))</f>
        <v/>
      </c>
      <c r="R576" s="8" t="str">
        <f aca="false">IF(I576="","",IF(ISNUMBER(I576),I576,IFERROR(VALUE(I576),"")))</f>
        <v/>
      </c>
      <c r="S576" s="8" t="str">
        <f aca="false">IF(COUNT(O576:R576)=0,"",MAX(O576:R576))</f>
        <v/>
      </c>
      <c r="T576" s="8" t="str">
        <f aca="false">IF(S576="","",IFERROR(INDEX(Codetabel!$B$2:$B$11,MATCH(S576,Codetabel!$A$2:$A$11,0)),""))</f>
        <v/>
      </c>
      <c r="U576" s="8" t="str">
        <f aca="false">IF(NOT(X576),"n/a (excluded)",IF(K576=S576,"OK","MISMATCH"))</f>
        <v>n/a (excluded)</v>
      </c>
      <c r="V576" s="8" t="str">
        <f aca="false">IF(NOT(X576),"n/a (excluded)",IF(M576&amp;""=T576&amp;"","OK","MISMATCH"))</f>
        <v>n/a (excluded)</v>
      </c>
      <c r="W576" s="8" t="str">
        <f aca="false">IF(E576="","no activity description",IF(O576="","no numeric odour distance",IF(M576="","no category","")))</f>
        <v>no activity description</v>
      </c>
      <c r="X576" s="12" t="b">
        <f aca="false">W576=""</f>
        <v>0</v>
      </c>
      <c r="Y576" s="8" t="str">
        <f aca="false">IF(X576,INDEX(Codetabel!$C$2:$C$11,MATCH(M576&amp;"",Codetabel!$B$2:$B$11,0)),"")</f>
        <v/>
      </c>
      <c r="Z576" s="8" t="str">
        <f aca="false">IF(X576,O576=S576,"")</f>
        <v/>
      </c>
    </row>
    <row r="577" customFormat="false" ht="15" hidden="false" customHeight="false" outlineLevel="0" collapsed="false">
      <c r="A577" s="9" t="n">
        <v>578</v>
      </c>
      <c r="B577" s="9" t="s">
        <v>1418</v>
      </c>
      <c r="C577" s="9" t="s">
        <v>1419</v>
      </c>
      <c r="D577" s="9" t="s">
        <v>1212</v>
      </c>
      <c r="E577" s="9" t="s">
        <v>1420</v>
      </c>
      <c r="F577" s="9"/>
      <c r="G577" s="9"/>
      <c r="H577" s="9"/>
      <c r="I577" s="9"/>
      <c r="J577" s="9"/>
      <c r="K577" s="9"/>
      <c r="L577" s="9" t="str">
        <f aca="false">IF(ISNA(P578),"",P578)</f>
        <v/>
      </c>
      <c r="M577" s="9"/>
      <c r="N577" s="11" t="b">
        <f aca="false">TRUE()</f>
        <v>1</v>
      </c>
      <c r="O577" s="8" t="str">
        <f aca="false">IF(F577="","",IF(ISNUMBER(F577),F577,IFERROR(VALUE(F577),"")))</f>
        <v/>
      </c>
      <c r="P577" s="8" t="str">
        <f aca="false">IF(G577="","",IF(ISNUMBER(G577),G577,IFERROR(VALUE(G577),"")))</f>
        <v/>
      </c>
      <c r="Q577" s="8" t="str">
        <f aca="false">IF(H577="","",IF(ISNUMBER(H577),H577,IFERROR(VALUE(H577),"")))</f>
        <v/>
      </c>
      <c r="R577" s="8" t="str">
        <f aca="false">IF(I577="","",IF(ISNUMBER(I577),I577,IFERROR(VALUE(I577),"")))</f>
        <v/>
      </c>
      <c r="S577" s="8" t="str">
        <f aca="false">IF(COUNT(O577:R577)=0,"",MAX(O577:R577))</f>
        <v/>
      </c>
      <c r="T577" s="8" t="str">
        <f aca="false">IF(S577="","",IFERROR(INDEX(Codetabel!$B$2:$B$11,MATCH(S577,Codetabel!$A$2:$A$11,0)),""))</f>
        <v/>
      </c>
      <c r="U577" s="8" t="str">
        <f aca="false">IF(NOT(X577),"n/a (excluded)",IF(K577=S577,"OK","MISMATCH"))</f>
        <v>n/a (excluded)</v>
      </c>
      <c r="V577" s="8" t="str">
        <f aca="false">IF(NOT(X577),"n/a (excluded)",IF(M577&amp;""=T577&amp;"","OK","MISMATCH"))</f>
        <v>n/a (excluded)</v>
      </c>
      <c r="W577" s="8" t="str">
        <f aca="false">IF(E577="","no activity description",IF(O577="","no numeric odour distance",IF(M577="","no category","")))</f>
        <v>no numeric odour distance</v>
      </c>
      <c r="X577" s="12" t="b">
        <f aca="false">W577=""</f>
        <v>0</v>
      </c>
      <c r="Y577" s="8" t="str">
        <f aca="false">IF(X577,INDEX(Codetabel!$C$2:$C$11,MATCH(M577&amp;"",Codetabel!$B$2:$B$11,0)),"")</f>
        <v/>
      </c>
      <c r="Z577" s="8" t="str">
        <f aca="false">IF(X577,O577=S577,"")</f>
        <v/>
      </c>
    </row>
    <row r="578" customFormat="false" ht="15" hidden="false" customHeight="false" outlineLevel="0" collapsed="false">
      <c r="A578" s="9" t="n">
        <v>579</v>
      </c>
      <c r="B578" s="9" t="s">
        <v>916</v>
      </c>
      <c r="C578" s="9" t="s">
        <v>917</v>
      </c>
      <c r="D578" s="9" t="s">
        <v>1215</v>
      </c>
      <c r="E578" s="9" t="s">
        <v>1421</v>
      </c>
      <c r="F578" s="9"/>
      <c r="G578" s="9"/>
      <c r="H578" s="9"/>
      <c r="I578" s="9"/>
      <c r="J578" s="9"/>
      <c r="K578" s="9"/>
      <c r="L578" s="9" t="n">
        <f aca="false">IF(ISNA(P579),"",P579)</f>
        <v>0</v>
      </c>
      <c r="M578" s="9"/>
      <c r="N578" s="11" t="b">
        <f aca="false">TRUE()</f>
        <v>1</v>
      </c>
      <c r="O578" s="8" t="str">
        <f aca="false">IF(F578="","",IF(ISNUMBER(F578),F578,IFERROR(VALUE(F578),"")))</f>
        <v/>
      </c>
      <c r="P578" s="8" t="str">
        <f aca="false">IF(G578="","",IF(ISNUMBER(G578),G578,IFERROR(VALUE(G578),"")))</f>
        <v/>
      </c>
      <c r="Q578" s="8" t="str">
        <f aca="false">IF(H578="","",IF(ISNUMBER(H578),H578,IFERROR(VALUE(H578),"")))</f>
        <v/>
      </c>
      <c r="R578" s="8" t="str">
        <f aca="false">IF(I578="","",IF(ISNUMBER(I578),I578,IFERROR(VALUE(I578),"")))</f>
        <v/>
      </c>
      <c r="S578" s="8" t="str">
        <f aca="false">IF(COUNT(O578:R578)=0,"",MAX(O578:R578))</f>
        <v/>
      </c>
      <c r="T578" s="8" t="str">
        <f aca="false">IF(S578="","",IFERROR(INDEX(Codetabel!$B$2:$B$11,MATCH(S578,Codetabel!$A$2:$A$11,0)),""))</f>
        <v/>
      </c>
      <c r="U578" s="8" t="str">
        <f aca="false">IF(NOT(X578),"n/a (excluded)",IF(K578=S578,"OK","MISMATCH"))</f>
        <v>n/a (excluded)</v>
      </c>
      <c r="V578" s="8" t="str">
        <f aca="false">IF(NOT(X578),"n/a (excluded)",IF(M578&amp;""=T578&amp;"","OK","MISMATCH"))</f>
        <v>n/a (excluded)</v>
      </c>
      <c r="W578" s="8" t="str">
        <f aca="false">IF(E578="","no activity description",IF(O578="","no numeric odour distance",IF(M578="","no category","")))</f>
        <v>no numeric odour distance</v>
      </c>
      <c r="X578" s="12" t="b">
        <f aca="false">W578=""</f>
        <v>0</v>
      </c>
      <c r="Y578" s="8" t="str">
        <f aca="false">IF(X578,INDEX(Codetabel!$C$2:$C$11,MATCH(M578&amp;"",Codetabel!$B$2:$B$11,0)),"")</f>
        <v/>
      </c>
      <c r="Z578" s="8" t="str">
        <f aca="false">IF(X578,O578=S578,"")</f>
        <v/>
      </c>
    </row>
    <row r="579" customFormat="false" ht="15" hidden="false" customHeight="false" outlineLevel="0" collapsed="false">
      <c r="A579" s="9" t="n">
        <v>580</v>
      </c>
      <c r="B579" s="9" t="s">
        <v>916</v>
      </c>
      <c r="C579" s="9" t="s">
        <v>917</v>
      </c>
      <c r="D579" s="9" t="s">
        <v>392</v>
      </c>
      <c r="E579" s="9" t="s">
        <v>918</v>
      </c>
      <c r="F579" s="9" t="n">
        <v>0</v>
      </c>
      <c r="G579" s="9" t="n">
        <v>0</v>
      </c>
      <c r="H579" s="9" t="n">
        <v>100</v>
      </c>
      <c r="I579" s="9" t="n">
        <v>50</v>
      </c>
      <c r="J579" s="9" t="n">
        <f aca="false">MAX(J580,G580,F580,E580)</f>
        <v>30</v>
      </c>
      <c r="K579" s="9" t="n">
        <v>100</v>
      </c>
      <c r="L579" s="9" t="n">
        <f aca="false">IF(ISNA(P580),"",P580)</f>
        <v>30</v>
      </c>
      <c r="M579" s="9" t="s">
        <v>115</v>
      </c>
      <c r="N579" s="11" t="b">
        <f aca="false">TRUE()</f>
        <v>1</v>
      </c>
      <c r="O579" s="8" t="n">
        <f aca="false">IF(F579="","",IF(ISNUMBER(F579),F579,IFERROR(VALUE(F579),"")))</f>
        <v>0</v>
      </c>
      <c r="P579" s="8" t="n">
        <f aca="false">IF(G579="","",IF(ISNUMBER(G579),G579,IFERROR(VALUE(G579),"")))</f>
        <v>0</v>
      </c>
      <c r="Q579" s="8" t="n">
        <f aca="false">IF(H579="","",IF(ISNUMBER(H579),H579,IFERROR(VALUE(H579),"")))</f>
        <v>100</v>
      </c>
      <c r="R579" s="8" t="n">
        <f aca="false">IF(I579="","",IF(ISNUMBER(I579),I579,IFERROR(VALUE(I579),"")))</f>
        <v>50</v>
      </c>
      <c r="S579" s="8" t="n">
        <f aca="false">IF(COUNT(O579:R579)=0,"",MAX(O579:R579))</f>
        <v>100</v>
      </c>
      <c r="T579" s="8" t="str">
        <f aca="false">IF(S579="","",IFERROR(INDEX(Codetabel!$B$2:$B$11,MATCH(S579,Codetabel!$A$2:$A$11,0)),""))</f>
        <v>3.2</v>
      </c>
      <c r="U579" s="8" t="str">
        <f aca="false">IF(NOT(X579),"n/a (excluded)",IF(K579=S579,"OK","MISMATCH"))</f>
        <v>OK</v>
      </c>
      <c r="V579" s="8" t="str">
        <f aca="false">IF(NOT(X579),"n/a (excluded)",IF(M579&amp;""=T579&amp;"","OK","MISMATCH"))</f>
        <v>OK</v>
      </c>
      <c r="W579" s="8" t="str">
        <f aca="false">IF(E579="","no activity description",IF(O579="","no numeric odour distance",IF(M579="","no category","")))</f>
        <v/>
      </c>
      <c r="X579" s="12" t="b">
        <f aca="false">W579=""</f>
        <v>1</v>
      </c>
      <c r="Y579" s="8" t="n">
        <f aca="false">IF(X579,INDEX(Codetabel!$C$2:$C$11,MATCH(M579&amp;"",Codetabel!$B$2:$B$11,0)),"")</f>
        <v>4</v>
      </c>
      <c r="Z579" s="12" t="b">
        <f aca="false">IF(X579,O579=S579,"")</f>
        <v>0</v>
      </c>
    </row>
    <row r="580" customFormat="false" ht="15" hidden="false" customHeight="false" outlineLevel="0" collapsed="false">
      <c r="A580" s="9" t="n">
        <v>581</v>
      </c>
      <c r="B580" s="9" t="s">
        <v>916</v>
      </c>
      <c r="C580" s="9" t="s">
        <v>917</v>
      </c>
      <c r="D580" s="9" t="s">
        <v>107</v>
      </c>
      <c r="E580" s="9" t="s">
        <v>919</v>
      </c>
      <c r="F580" s="9" t="n">
        <v>30</v>
      </c>
      <c r="G580" s="9" t="n">
        <v>30</v>
      </c>
      <c r="H580" s="9" t="n">
        <v>300</v>
      </c>
      <c r="I580" s="9" t="n">
        <v>300</v>
      </c>
      <c r="J580" s="9" t="n">
        <f aca="false">MAX(J581,G581,F581,E581)</f>
        <v>10</v>
      </c>
      <c r="K580" s="9" t="n">
        <v>300</v>
      </c>
      <c r="L580" s="9" t="n">
        <f aca="false">IF(ISNA(P581),"",P581)</f>
        <v>10</v>
      </c>
      <c r="M580" s="9" t="s">
        <v>199</v>
      </c>
      <c r="N580" s="11" t="b">
        <f aca="false">TRUE()</f>
        <v>1</v>
      </c>
      <c r="O580" s="8" t="n">
        <f aca="false">IF(F580="","",IF(ISNUMBER(F580),F580,IFERROR(VALUE(F580),"")))</f>
        <v>30</v>
      </c>
      <c r="P580" s="8" t="n">
        <f aca="false">IF(G580="","",IF(ISNUMBER(G580),G580,IFERROR(VALUE(G580),"")))</f>
        <v>30</v>
      </c>
      <c r="Q580" s="8" t="n">
        <f aca="false">IF(H580="","",IF(ISNUMBER(H580),H580,IFERROR(VALUE(H580),"")))</f>
        <v>300</v>
      </c>
      <c r="R580" s="8" t="n">
        <f aca="false">IF(I580="","",IF(ISNUMBER(I580),I580,IFERROR(VALUE(I580),"")))</f>
        <v>300</v>
      </c>
      <c r="S580" s="8" t="n">
        <f aca="false">IF(COUNT(O580:R580)=0,"",MAX(O580:R580))</f>
        <v>300</v>
      </c>
      <c r="T580" s="8" t="str">
        <f aca="false">IF(S580="","",IFERROR(INDEX(Codetabel!$B$2:$B$11,MATCH(S580,Codetabel!$A$2:$A$11,0)),""))</f>
        <v>4.2</v>
      </c>
      <c r="U580" s="8" t="str">
        <f aca="false">IF(NOT(X580),"n/a (excluded)",IF(K580=S580,"OK","MISMATCH"))</f>
        <v>OK</v>
      </c>
      <c r="V580" s="8" t="str">
        <f aca="false">IF(NOT(X580),"n/a (excluded)",IF(M580&amp;""=T580&amp;"","OK","MISMATCH"))</f>
        <v>OK</v>
      </c>
      <c r="W580" s="8" t="str">
        <f aca="false">IF(E580="","no activity description",IF(O580="","no numeric odour distance",IF(M580="","no category","")))</f>
        <v/>
      </c>
      <c r="X580" s="12" t="b">
        <f aca="false">W580=""</f>
        <v>1</v>
      </c>
      <c r="Y580" s="8" t="n">
        <f aca="false">IF(X580,INDEX(Codetabel!$C$2:$C$11,MATCH(M580&amp;"",Codetabel!$B$2:$B$11,0)),"")</f>
        <v>6</v>
      </c>
      <c r="Z580" s="12" t="b">
        <f aca="false">IF(X580,O580=S580,"")</f>
        <v>0</v>
      </c>
    </row>
    <row r="581" customFormat="false" ht="15" hidden="false" customHeight="false" outlineLevel="0" collapsed="false">
      <c r="A581" s="9" t="n">
        <v>582</v>
      </c>
      <c r="B581" s="9" t="s">
        <v>920</v>
      </c>
      <c r="C581" s="9" t="s">
        <v>921</v>
      </c>
      <c r="D581" s="9"/>
      <c r="E581" s="9" t="s">
        <v>922</v>
      </c>
      <c r="F581" s="9" t="n">
        <v>0</v>
      </c>
      <c r="G581" s="9" t="n">
        <v>10</v>
      </c>
      <c r="H581" s="9" t="n">
        <v>100</v>
      </c>
      <c r="I581" s="9" t="n">
        <v>0</v>
      </c>
      <c r="J581" s="9" t="n">
        <f aca="false">MAX(J582,G582,F582,E582)</f>
        <v>10</v>
      </c>
      <c r="K581" s="9" t="n">
        <v>100</v>
      </c>
      <c r="L581" s="9" t="n">
        <f aca="false">IF(ISNA(P582),"",P582)</f>
        <v>0</v>
      </c>
      <c r="M581" s="9" t="s">
        <v>115</v>
      </c>
      <c r="N581" s="11" t="b">
        <f aca="false">TRUE()</f>
        <v>1</v>
      </c>
      <c r="O581" s="8" t="n">
        <f aca="false">IF(F581="","",IF(ISNUMBER(F581),F581,IFERROR(VALUE(F581),"")))</f>
        <v>0</v>
      </c>
      <c r="P581" s="8" t="n">
        <f aca="false">IF(G581="","",IF(ISNUMBER(G581),G581,IFERROR(VALUE(G581),"")))</f>
        <v>10</v>
      </c>
      <c r="Q581" s="8" t="n">
        <f aca="false">IF(H581="","",IF(ISNUMBER(H581),H581,IFERROR(VALUE(H581),"")))</f>
        <v>100</v>
      </c>
      <c r="R581" s="8" t="n">
        <f aca="false">IF(I581="","",IF(ISNUMBER(I581),I581,IFERROR(VALUE(I581),"")))</f>
        <v>0</v>
      </c>
      <c r="S581" s="8" t="n">
        <f aca="false">IF(COUNT(O581:R581)=0,"",MAX(O581:R581))</f>
        <v>100</v>
      </c>
      <c r="T581" s="8" t="str">
        <f aca="false">IF(S581="","",IFERROR(INDEX(Codetabel!$B$2:$B$11,MATCH(S581,Codetabel!$A$2:$A$11,0)),""))</f>
        <v>3.2</v>
      </c>
      <c r="U581" s="8" t="str">
        <f aca="false">IF(NOT(X581),"n/a (excluded)",IF(K581=S581,"OK","MISMATCH"))</f>
        <v>OK</v>
      </c>
      <c r="V581" s="8" t="str">
        <f aca="false">IF(NOT(X581),"n/a (excluded)",IF(M581&amp;""=T581&amp;"","OK","MISMATCH"))</f>
        <v>OK</v>
      </c>
      <c r="W581" s="8" t="str">
        <f aca="false">IF(E581="","no activity description",IF(O581="","no numeric odour distance",IF(M581="","no category","")))</f>
        <v/>
      </c>
      <c r="X581" s="12" t="b">
        <f aca="false">W581=""</f>
        <v>1</v>
      </c>
      <c r="Y581" s="8" t="n">
        <f aca="false">IF(X581,INDEX(Codetabel!$C$2:$C$11,MATCH(M581&amp;"",Codetabel!$B$2:$B$11,0)),"")</f>
        <v>4</v>
      </c>
      <c r="Z581" s="12" t="b">
        <f aca="false">IF(X581,O581=S581,"")</f>
        <v>0</v>
      </c>
    </row>
    <row r="582" customFormat="false" ht="15" hidden="false" customHeight="false" outlineLevel="0" collapsed="false">
      <c r="A582" s="9" t="n">
        <v>583</v>
      </c>
      <c r="B582" s="9" t="s">
        <v>923</v>
      </c>
      <c r="C582" s="9" t="s">
        <v>921</v>
      </c>
      <c r="D582" s="9"/>
      <c r="E582" s="9" t="s">
        <v>924</v>
      </c>
      <c r="F582" s="9" t="n">
        <v>0</v>
      </c>
      <c r="G582" s="9" t="n">
        <v>0</v>
      </c>
      <c r="H582" s="9" t="n">
        <v>30</v>
      </c>
      <c r="I582" s="9" t="n">
        <v>0</v>
      </c>
      <c r="J582" s="9" t="n">
        <f aca="false">MAX(J583,G583,F583,E583)</f>
        <v>10</v>
      </c>
      <c r="K582" s="9" t="n">
        <v>30</v>
      </c>
      <c r="L582" s="9" t="n">
        <f aca="false">IF(ISNA(P583),"",P583)</f>
        <v>0</v>
      </c>
      <c r="M582" s="9" t="s">
        <v>107</v>
      </c>
      <c r="N582" s="11" t="b">
        <f aca="false">TRUE()</f>
        <v>1</v>
      </c>
      <c r="O582" s="8" t="n">
        <f aca="false">IF(F582="","",IF(ISNUMBER(F582),F582,IFERROR(VALUE(F582),"")))</f>
        <v>0</v>
      </c>
      <c r="P582" s="8" t="n">
        <f aca="false">IF(G582="","",IF(ISNUMBER(G582),G582,IFERROR(VALUE(G582),"")))</f>
        <v>0</v>
      </c>
      <c r="Q582" s="8" t="n">
        <f aca="false">IF(H582="","",IF(ISNUMBER(H582),H582,IFERROR(VALUE(H582),"")))</f>
        <v>30</v>
      </c>
      <c r="R582" s="8" t="n">
        <f aca="false">IF(I582="","",IF(ISNUMBER(I582),I582,IFERROR(VALUE(I582),"")))</f>
        <v>0</v>
      </c>
      <c r="S582" s="8" t="n">
        <f aca="false">IF(COUNT(O582:R582)=0,"",MAX(O582:R582))</f>
        <v>30</v>
      </c>
      <c r="T582" s="8" t="str">
        <f aca="false">IF(S582="","",IFERROR(INDEX(Codetabel!$B$2:$B$11,MATCH(S582,Codetabel!$A$2:$A$11,0)),""))</f>
        <v>2</v>
      </c>
      <c r="U582" s="8" t="str">
        <f aca="false">IF(NOT(X582),"n/a (excluded)",IF(K582=S582,"OK","MISMATCH"))</f>
        <v>OK</v>
      </c>
      <c r="V582" s="8" t="str">
        <f aca="false">IF(NOT(X582),"n/a (excluded)",IF(M582&amp;""=T582&amp;"","OK","MISMATCH"))</f>
        <v>OK</v>
      </c>
      <c r="W582" s="8" t="str">
        <f aca="false">IF(E582="","no activity description",IF(O582="","no numeric odour distance",IF(M582="","no category","")))</f>
        <v/>
      </c>
      <c r="X582" s="12" t="b">
        <f aca="false">W582=""</f>
        <v>1</v>
      </c>
      <c r="Y582" s="8" t="n">
        <f aca="false">IF(X582,INDEX(Codetabel!$C$2:$C$11,MATCH(M582&amp;"",Codetabel!$B$2:$B$11,0)),"")</f>
        <v>2</v>
      </c>
      <c r="Z582" s="12" t="b">
        <f aca="false">IF(X582,O582=S582,"")</f>
        <v>0</v>
      </c>
    </row>
    <row r="583" customFormat="false" ht="15" hidden="false" customHeight="false" outlineLevel="0" collapsed="false">
      <c r="A583" s="9" t="n">
        <v>584</v>
      </c>
      <c r="B583" s="9" t="s">
        <v>925</v>
      </c>
      <c r="C583" s="9" t="s">
        <v>921</v>
      </c>
      <c r="D583" s="9"/>
      <c r="E583" s="9" t="s">
        <v>926</v>
      </c>
      <c r="F583" s="9" t="n">
        <v>10</v>
      </c>
      <c r="G583" s="9" t="n">
        <v>0</v>
      </c>
      <c r="H583" s="9" t="n">
        <v>100</v>
      </c>
      <c r="I583" s="9" t="n">
        <v>0</v>
      </c>
      <c r="J583" s="9" t="n">
        <f aca="false">MAX(J584,G584,F584,E584)</f>
        <v>0</v>
      </c>
      <c r="K583" s="9" t="n">
        <v>100</v>
      </c>
      <c r="L583" s="9" t="n">
        <f aca="false">IF(ISNA(P584),"",P584)</f>
        <v>0</v>
      </c>
      <c r="M583" s="9" t="s">
        <v>115</v>
      </c>
      <c r="N583" s="11" t="b">
        <f aca="false">TRUE()</f>
        <v>1</v>
      </c>
      <c r="O583" s="8" t="n">
        <f aca="false">IF(F583="","",IF(ISNUMBER(F583),F583,IFERROR(VALUE(F583),"")))</f>
        <v>10</v>
      </c>
      <c r="P583" s="8" t="n">
        <f aca="false">IF(G583="","",IF(ISNUMBER(G583),G583,IFERROR(VALUE(G583),"")))</f>
        <v>0</v>
      </c>
      <c r="Q583" s="8" t="n">
        <f aca="false">IF(H583="","",IF(ISNUMBER(H583),H583,IFERROR(VALUE(H583),"")))</f>
        <v>100</v>
      </c>
      <c r="R583" s="8" t="n">
        <f aca="false">IF(I583="","",IF(ISNUMBER(I583),I583,IFERROR(VALUE(I583),"")))</f>
        <v>0</v>
      </c>
      <c r="S583" s="8" t="n">
        <f aca="false">IF(COUNT(O583:R583)=0,"",MAX(O583:R583))</f>
        <v>100</v>
      </c>
      <c r="T583" s="8" t="str">
        <f aca="false">IF(S583="","",IFERROR(INDEX(Codetabel!$B$2:$B$11,MATCH(S583,Codetabel!$A$2:$A$11,0)),""))</f>
        <v>3.2</v>
      </c>
      <c r="U583" s="8" t="str">
        <f aca="false">IF(NOT(X583),"n/a (excluded)",IF(K583=S583,"OK","MISMATCH"))</f>
        <v>OK</v>
      </c>
      <c r="V583" s="8" t="str">
        <f aca="false">IF(NOT(X583),"n/a (excluded)",IF(M583&amp;""=T583&amp;"","OK","MISMATCH"))</f>
        <v>OK</v>
      </c>
      <c r="W583" s="8" t="str">
        <f aca="false">IF(E583="","no activity description",IF(O583="","no numeric odour distance",IF(M583="","no category","")))</f>
        <v/>
      </c>
      <c r="X583" s="12" t="b">
        <f aca="false">W583=""</f>
        <v>1</v>
      </c>
      <c r="Y583" s="8" t="n">
        <f aca="false">IF(X583,INDEX(Codetabel!$C$2:$C$11,MATCH(M583&amp;"",Codetabel!$B$2:$B$11,0)),"")</f>
        <v>4</v>
      </c>
      <c r="Z583" s="12" t="b">
        <f aca="false">IF(X583,O583=S583,"")</f>
        <v>0</v>
      </c>
    </row>
    <row r="584" customFormat="false" ht="15" hidden="false" customHeight="false" outlineLevel="0" collapsed="false">
      <c r="A584" s="9" t="n">
        <v>585</v>
      </c>
      <c r="B584" s="9" t="s">
        <v>927</v>
      </c>
      <c r="C584" s="9" t="s">
        <v>928</v>
      </c>
      <c r="D584" s="9" t="s">
        <v>1215</v>
      </c>
      <c r="E584" s="9" t="s">
        <v>929</v>
      </c>
      <c r="F584" s="9" t="n">
        <v>0</v>
      </c>
      <c r="G584" s="9" t="n">
        <v>0</v>
      </c>
      <c r="H584" s="9" t="n">
        <v>100</v>
      </c>
      <c r="I584" s="9" t="n">
        <v>30</v>
      </c>
      <c r="J584" s="9" t="n">
        <f aca="false">MAX(J585,G585,F585,E585)</f>
        <v>0</v>
      </c>
      <c r="K584" s="9" t="n">
        <v>100</v>
      </c>
      <c r="L584" s="9" t="n">
        <f aca="false">IF(ISNA(P585),"",P585)</f>
        <v>0</v>
      </c>
      <c r="M584" s="9" t="s">
        <v>115</v>
      </c>
      <c r="N584" s="11" t="b">
        <f aca="false">TRUE()</f>
        <v>1</v>
      </c>
      <c r="O584" s="8" t="n">
        <f aca="false">IF(F584="","",IF(ISNUMBER(F584),F584,IFERROR(VALUE(F584),"")))</f>
        <v>0</v>
      </c>
      <c r="P584" s="8" t="n">
        <f aca="false">IF(G584="","",IF(ISNUMBER(G584),G584,IFERROR(VALUE(G584),"")))</f>
        <v>0</v>
      </c>
      <c r="Q584" s="8" t="n">
        <f aca="false">IF(H584="","",IF(ISNUMBER(H584),H584,IFERROR(VALUE(H584),"")))</f>
        <v>100</v>
      </c>
      <c r="R584" s="8" t="n">
        <f aca="false">IF(I584="","",IF(ISNUMBER(I584),I584,IFERROR(VALUE(I584),"")))</f>
        <v>30</v>
      </c>
      <c r="S584" s="8" t="n">
        <f aca="false">IF(COUNT(O584:R584)=0,"",MAX(O584:R584))</f>
        <v>100</v>
      </c>
      <c r="T584" s="8" t="str">
        <f aca="false">IF(S584="","",IFERROR(INDEX(Codetabel!$B$2:$B$11,MATCH(S584,Codetabel!$A$2:$A$11,0)),""))</f>
        <v>3.2</v>
      </c>
      <c r="U584" s="8" t="str">
        <f aca="false">IF(NOT(X584),"n/a (excluded)",IF(K584=S584,"OK","MISMATCH"))</f>
        <v>OK</v>
      </c>
      <c r="V584" s="8" t="str">
        <f aca="false">IF(NOT(X584),"n/a (excluded)",IF(M584&amp;""=T584&amp;"","OK","MISMATCH"))</f>
        <v>OK</v>
      </c>
      <c r="W584" s="8" t="str">
        <f aca="false">IF(E584="","no activity description",IF(O584="","no numeric odour distance",IF(M584="","no category","")))</f>
        <v/>
      </c>
      <c r="X584" s="12" t="b">
        <f aca="false">W584=""</f>
        <v>1</v>
      </c>
      <c r="Y584" s="8" t="n">
        <f aca="false">IF(X584,INDEX(Codetabel!$C$2:$C$11,MATCH(M584&amp;"",Codetabel!$B$2:$B$11,0)),"")</f>
        <v>4</v>
      </c>
      <c r="Z584" s="12" t="b">
        <f aca="false">IF(X584,O584=S584,"")</f>
        <v>0</v>
      </c>
    </row>
    <row r="585" customFormat="false" ht="15" hidden="false" customHeight="false" outlineLevel="0" collapsed="false">
      <c r="A585" s="9" t="n">
        <v>586</v>
      </c>
      <c r="B585" s="9" t="s">
        <v>927</v>
      </c>
      <c r="C585" s="9" t="s">
        <v>928</v>
      </c>
      <c r="D585" s="9" t="s">
        <v>392</v>
      </c>
      <c r="E585" s="9" t="s">
        <v>930</v>
      </c>
      <c r="F585" s="9" t="n">
        <v>0</v>
      </c>
      <c r="G585" s="9" t="n">
        <v>0</v>
      </c>
      <c r="H585" s="9" t="n">
        <v>50</v>
      </c>
      <c r="I585" s="9" t="n">
        <v>30</v>
      </c>
      <c r="J585" s="9" t="n">
        <f aca="false">MAX(J586,G586,F586,E586)</f>
        <v>0</v>
      </c>
      <c r="K585" s="9" t="n">
        <v>50</v>
      </c>
      <c r="L585" s="9" t="n">
        <f aca="false">IF(ISNA(P586),"",P586)</f>
        <v>0</v>
      </c>
      <c r="M585" s="9" t="s">
        <v>126</v>
      </c>
      <c r="N585" s="11" t="b">
        <f aca="false">TRUE()</f>
        <v>1</v>
      </c>
      <c r="O585" s="8" t="n">
        <f aca="false">IF(F585="","",IF(ISNUMBER(F585),F585,IFERROR(VALUE(F585),"")))</f>
        <v>0</v>
      </c>
      <c r="P585" s="8" t="n">
        <f aca="false">IF(G585="","",IF(ISNUMBER(G585),G585,IFERROR(VALUE(G585),"")))</f>
        <v>0</v>
      </c>
      <c r="Q585" s="8" t="n">
        <f aca="false">IF(H585="","",IF(ISNUMBER(H585),H585,IFERROR(VALUE(H585),"")))</f>
        <v>50</v>
      </c>
      <c r="R585" s="8" t="n">
        <f aca="false">IF(I585="","",IF(ISNUMBER(I585),I585,IFERROR(VALUE(I585),"")))</f>
        <v>30</v>
      </c>
      <c r="S585" s="8" t="n">
        <f aca="false">IF(COUNT(O585:R585)=0,"",MAX(O585:R585))</f>
        <v>50</v>
      </c>
      <c r="T585" s="8" t="str">
        <f aca="false">IF(S585="","",IFERROR(INDEX(Codetabel!$B$2:$B$11,MATCH(S585,Codetabel!$A$2:$A$11,0)),""))</f>
        <v>3.1</v>
      </c>
      <c r="U585" s="8" t="str">
        <f aca="false">IF(NOT(X585),"n/a (excluded)",IF(K585=S585,"OK","MISMATCH"))</f>
        <v>OK</v>
      </c>
      <c r="V585" s="8" t="str">
        <f aca="false">IF(NOT(X585),"n/a (excluded)",IF(M585&amp;""=T585&amp;"","OK","MISMATCH"))</f>
        <v>OK</v>
      </c>
      <c r="W585" s="8" t="str">
        <f aca="false">IF(E585="","no activity description",IF(O585="","no numeric odour distance",IF(M585="","no category","")))</f>
        <v/>
      </c>
      <c r="X585" s="12" t="b">
        <f aca="false">W585=""</f>
        <v>1</v>
      </c>
      <c r="Y585" s="8" t="n">
        <f aca="false">IF(X585,INDEX(Codetabel!$C$2:$C$11,MATCH(M585&amp;"",Codetabel!$B$2:$B$11,0)),"")</f>
        <v>3</v>
      </c>
      <c r="Z585" s="12" t="b">
        <f aca="false">IF(X585,O585=S585,"")</f>
        <v>0</v>
      </c>
    </row>
    <row r="586" customFormat="false" ht="15" hidden="false" customHeight="false" outlineLevel="0" collapsed="false">
      <c r="A586" s="9" t="n">
        <v>587</v>
      </c>
      <c r="B586" s="9" t="s">
        <v>931</v>
      </c>
      <c r="C586" s="9" t="s">
        <v>932</v>
      </c>
      <c r="D586" s="9"/>
      <c r="E586" s="9" t="s">
        <v>933</v>
      </c>
      <c r="F586" s="9" t="n">
        <v>0</v>
      </c>
      <c r="G586" s="9" t="n">
        <v>0</v>
      </c>
      <c r="H586" s="9" t="n">
        <v>30</v>
      </c>
      <c r="I586" s="9" t="n">
        <v>10</v>
      </c>
      <c r="J586" s="9" t="n">
        <f aca="false">MAX(J587,G587,F587,E587)</f>
        <v>0</v>
      </c>
      <c r="K586" s="9" t="n">
        <v>30</v>
      </c>
      <c r="L586" s="9" t="str">
        <f aca="false">IF(ISNA(P587),"",P587)</f>
        <v/>
      </c>
      <c r="M586" s="9" t="s">
        <v>107</v>
      </c>
      <c r="N586" s="11" t="b">
        <f aca="false">TRUE()</f>
        <v>1</v>
      </c>
      <c r="O586" s="8" t="n">
        <f aca="false">IF(F586="","",IF(ISNUMBER(F586),F586,IFERROR(VALUE(F586),"")))</f>
        <v>0</v>
      </c>
      <c r="P586" s="8" t="n">
        <f aca="false">IF(G586="","",IF(ISNUMBER(G586),G586,IFERROR(VALUE(G586),"")))</f>
        <v>0</v>
      </c>
      <c r="Q586" s="8" t="n">
        <f aca="false">IF(H586="","",IF(ISNUMBER(H586),H586,IFERROR(VALUE(H586),"")))</f>
        <v>30</v>
      </c>
      <c r="R586" s="8" t="n">
        <f aca="false">IF(I586="","",IF(ISNUMBER(I586),I586,IFERROR(VALUE(I586),"")))</f>
        <v>10</v>
      </c>
      <c r="S586" s="8" t="n">
        <f aca="false">IF(COUNT(O586:R586)=0,"",MAX(O586:R586))</f>
        <v>30</v>
      </c>
      <c r="T586" s="8" t="str">
        <f aca="false">IF(S586="","",IFERROR(INDEX(Codetabel!$B$2:$B$11,MATCH(S586,Codetabel!$A$2:$A$11,0)),""))</f>
        <v>2</v>
      </c>
      <c r="U586" s="8" t="str">
        <f aca="false">IF(NOT(X586),"n/a (excluded)",IF(K586=S586,"OK","MISMATCH"))</f>
        <v>OK</v>
      </c>
      <c r="V586" s="8" t="str">
        <f aca="false">IF(NOT(X586),"n/a (excluded)",IF(M586&amp;""=T586&amp;"","OK","MISMATCH"))</f>
        <v>OK</v>
      </c>
      <c r="W586" s="8" t="str">
        <f aca="false">IF(E586="","no activity description",IF(O586="","no numeric odour distance",IF(M586="","no category","")))</f>
        <v/>
      </c>
      <c r="X586" s="12" t="b">
        <f aca="false">W586=""</f>
        <v>1</v>
      </c>
      <c r="Y586" s="8" t="n">
        <f aca="false">IF(X586,INDEX(Codetabel!$C$2:$C$11,MATCH(M586&amp;"",Codetabel!$B$2:$B$11,0)),"")</f>
        <v>2</v>
      </c>
      <c r="Z586" s="12" t="b">
        <f aca="false">IF(X586,O586=S586,"")</f>
        <v>0</v>
      </c>
    </row>
    <row r="587" customFormat="false" ht="15" hidden="false" customHeight="false" outlineLevel="0" collapsed="false">
      <c r="A587" s="9" t="n">
        <v>588</v>
      </c>
      <c r="B587" s="9" t="s">
        <v>934</v>
      </c>
      <c r="C587" s="9" t="s">
        <v>935</v>
      </c>
      <c r="D587" s="9" t="s">
        <v>1212</v>
      </c>
      <c r="E587" s="9"/>
      <c r="F587" s="9"/>
      <c r="G587" s="9"/>
      <c r="H587" s="9"/>
      <c r="I587" s="9"/>
      <c r="J587" s="9"/>
      <c r="K587" s="9"/>
      <c r="L587" s="9" t="str">
        <f aca="false">IF(ISNA(P588),"",P588)</f>
        <v/>
      </c>
      <c r="M587" s="9"/>
      <c r="N587" s="11" t="b">
        <f aca="false">TRUE()</f>
        <v>1</v>
      </c>
      <c r="O587" s="8" t="str">
        <f aca="false">IF(F587="","",IF(ISNUMBER(F587),F587,IFERROR(VALUE(F587),"")))</f>
        <v/>
      </c>
      <c r="P587" s="8" t="str">
        <f aca="false">IF(G587="","",IF(ISNUMBER(G587),G587,IFERROR(VALUE(G587),"")))</f>
        <v/>
      </c>
      <c r="Q587" s="8" t="str">
        <f aca="false">IF(H587="","",IF(ISNUMBER(H587),H587,IFERROR(VALUE(H587),"")))</f>
        <v/>
      </c>
      <c r="R587" s="8" t="str">
        <f aca="false">IF(I587="","",IF(ISNUMBER(I587),I587,IFERROR(VALUE(I587),"")))</f>
        <v/>
      </c>
      <c r="S587" s="8" t="str">
        <f aca="false">IF(COUNT(O587:R587)=0,"",MAX(O587:R587))</f>
        <v/>
      </c>
      <c r="T587" s="8" t="str">
        <f aca="false">IF(S587="","",IFERROR(INDEX(Codetabel!$B$2:$B$11,MATCH(S587,Codetabel!$A$2:$A$11,0)),""))</f>
        <v/>
      </c>
      <c r="U587" s="8" t="str">
        <f aca="false">IF(NOT(X587),"n/a (excluded)",IF(K587=S587,"OK","MISMATCH"))</f>
        <v>n/a (excluded)</v>
      </c>
      <c r="V587" s="8" t="str">
        <f aca="false">IF(NOT(X587),"n/a (excluded)",IF(M587&amp;""=T587&amp;"","OK","MISMATCH"))</f>
        <v>n/a (excluded)</v>
      </c>
      <c r="W587" s="8" t="str">
        <f aca="false">IF(E587="","no activity description",IF(O587="","no numeric odour distance",IF(M587="","no category","")))</f>
        <v>no activity description</v>
      </c>
      <c r="X587" s="12" t="b">
        <f aca="false">W587=""</f>
        <v>0</v>
      </c>
      <c r="Y587" s="8" t="str">
        <f aca="false">IF(X587,INDEX(Codetabel!$C$2:$C$11,MATCH(M587&amp;"",Codetabel!$B$2:$B$11,0)),"")</f>
        <v/>
      </c>
      <c r="Z587" s="8" t="str">
        <f aca="false">IF(X587,O587=S587,"")</f>
        <v/>
      </c>
    </row>
    <row r="588" customFormat="false" ht="15" hidden="false" customHeight="false" outlineLevel="0" collapsed="false">
      <c r="A588" s="9" t="n">
        <v>589</v>
      </c>
      <c r="B588" s="9" t="s">
        <v>934</v>
      </c>
      <c r="C588" s="9" t="s">
        <v>935</v>
      </c>
      <c r="D588" s="9" t="s">
        <v>1212</v>
      </c>
      <c r="E588" s="9" t="s">
        <v>1422</v>
      </c>
      <c r="F588" s="9"/>
      <c r="G588" s="9"/>
      <c r="H588" s="9"/>
      <c r="I588" s="9"/>
      <c r="J588" s="9"/>
      <c r="K588" s="9"/>
      <c r="L588" s="9" t="n">
        <f aca="false">IF(ISNA(P589),"",P589)</f>
        <v>0</v>
      </c>
      <c r="M588" s="9"/>
      <c r="N588" s="11" t="b">
        <f aca="false">TRUE()</f>
        <v>1</v>
      </c>
      <c r="O588" s="8" t="str">
        <f aca="false">IF(F588="","",IF(ISNUMBER(F588),F588,IFERROR(VALUE(F588),"")))</f>
        <v/>
      </c>
      <c r="P588" s="8" t="str">
        <f aca="false">IF(G588="","",IF(ISNUMBER(G588),G588,IFERROR(VALUE(G588),"")))</f>
        <v/>
      </c>
      <c r="Q588" s="8" t="str">
        <f aca="false">IF(H588="","",IF(ISNUMBER(H588),H588,IFERROR(VALUE(H588),"")))</f>
        <v/>
      </c>
      <c r="R588" s="8" t="str">
        <f aca="false">IF(I588="","",IF(ISNUMBER(I588),I588,IFERROR(VALUE(I588),"")))</f>
        <v/>
      </c>
      <c r="S588" s="8" t="str">
        <f aca="false">IF(COUNT(O588:R588)=0,"",MAX(O588:R588))</f>
        <v/>
      </c>
      <c r="T588" s="8" t="str">
        <f aca="false">IF(S588="","",IFERROR(INDEX(Codetabel!$B$2:$B$11,MATCH(S588,Codetabel!$A$2:$A$11,0)),""))</f>
        <v/>
      </c>
      <c r="U588" s="8" t="str">
        <f aca="false">IF(NOT(X588),"n/a (excluded)",IF(K588=S588,"OK","MISMATCH"))</f>
        <v>n/a (excluded)</v>
      </c>
      <c r="V588" s="8" t="str">
        <f aca="false">IF(NOT(X588),"n/a (excluded)",IF(M588&amp;""=T588&amp;"","OK","MISMATCH"))</f>
        <v>n/a (excluded)</v>
      </c>
      <c r="W588" s="8" t="str">
        <f aca="false">IF(E588="","no activity description",IF(O588="","no numeric odour distance",IF(M588="","no category","")))</f>
        <v>no numeric odour distance</v>
      </c>
      <c r="X588" s="12" t="b">
        <f aca="false">W588=""</f>
        <v>0</v>
      </c>
      <c r="Y588" s="8" t="str">
        <f aca="false">IF(X588,INDEX(Codetabel!$C$2:$C$11,MATCH(M588&amp;"",Codetabel!$B$2:$B$11,0)),"")</f>
        <v/>
      </c>
      <c r="Z588" s="8" t="str">
        <f aca="false">IF(X588,O588=S588,"")</f>
        <v/>
      </c>
    </row>
    <row r="589" customFormat="false" ht="15" hidden="false" customHeight="false" outlineLevel="0" collapsed="false">
      <c r="A589" s="9" t="n">
        <v>590</v>
      </c>
      <c r="B589" s="9" t="s">
        <v>934</v>
      </c>
      <c r="C589" s="9" t="s">
        <v>935</v>
      </c>
      <c r="D589" s="9" t="s">
        <v>1285</v>
      </c>
      <c r="E589" s="9" t="s">
        <v>936</v>
      </c>
      <c r="F589" s="9" t="n">
        <v>0</v>
      </c>
      <c r="G589" s="9" t="n">
        <v>0</v>
      </c>
      <c r="H589" s="9" t="n">
        <v>10</v>
      </c>
      <c r="I589" s="9" t="n">
        <v>0</v>
      </c>
      <c r="J589" s="9" t="n">
        <f aca="false">MAX(J590,G590,F590,E590)</f>
        <v>0</v>
      </c>
      <c r="K589" s="9" t="n">
        <v>10</v>
      </c>
      <c r="L589" s="9" t="str">
        <f aca="false">IF(ISNA(P590),"",P590)</f>
        <v/>
      </c>
      <c r="M589" s="9" t="s">
        <v>392</v>
      </c>
      <c r="N589" s="11" t="b">
        <f aca="false">TRUE()</f>
        <v>1</v>
      </c>
      <c r="O589" s="8" t="n">
        <f aca="false">IF(F589="","",IF(ISNUMBER(F589),F589,IFERROR(VALUE(F589),"")))</f>
        <v>0</v>
      </c>
      <c r="P589" s="8" t="n">
        <f aca="false">IF(G589="","",IF(ISNUMBER(G589),G589,IFERROR(VALUE(G589),"")))</f>
        <v>0</v>
      </c>
      <c r="Q589" s="8" t="n">
        <f aca="false">IF(H589="","",IF(ISNUMBER(H589),H589,IFERROR(VALUE(H589),"")))</f>
        <v>10</v>
      </c>
      <c r="R589" s="8" t="n">
        <f aca="false">IF(I589="","",IF(ISNUMBER(I589),I589,IFERROR(VALUE(I589),"")))</f>
        <v>0</v>
      </c>
      <c r="S589" s="8" t="n">
        <f aca="false">IF(COUNT(O589:R589)=0,"",MAX(O589:R589))</f>
        <v>10</v>
      </c>
      <c r="T589" s="8" t="str">
        <f aca="false">IF(S589="","",IFERROR(INDEX(Codetabel!$B$2:$B$11,MATCH(S589,Codetabel!$A$2:$A$11,0)),""))</f>
        <v>1</v>
      </c>
      <c r="U589" s="8" t="str">
        <f aca="false">IF(NOT(X589),"n/a (excluded)",IF(K589=S589,"OK","MISMATCH"))</f>
        <v>OK</v>
      </c>
      <c r="V589" s="8" t="str">
        <f aca="false">IF(NOT(X589),"n/a (excluded)",IF(M589&amp;""=T589&amp;"","OK","MISMATCH"))</f>
        <v>OK</v>
      </c>
      <c r="W589" s="8" t="str">
        <f aca="false">IF(E589="","no activity description",IF(O589="","no numeric odour distance",IF(M589="","no category","")))</f>
        <v/>
      </c>
      <c r="X589" s="12" t="b">
        <f aca="false">W589=""</f>
        <v>1</v>
      </c>
      <c r="Y589" s="8" t="n">
        <f aca="false">IF(X589,INDEX(Codetabel!$C$2:$C$11,MATCH(M589&amp;"",Codetabel!$B$2:$B$11,0)),"")</f>
        <v>1</v>
      </c>
      <c r="Z589" s="12" t="b">
        <f aca="false">IF(X589,O589=S589,"")</f>
        <v>0</v>
      </c>
    </row>
    <row r="590" customFormat="false" ht="15" hidden="false" customHeight="false" outlineLevel="0" collapsed="false">
      <c r="A590" s="9" t="n">
        <v>591</v>
      </c>
      <c r="B590" s="9" t="s">
        <v>1423</v>
      </c>
      <c r="C590" s="9" t="s">
        <v>870</v>
      </c>
      <c r="D590" s="9" t="s">
        <v>1212</v>
      </c>
      <c r="E590" s="9"/>
      <c r="F590" s="9"/>
      <c r="G590" s="9"/>
      <c r="H590" s="9"/>
      <c r="I590" s="9"/>
      <c r="J590" s="9"/>
      <c r="K590" s="9"/>
      <c r="L590" s="9" t="str">
        <f aca="false">IF(ISNA(P591),"",P591)</f>
        <v/>
      </c>
      <c r="M590" s="9"/>
      <c r="N590" s="11" t="b">
        <f aca="false">TRUE()</f>
        <v>1</v>
      </c>
      <c r="O590" s="8" t="str">
        <f aca="false">IF(F590="","",IF(ISNUMBER(F590),F590,IFERROR(VALUE(F590),"")))</f>
        <v/>
      </c>
      <c r="P590" s="8" t="str">
        <f aca="false">IF(G590="","",IF(ISNUMBER(G590),G590,IFERROR(VALUE(G590),"")))</f>
        <v/>
      </c>
      <c r="Q590" s="8" t="str">
        <f aca="false">IF(H590="","",IF(ISNUMBER(H590),H590,IFERROR(VALUE(H590),"")))</f>
        <v/>
      </c>
      <c r="R590" s="8" t="str">
        <f aca="false">IF(I590="","",IF(ISNUMBER(I590),I590,IFERROR(VALUE(I590),"")))</f>
        <v/>
      </c>
      <c r="S590" s="8" t="str">
        <f aca="false">IF(COUNT(O590:R590)=0,"",MAX(O590:R590))</f>
        <v/>
      </c>
      <c r="T590" s="8" t="str">
        <f aca="false">IF(S590="","",IFERROR(INDEX(Codetabel!$B$2:$B$11,MATCH(S590,Codetabel!$A$2:$A$11,0)),""))</f>
        <v/>
      </c>
      <c r="U590" s="8" t="str">
        <f aca="false">IF(NOT(X590),"n/a (excluded)",IF(K590=S590,"OK","MISMATCH"))</f>
        <v>n/a (excluded)</v>
      </c>
      <c r="V590" s="8" t="str">
        <f aca="false">IF(NOT(X590),"n/a (excluded)",IF(M590&amp;""=T590&amp;"","OK","MISMATCH"))</f>
        <v>n/a (excluded)</v>
      </c>
      <c r="W590" s="8" t="str">
        <f aca="false">IF(E590="","no activity description",IF(O590="","no numeric odour distance",IF(M590="","no category","")))</f>
        <v>no activity description</v>
      </c>
      <c r="X590" s="12" t="b">
        <f aca="false">W590=""</f>
        <v>0</v>
      </c>
      <c r="Y590" s="8" t="str">
        <f aca="false">IF(X590,INDEX(Codetabel!$C$2:$C$11,MATCH(M590&amp;"",Codetabel!$B$2:$B$11,0)),"")</f>
        <v/>
      </c>
      <c r="Z590" s="8" t="str">
        <f aca="false">IF(X590,O590=S590,"")</f>
        <v/>
      </c>
    </row>
    <row r="591" customFormat="false" ht="15" hidden="false" customHeight="false" outlineLevel="0" collapsed="false">
      <c r="A591" s="9" t="n">
        <v>592</v>
      </c>
      <c r="B591" s="9" t="s">
        <v>1423</v>
      </c>
      <c r="C591" s="9" t="s">
        <v>870</v>
      </c>
      <c r="D591" s="9" t="s">
        <v>1212</v>
      </c>
      <c r="E591" s="9" t="s">
        <v>1424</v>
      </c>
      <c r="F591" s="9"/>
      <c r="G591" s="9"/>
      <c r="H591" s="9"/>
      <c r="I591" s="9"/>
      <c r="J591" s="9"/>
      <c r="K591" s="9"/>
      <c r="L591" s="9" t="str">
        <f aca="false">IF(ISNA(P592),"",P592)</f>
        <v/>
      </c>
      <c r="M591" s="9"/>
      <c r="N591" s="11" t="b">
        <f aca="false">TRUE()</f>
        <v>1</v>
      </c>
      <c r="O591" s="8" t="str">
        <f aca="false">IF(F591="","",IF(ISNUMBER(F591),F591,IFERROR(VALUE(F591),"")))</f>
        <v/>
      </c>
      <c r="P591" s="8" t="str">
        <f aca="false">IF(G591="","",IF(ISNUMBER(G591),G591,IFERROR(VALUE(G591),"")))</f>
        <v/>
      </c>
      <c r="Q591" s="8" t="str">
        <f aca="false">IF(H591="","",IF(ISNUMBER(H591),H591,IFERROR(VALUE(H591),"")))</f>
        <v/>
      </c>
      <c r="R591" s="8" t="str">
        <f aca="false">IF(I591="","",IF(ISNUMBER(I591),I591,IFERROR(VALUE(I591),"")))</f>
        <v/>
      </c>
      <c r="S591" s="8" t="str">
        <f aca="false">IF(COUNT(O591:R591)=0,"",MAX(O591:R591))</f>
        <v/>
      </c>
      <c r="T591" s="8" t="str">
        <f aca="false">IF(S591="","",IFERROR(INDEX(Codetabel!$B$2:$B$11,MATCH(S591,Codetabel!$A$2:$A$11,0)),""))</f>
        <v/>
      </c>
      <c r="U591" s="8" t="str">
        <f aca="false">IF(NOT(X591),"n/a (excluded)",IF(K591=S591,"OK","MISMATCH"))</f>
        <v>n/a (excluded)</v>
      </c>
      <c r="V591" s="8" t="str">
        <f aca="false">IF(NOT(X591),"n/a (excluded)",IF(M591&amp;""=T591&amp;"","OK","MISMATCH"))</f>
        <v>n/a (excluded)</v>
      </c>
      <c r="W591" s="8" t="str">
        <f aca="false">IF(E591="","no activity description",IF(O591="","no numeric odour distance",IF(M591="","no category","")))</f>
        <v>no numeric odour distance</v>
      </c>
      <c r="X591" s="12" t="b">
        <f aca="false">W591=""</f>
        <v>0</v>
      </c>
      <c r="Y591" s="8" t="str">
        <f aca="false">IF(X591,INDEX(Codetabel!$C$2:$C$11,MATCH(M591&amp;"",Codetabel!$B$2:$B$11,0)),"")</f>
        <v/>
      </c>
      <c r="Z591" s="8" t="str">
        <f aca="false">IF(X591,O591=S591,"")</f>
        <v/>
      </c>
    </row>
    <row r="592" customFormat="false" ht="15" hidden="false" customHeight="false" outlineLevel="0" collapsed="false">
      <c r="A592" s="9" t="n">
        <v>593</v>
      </c>
      <c r="B592" s="9" t="s">
        <v>937</v>
      </c>
      <c r="C592" s="9" t="s">
        <v>938</v>
      </c>
      <c r="D592" s="9" t="s">
        <v>1215</v>
      </c>
      <c r="E592" s="9" t="s">
        <v>1425</v>
      </c>
      <c r="F592" s="9"/>
      <c r="G592" s="9"/>
      <c r="H592" s="9"/>
      <c r="I592" s="9"/>
      <c r="J592" s="9"/>
      <c r="K592" s="9"/>
      <c r="L592" s="9" t="n">
        <f aca="false">IF(ISNA(P593),"",P593)</f>
        <v>10</v>
      </c>
      <c r="M592" s="9"/>
      <c r="N592" s="11" t="b">
        <f aca="false">TRUE()</f>
        <v>1</v>
      </c>
      <c r="O592" s="8" t="str">
        <f aca="false">IF(F592="","",IF(ISNUMBER(F592),F592,IFERROR(VALUE(F592),"")))</f>
        <v/>
      </c>
      <c r="P592" s="8" t="str">
        <f aca="false">IF(G592="","",IF(ISNUMBER(G592),G592,IFERROR(VALUE(G592),"")))</f>
        <v/>
      </c>
      <c r="Q592" s="8" t="str">
        <f aca="false">IF(H592="","",IF(ISNUMBER(H592),H592,IFERROR(VALUE(H592),"")))</f>
        <v/>
      </c>
      <c r="R592" s="8" t="str">
        <f aca="false">IF(I592="","",IF(ISNUMBER(I592),I592,IFERROR(VALUE(I592),"")))</f>
        <v/>
      </c>
      <c r="S592" s="8" t="str">
        <f aca="false">IF(COUNT(O592:R592)=0,"",MAX(O592:R592))</f>
        <v/>
      </c>
      <c r="T592" s="8" t="str">
        <f aca="false">IF(S592="","",IFERROR(INDEX(Codetabel!$B$2:$B$11,MATCH(S592,Codetabel!$A$2:$A$11,0)),""))</f>
        <v/>
      </c>
      <c r="U592" s="8" t="str">
        <f aca="false">IF(NOT(X592),"n/a (excluded)",IF(K592=S592,"OK","MISMATCH"))</f>
        <v>n/a (excluded)</v>
      </c>
      <c r="V592" s="8" t="str">
        <f aca="false">IF(NOT(X592),"n/a (excluded)",IF(M592&amp;""=T592&amp;"","OK","MISMATCH"))</f>
        <v>n/a (excluded)</v>
      </c>
      <c r="W592" s="8" t="str">
        <f aca="false">IF(E592="","no activity description",IF(O592="","no numeric odour distance",IF(M592="","no category","")))</f>
        <v>no numeric odour distance</v>
      </c>
      <c r="X592" s="12" t="b">
        <f aca="false">W592=""</f>
        <v>0</v>
      </c>
      <c r="Y592" s="8" t="str">
        <f aca="false">IF(X592,INDEX(Codetabel!$C$2:$C$11,MATCH(M592&amp;"",Codetabel!$B$2:$B$11,0)),"")</f>
        <v/>
      </c>
      <c r="Z592" s="8" t="str">
        <f aca="false">IF(X592,O592=S592,"")</f>
        <v/>
      </c>
    </row>
    <row r="593" customFormat="false" ht="15" hidden="false" customHeight="false" outlineLevel="0" collapsed="false">
      <c r="A593" s="9" t="n">
        <v>594</v>
      </c>
      <c r="B593" s="9" t="s">
        <v>937</v>
      </c>
      <c r="C593" s="9" t="s">
        <v>938</v>
      </c>
      <c r="D593" s="9" t="s">
        <v>392</v>
      </c>
      <c r="E593" s="9" t="s">
        <v>939</v>
      </c>
      <c r="F593" s="9" t="n">
        <v>0</v>
      </c>
      <c r="G593" s="9" t="n">
        <v>10</v>
      </c>
      <c r="H593" s="9" t="n">
        <v>500</v>
      </c>
      <c r="I593" s="9" t="n">
        <v>100</v>
      </c>
      <c r="J593" s="9" t="n">
        <f aca="false">MAX(J594,G594,F594,E594)</f>
        <v>700</v>
      </c>
      <c r="K593" s="9" t="n">
        <v>500</v>
      </c>
      <c r="L593" s="9" t="n">
        <f aca="false">IF(ISNA(P594),"",P594)</f>
        <v>30</v>
      </c>
      <c r="M593" s="9" t="s">
        <v>180</v>
      </c>
      <c r="N593" s="11" t="b">
        <f aca="false">TRUE()</f>
        <v>1</v>
      </c>
      <c r="O593" s="8" t="n">
        <f aca="false">IF(F593="","",IF(ISNUMBER(F593),F593,IFERROR(VALUE(F593),"")))</f>
        <v>0</v>
      </c>
      <c r="P593" s="8" t="n">
        <f aca="false">IF(G593="","",IF(ISNUMBER(G593),G593,IFERROR(VALUE(G593),"")))</f>
        <v>10</v>
      </c>
      <c r="Q593" s="8" t="n">
        <f aca="false">IF(H593="","",IF(ISNUMBER(H593),H593,IFERROR(VALUE(H593),"")))</f>
        <v>500</v>
      </c>
      <c r="R593" s="8" t="n">
        <f aca="false">IF(I593="","",IF(ISNUMBER(I593),I593,IFERROR(VALUE(I593),"")))</f>
        <v>100</v>
      </c>
      <c r="S593" s="8" t="n">
        <f aca="false">IF(COUNT(O593:R593)=0,"",MAX(O593:R593))</f>
        <v>500</v>
      </c>
      <c r="T593" s="8" t="str">
        <f aca="false">IF(S593="","",IFERROR(INDEX(Codetabel!$B$2:$B$11,MATCH(S593,Codetabel!$A$2:$A$11,0)),""))</f>
        <v>5.1</v>
      </c>
      <c r="U593" s="8" t="str">
        <f aca="false">IF(NOT(X593),"n/a (excluded)",IF(K593=S593,"OK","MISMATCH"))</f>
        <v>OK</v>
      </c>
      <c r="V593" s="8" t="str">
        <f aca="false">IF(NOT(X593),"n/a (excluded)",IF(M593&amp;""=T593&amp;"","OK","MISMATCH"))</f>
        <v>OK</v>
      </c>
      <c r="W593" s="8" t="str">
        <f aca="false">IF(E593="","no activity description",IF(O593="","no numeric odour distance",IF(M593="","no category","")))</f>
        <v/>
      </c>
      <c r="X593" s="12" t="b">
        <f aca="false">W593=""</f>
        <v>1</v>
      </c>
      <c r="Y593" s="8" t="n">
        <f aca="false">IF(X593,INDEX(Codetabel!$C$2:$C$11,MATCH(M593&amp;"",Codetabel!$B$2:$B$11,0)),"")</f>
        <v>7</v>
      </c>
      <c r="Z593" s="12" t="b">
        <f aca="false">IF(X593,O593=S593,"")</f>
        <v>0</v>
      </c>
    </row>
    <row r="594" customFormat="false" ht="15" hidden="false" customHeight="false" outlineLevel="0" collapsed="false">
      <c r="A594" s="9" t="n">
        <v>595</v>
      </c>
      <c r="B594" s="9" t="s">
        <v>937</v>
      </c>
      <c r="C594" s="9" t="s">
        <v>938</v>
      </c>
      <c r="D594" s="9" t="s">
        <v>107</v>
      </c>
      <c r="E594" s="9" t="s">
        <v>940</v>
      </c>
      <c r="F594" s="9" t="n">
        <v>0</v>
      </c>
      <c r="G594" s="9" t="n">
        <v>30</v>
      </c>
      <c r="H594" s="9" t="n">
        <v>300</v>
      </c>
      <c r="I594" s="9" t="n">
        <v>100</v>
      </c>
      <c r="J594" s="9" t="n">
        <f aca="false">MAX(J595,G595,F595,E595)</f>
        <v>700</v>
      </c>
      <c r="K594" s="9" t="n">
        <v>300</v>
      </c>
      <c r="L594" s="9" t="n">
        <f aca="false">IF(ISNA(P595),"",P595)</f>
        <v>700</v>
      </c>
      <c r="M594" s="9" t="s">
        <v>199</v>
      </c>
      <c r="N594" s="11" t="b">
        <f aca="false">TRUE()</f>
        <v>1</v>
      </c>
      <c r="O594" s="8" t="n">
        <f aca="false">IF(F594="","",IF(ISNUMBER(F594),F594,IFERROR(VALUE(F594),"")))</f>
        <v>0</v>
      </c>
      <c r="P594" s="8" t="n">
        <f aca="false">IF(G594="","",IF(ISNUMBER(G594),G594,IFERROR(VALUE(G594),"")))</f>
        <v>30</v>
      </c>
      <c r="Q594" s="8" t="n">
        <f aca="false">IF(H594="","",IF(ISNUMBER(H594),H594,IFERROR(VALUE(H594),"")))</f>
        <v>300</v>
      </c>
      <c r="R594" s="8" t="n">
        <f aca="false">IF(I594="","",IF(ISNUMBER(I594),I594,IFERROR(VALUE(I594),"")))</f>
        <v>100</v>
      </c>
      <c r="S594" s="8" t="n">
        <f aca="false">IF(COUNT(O594:R594)=0,"",MAX(O594:R594))</f>
        <v>300</v>
      </c>
      <c r="T594" s="8" t="str">
        <f aca="false">IF(S594="","",IFERROR(INDEX(Codetabel!$B$2:$B$11,MATCH(S594,Codetabel!$A$2:$A$11,0)),""))</f>
        <v>4.2</v>
      </c>
      <c r="U594" s="8" t="str">
        <f aca="false">IF(NOT(X594),"n/a (excluded)",IF(K594=S594,"OK","MISMATCH"))</f>
        <v>OK</v>
      </c>
      <c r="V594" s="8" t="str">
        <f aca="false">IF(NOT(X594),"n/a (excluded)",IF(M594&amp;""=T594&amp;"","OK","MISMATCH"))</f>
        <v>OK</v>
      </c>
      <c r="W594" s="8" t="str">
        <f aca="false">IF(E594="","no activity description",IF(O594="","no numeric odour distance",IF(M594="","no category","")))</f>
        <v/>
      </c>
      <c r="X594" s="12" t="b">
        <f aca="false">W594=""</f>
        <v>1</v>
      </c>
      <c r="Y594" s="8" t="n">
        <f aca="false">IF(X594,INDEX(Codetabel!$C$2:$C$11,MATCH(M594&amp;"",Codetabel!$B$2:$B$11,0)),"")</f>
        <v>6</v>
      </c>
      <c r="Z594" s="12" t="b">
        <f aca="false">IF(X594,O594=S594,"")</f>
        <v>0</v>
      </c>
    </row>
    <row r="595" customFormat="false" ht="15" hidden="false" customHeight="false" outlineLevel="0" collapsed="false">
      <c r="A595" s="9" t="n">
        <v>596</v>
      </c>
      <c r="B595" s="9" t="s">
        <v>937</v>
      </c>
      <c r="C595" s="9" t="s">
        <v>938</v>
      </c>
      <c r="D595" s="9" t="s">
        <v>1217</v>
      </c>
      <c r="E595" s="9" t="s">
        <v>941</v>
      </c>
      <c r="F595" s="9" t="n">
        <v>50</v>
      </c>
      <c r="G595" s="9" t="n">
        <v>700</v>
      </c>
      <c r="H595" s="9" t="n">
        <v>1000</v>
      </c>
      <c r="I595" s="9" t="n">
        <v>50</v>
      </c>
      <c r="J595" s="9" t="n">
        <f aca="false">MAX(J596,G596,F596,E596)</f>
        <v>700</v>
      </c>
      <c r="K595" s="9" t="n">
        <v>1000</v>
      </c>
      <c r="L595" s="9" t="n">
        <f aca="false">IF(ISNA(P596),"",P596)</f>
        <v>500</v>
      </c>
      <c r="M595" s="9" t="s">
        <v>275</v>
      </c>
      <c r="N595" s="11" t="b">
        <f aca="false">TRUE()</f>
        <v>1</v>
      </c>
      <c r="O595" s="8" t="n">
        <f aca="false">IF(F595="","",IF(ISNUMBER(F595),F595,IFERROR(VALUE(F595),"")))</f>
        <v>50</v>
      </c>
      <c r="P595" s="8" t="n">
        <f aca="false">IF(G595="","",IF(ISNUMBER(G595),G595,IFERROR(VALUE(G595),"")))</f>
        <v>700</v>
      </c>
      <c r="Q595" s="8" t="n">
        <f aca="false">IF(H595="","",IF(ISNUMBER(H595),H595,IFERROR(VALUE(H595),"")))</f>
        <v>1000</v>
      </c>
      <c r="R595" s="8" t="n">
        <f aca="false">IF(I595="","",IF(ISNUMBER(I595),I595,IFERROR(VALUE(I595),"")))</f>
        <v>50</v>
      </c>
      <c r="S595" s="8" t="n">
        <f aca="false">IF(COUNT(O595:R595)=0,"",MAX(O595:R595))</f>
        <v>1000</v>
      </c>
      <c r="T595" s="8" t="str">
        <f aca="false">IF(S595="","",IFERROR(INDEX(Codetabel!$B$2:$B$11,MATCH(S595,Codetabel!$A$2:$A$11,0)),""))</f>
        <v>5.3</v>
      </c>
      <c r="U595" s="8" t="str">
        <f aca="false">IF(NOT(X595),"n/a (excluded)",IF(K595=S595,"OK","MISMATCH"))</f>
        <v>OK</v>
      </c>
      <c r="V595" s="8" t="str">
        <f aca="false">IF(NOT(X595),"n/a (excluded)",IF(M595&amp;""=T595&amp;"","OK","MISMATCH"))</f>
        <v>OK</v>
      </c>
      <c r="W595" s="8" t="str">
        <f aca="false">IF(E595="","no activity description",IF(O595="","no numeric odour distance",IF(M595="","no category","")))</f>
        <v/>
      </c>
      <c r="X595" s="12" t="b">
        <f aca="false">W595=""</f>
        <v>1</v>
      </c>
      <c r="Y595" s="8" t="n">
        <f aca="false">IF(X595,INDEX(Codetabel!$C$2:$C$11,MATCH(M595&amp;"",Codetabel!$B$2:$B$11,0)),"")</f>
        <v>9</v>
      </c>
      <c r="Z595" s="12" t="b">
        <f aca="false">IF(X595,O595=S595,"")</f>
        <v>0</v>
      </c>
    </row>
    <row r="596" customFormat="false" ht="15" hidden="false" customHeight="false" outlineLevel="0" collapsed="false">
      <c r="A596" s="9" t="n">
        <v>597</v>
      </c>
      <c r="B596" s="9" t="s">
        <v>937</v>
      </c>
      <c r="C596" s="9" t="s">
        <v>938</v>
      </c>
      <c r="D596" s="9" t="s">
        <v>1218</v>
      </c>
      <c r="E596" s="9" t="s">
        <v>942</v>
      </c>
      <c r="F596" s="9" t="n">
        <v>100</v>
      </c>
      <c r="G596" s="9" t="n">
        <v>500</v>
      </c>
      <c r="H596" s="9" t="n">
        <v>500</v>
      </c>
      <c r="I596" s="9" t="n">
        <v>100</v>
      </c>
      <c r="J596" s="9" t="n">
        <f aca="false">MAX(J597,G597,F597,E597)</f>
        <v>700</v>
      </c>
      <c r="K596" s="9" t="n">
        <v>500</v>
      </c>
      <c r="L596" s="9" t="n">
        <f aca="false">IF(ISNA(P597),"",P597)</f>
        <v>700</v>
      </c>
      <c r="M596" s="9" t="s">
        <v>180</v>
      </c>
      <c r="N596" s="11" t="b">
        <f aca="false">TRUE()</f>
        <v>1</v>
      </c>
      <c r="O596" s="8" t="n">
        <f aca="false">IF(F596="","",IF(ISNUMBER(F596),F596,IFERROR(VALUE(F596),"")))</f>
        <v>100</v>
      </c>
      <c r="P596" s="8" t="n">
        <f aca="false">IF(G596="","",IF(ISNUMBER(G596),G596,IFERROR(VALUE(G596),"")))</f>
        <v>500</v>
      </c>
      <c r="Q596" s="8" t="n">
        <f aca="false">IF(H596="","",IF(ISNUMBER(H596),H596,IFERROR(VALUE(H596),"")))</f>
        <v>500</v>
      </c>
      <c r="R596" s="8" t="n">
        <f aca="false">IF(I596="","",IF(ISNUMBER(I596),I596,IFERROR(VALUE(I596),"")))</f>
        <v>100</v>
      </c>
      <c r="S596" s="8" t="n">
        <f aca="false">IF(COUNT(O596:R596)=0,"",MAX(O596:R596))</f>
        <v>500</v>
      </c>
      <c r="T596" s="8" t="str">
        <f aca="false">IF(S596="","",IFERROR(INDEX(Codetabel!$B$2:$B$11,MATCH(S596,Codetabel!$A$2:$A$11,0)),""))</f>
        <v>5.1</v>
      </c>
      <c r="U596" s="8" t="str">
        <f aca="false">IF(NOT(X596),"n/a (excluded)",IF(K596=S596,"OK","MISMATCH"))</f>
        <v>OK</v>
      </c>
      <c r="V596" s="8" t="str">
        <f aca="false">IF(NOT(X596),"n/a (excluded)",IF(M596&amp;""=T596&amp;"","OK","MISMATCH"))</f>
        <v>OK</v>
      </c>
      <c r="W596" s="8" t="str">
        <f aca="false">IF(E596="","no activity description",IF(O596="","no numeric odour distance",IF(M596="","no category","")))</f>
        <v/>
      </c>
      <c r="X596" s="12" t="b">
        <f aca="false">W596=""</f>
        <v>1</v>
      </c>
      <c r="Y596" s="8" t="n">
        <f aca="false">IF(X596,INDEX(Codetabel!$C$2:$C$11,MATCH(M596&amp;"",Codetabel!$B$2:$B$11,0)),"")</f>
        <v>7</v>
      </c>
      <c r="Z596" s="12" t="b">
        <f aca="false">IF(X596,O596=S596,"")</f>
        <v>0</v>
      </c>
    </row>
    <row r="597" customFormat="false" ht="15" hidden="false" customHeight="false" outlineLevel="0" collapsed="false">
      <c r="A597" s="9" t="n">
        <v>598</v>
      </c>
      <c r="B597" s="9" t="s">
        <v>937</v>
      </c>
      <c r="C597" s="9" t="s">
        <v>938</v>
      </c>
      <c r="D597" s="9" t="s">
        <v>1219</v>
      </c>
      <c r="E597" s="9" t="s">
        <v>943</v>
      </c>
      <c r="F597" s="9" t="n">
        <v>50</v>
      </c>
      <c r="G597" s="9" t="n">
        <v>700</v>
      </c>
      <c r="H597" s="9" t="n">
        <v>700</v>
      </c>
      <c r="I597" s="9" t="n">
        <v>100</v>
      </c>
      <c r="J597" s="9" t="n">
        <f aca="false">MAX(J598,G598,F598,E598)</f>
        <v>300</v>
      </c>
      <c r="K597" s="9" t="n">
        <v>700</v>
      </c>
      <c r="L597" s="9" t="n">
        <f aca="false">IF(ISNA(P598),"",P598)</f>
        <v>0</v>
      </c>
      <c r="M597" s="9" t="s">
        <v>182</v>
      </c>
      <c r="N597" s="11" t="b">
        <f aca="false">TRUE()</f>
        <v>1</v>
      </c>
      <c r="O597" s="8" t="n">
        <f aca="false">IF(F597="","",IF(ISNUMBER(F597),F597,IFERROR(VALUE(F597),"")))</f>
        <v>50</v>
      </c>
      <c r="P597" s="8" t="n">
        <f aca="false">IF(G597="","",IF(ISNUMBER(G597),G597,IFERROR(VALUE(G597),"")))</f>
        <v>700</v>
      </c>
      <c r="Q597" s="8" t="n">
        <f aca="false">IF(H597="","",IF(ISNUMBER(H597),H597,IFERROR(VALUE(H597),"")))</f>
        <v>700</v>
      </c>
      <c r="R597" s="8" t="n">
        <f aca="false">IF(I597="","",IF(ISNUMBER(I597),I597,IFERROR(VALUE(I597),"")))</f>
        <v>100</v>
      </c>
      <c r="S597" s="8" t="n">
        <f aca="false">IF(COUNT(O597:R597)=0,"",MAX(O597:R597))</f>
        <v>700</v>
      </c>
      <c r="T597" s="8" t="str">
        <f aca="false">IF(S597="","",IFERROR(INDEX(Codetabel!$B$2:$B$11,MATCH(S597,Codetabel!$A$2:$A$11,0)),""))</f>
        <v>5.2</v>
      </c>
      <c r="U597" s="8" t="str">
        <f aca="false">IF(NOT(X597),"n/a (excluded)",IF(K597=S597,"OK","MISMATCH"))</f>
        <v>OK</v>
      </c>
      <c r="V597" s="8" t="str">
        <f aca="false">IF(NOT(X597),"n/a (excluded)",IF(M597&amp;""=T597&amp;"","OK","MISMATCH"))</f>
        <v>OK</v>
      </c>
      <c r="W597" s="8" t="str">
        <f aca="false">IF(E597="","no activity description",IF(O597="","no numeric odour distance",IF(M597="","no category","")))</f>
        <v/>
      </c>
      <c r="X597" s="12" t="b">
        <f aca="false">W597=""</f>
        <v>1</v>
      </c>
      <c r="Y597" s="8" t="n">
        <f aca="false">IF(X597,INDEX(Codetabel!$C$2:$C$11,MATCH(M597&amp;"",Codetabel!$B$2:$B$11,0)),"")</f>
        <v>8</v>
      </c>
      <c r="Z597" s="12" t="b">
        <f aca="false">IF(X597,O597=S597,"")</f>
        <v>0</v>
      </c>
    </row>
    <row r="598" customFormat="false" ht="15" hidden="false" customHeight="false" outlineLevel="0" collapsed="false">
      <c r="A598" s="9" t="n">
        <v>599</v>
      </c>
      <c r="B598" s="9" t="s">
        <v>937</v>
      </c>
      <c r="C598" s="9" t="s">
        <v>938</v>
      </c>
      <c r="D598" s="9" t="s">
        <v>418</v>
      </c>
      <c r="E598" s="9" t="s">
        <v>944</v>
      </c>
      <c r="F598" s="9" t="n">
        <v>300</v>
      </c>
      <c r="G598" s="9" t="n">
        <v>0</v>
      </c>
      <c r="H598" s="9" t="n">
        <v>100</v>
      </c>
      <c r="I598" s="9" t="n">
        <v>1000</v>
      </c>
      <c r="J598" s="9" t="n">
        <f aca="false">MAX(J599,G599,F599,E599)</f>
        <v>300</v>
      </c>
      <c r="K598" s="9" t="n">
        <v>1000</v>
      </c>
      <c r="L598" s="9" t="n">
        <f aca="false">IF(ISNA(P599),"",P599)</f>
        <v>10</v>
      </c>
      <c r="M598" s="9" t="s">
        <v>275</v>
      </c>
      <c r="N598" s="11" t="b">
        <f aca="false">TRUE()</f>
        <v>1</v>
      </c>
      <c r="O598" s="8" t="n">
        <f aca="false">IF(F598="","",IF(ISNUMBER(F598),F598,IFERROR(VALUE(F598),"")))</f>
        <v>300</v>
      </c>
      <c r="P598" s="8" t="n">
        <f aca="false">IF(G598="","",IF(ISNUMBER(G598),G598,IFERROR(VALUE(G598),"")))</f>
        <v>0</v>
      </c>
      <c r="Q598" s="8" t="n">
        <f aca="false">IF(H598="","",IF(ISNUMBER(H598),H598,IFERROR(VALUE(H598),"")))</f>
        <v>100</v>
      </c>
      <c r="R598" s="8" t="n">
        <f aca="false">IF(I598="","",IF(ISNUMBER(I598),I598,IFERROR(VALUE(I598),"")))</f>
        <v>1000</v>
      </c>
      <c r="S598" s="8" t="n">
        <f aca="false">IF(COUNT(O598:R598)=0,"",MAX(O598:R598))</f>
        <v>1000</v>
      </c>
      <c r="T598" s="8" t="str">
        <f aca="false">IF(S598="","",IFERROR(INDEX(Codetabel!$B$2:$B$11,MATCH(S598,Codetabel!$A$2:$A$11,0)),""))</f>
        <v>5.3</v>
      </c>
      <c r="U598" s="8" t="str">
        <f aca="false">IF(NOT(X598),"n/a (excluded)",IF(K598=S598,"OK","MISMATCH"))</f>
        <v>OK</v>
      </c>
      <c r="V598" s="8" t="str">
        <f aca="false">IF(NOT(X598),"n/a (excluded)",IF(M598&amp;""=T598&amp;"","OK","MISMATCH"))</f>
        <v>OK</v>
      </c>
      <c r="W598" s="8" t="str">
        <f aca="false">IF(E598="","no activity description",IF(O598="","no numeric odour distance",IF(M598="","no category","")))</f>
        <v/>
      </c>
      <c r="X598" s="12" t="b">
        <f aca="false">W598=""</f>
        <v>1</v>
      </c>
      <c r="Y598" s="8" t="n">
        <f aca="false">IF(X598,INDEX(Codetabel!$C$2:$C$11,MATCH(M598&amp;"",Codetabel!$B$2:$B$11,0)),"")</f>
        <v>9</v>
      </c>
      <c r="Z598" s="12" t="b">
        <f aca="false">IF(X598,O598=S598,"")</f>
        <v>0</v>
      </c>
    </row>
    <row r="599" customFormat="false" ht="15" hidden="false" customHeight="false" outlineLevel="0" collapsed="false">
      <c r="A599" s="9" t="n">
        <v>600</v>
      </c>
      <c r="B599" s="9" t="s">
        <v>937</v>
      </c>
      <c r="C599" s="9" t="s">
        <v>938</v>
      </c>
      <c r="D599" s="9" t="s">
        <v>1220</v>
      </c>
      <c r="E599" s="9" t="s">
        <v>945</v>
      </c>
      <c r="F599" s="9" t="n">
        <v>300</v>
      </c>
      <c r="G599" s="9" t="n">
        <v>10</v>
      </c>
      <c r="H599" s="9" t="n">
        <v>100</v>
      </c>
      <c r="I599" s="9" t="n">
        <v>200</v>
      </c>
      <c r="J599" s="9" t="n">
        <f aca="false">MAX(J600,G600,F600,E600)</f>
        <v>0</v>
      </c>
      <c r="K599" s="9" t="n">
        <v>300</v>
      </c>
      <c r="L599" s="9" t="str">
        <f aca="false">IF(ISNA(P600),"",P600)</f>
        <v/>
      </c>
      <c r="M599" s="9" t="s">
        <v>199</v>
      </c>
      <c r="N599" s="11" t="b">
        <f aca="false">TRUE()</f>
        <v>1</v>
      </c>
      <c r="O599" s="8" t="n">
        <f aca="false">IF(F599="","",IF(ISNUMBER(F599),F599,IFERROR(VALUE(F599),"")))</f>
        <v>300</v>
      </c>
      <c r="P599" s="8" t="n">
        <f aca="false">IF(G599="","",IF(ISNUMBER(G599),G599,IFERROR(VALUE(G599),"")))</f>
        <v>10</v>
      </c>
      <c r="Q599" s="8" t="n">
        <f aca="false">IF(H599="","",IF(ISNUMBER(H599),H599,IFERROR(VALUE(H599),"")))</f>
        <v>100</v>
      </c>
      <c r="R599" s="8" t="n">
        <f aca="false">IF(I599="","",IF(ISNUMBER(I599),I599,IFERROR(VALUE(I599),"")))</f>
        <v>200</v>
      </c>
      <c r="S599" s="8" t="n">
        <f aca="false">IF(COUNT(O599:R599)=0,"",MAX(O599:R599))</f>
        <v>300</v>
      </c>
      <c r="T599" s="8" t="str">
        <f aca="false">IF(S599="","",IFERROR(INDEX(Codetabel!$B$2:$B$11,MATCH(S599,Codetabel!$A$2:$A$11,0)),""))</f>
        <v>4.2</v>
      </c>
      <c r="U599" s="8" t="str">
        <f aca="false">IF(NOT(X599),"n/a (excluded)",IF(K599=S599,"OK","MISMATCH"))</f>
        <v>OK</v>
      </c>
      <c r="V599" s="8" t="str">
        <f aca="false">IF(NOT(X599),"n/a (excluded)",IF(M599&amp;""=T599&amp;"","OK","MISMATCH"))</f>
        <v>OK</v>
      </c>
      <c r="W599" s="8" t="str">
        <f aca="false">IF(E599="","no activity description",IF(O599="","no numeric odour distance",IF(M599="","no category","")))</f>
        <v/>
      </c>
      <c r="X599" s="12" t="b">
        <f aca="false">W599=""</f>
        <v>1</v>
      </c>
      <c r="Y599" s="8" t="n">
        <f aca="false">IF(X599,INDEX(Codetabel!$C$2:$C$11,MATCH(M599&amp;"",Codetabel!$B$2:$B$11,0)),"")</f>
        <v>6</v>
      </c>
      <c r="Z599" s="12" t="b">
        <f aca="false">IF(X599,O599=S599,"")</f>
        <v>1</v>
      </c>
    </row>
    <row r="600" customFormat="false" ht="15" hidden="false" customHeight="false" outlineLevel="0" collapsed="false">
      <c r="A600" s="9" t="n">
        <v>601</v>
      </c>
      <c r="B600" s="9" t="s">
        <v>946</v>
      </c>
      <c r="C600" s="9" t="s">
        <v>947</v>
      </c>
      <c r="D600" s="9" t="s">
        <v>1215</v>
      </c>
      <c r="E600" s="9" t="s">
        <v>1426</v>
      </c>
      <c r="F600" s="9"/>
      <c r="G600" s="9"/>
      <c r="H600" s="9"/>
      <c r="I600" s="9"/>
      <c r="J600" s="9"/>
      <c r="K600" s="9"/>
      <c r="L600" s="9" t="n">
        <f aca="false">IF(ISNA(P601),"",P601)</f>
        <v>10</v>
      </c>
      <c r="M600" s="9"/>
      <c r="N600" s="11" t="b">
        <f aca="false">TRUE()</f>
        <v>1</v>
      </c>
      <c r="O600" s="8" t="str">
        <f aca="false">IF(F600="","",IF(ISNUMBER(F600),F600,IFERROR(VALUE(F600),"")))</f>
        <v/>
      </c>
      <c r="P600" s="8" t="str">
        <f aca="false">IF(G600="","",IF(ISNUMBER(G600),G600,IFERROR(VALUE(G600),"")))</f>
        <v/>
      </c>
      <c r="Q600" s="8" t="str">
        <f aca="false">IF(H600="","",IF(ISNUMBER(H600),H600,IFERROR(VALUE(H600),"")))</f>
        <v/>
      </c>
      <c r="R600" s="8" t="str">
        <f aca="false">IF(I600="","",IF(ISNUMBER(I600),I600,IFERROR(VALUE(I600),"")))</f>
        <v/>
      </c>
      <c r="S600" s="8" t="str">
        <f aca="false">IF(COUNT(O600:R600)=0,"",MAX(O600:R600))</f>
        <v/>
      </c>
      <c r="T600" s="8" t="str">
        <f aca="false">IF(S600="","",IFERROR(INDEX(Codetabel!$B$2:$B$11,MATCH(S600,Codetabel!$A$2:$A$11,0)),""))</f>
        <v/>
      </c>
      <c r="U600" s="8" t="str">
        <f aca="false">IF(NOT(X600),"n/a (excluded)",IF(K600=S600,"OK","MISMATCH"))</f>
        <v>n/a (excluded)</v>
      </c>
      <c r="V600" s="8" t="str">
        <f aca="false">IF(NOT(X600),"n/a (excluded)",IF(M600&amp;""=T600&amp;"","OK","MISMATCH"))</f>
        <v>n/a (excluded)</v>
      </c>
      <c r="W600" s="8" t="str">
        <f aca="false">IF(E600="","no activity description",IF(O600="","no numeric odour distance",IF(M600="","no category","")))</f>
        <v>no numeric odour distance</v>
      </c>
      <c r="X600" s="12" t="b">
        <f aca="false">W600=""</f>
        <v>0</v>
      </c>
      <c r="Y600" s="8" t="str">
        <f aca="false">IF(X600,INDEX(Codetabel!$C$2:$C$11,MATCH(M600&amp;"",Codetabel!$B$2:$B$11,0)),"")</f>
        <v/>
      </c>
      <c r="Z600" s="8" t="str">
        <f aca="false">IF(X600,O600=S600,"")</f>
        <v/>
      </c>
    </row>
    <row r="601" customFormat="false" ht="15" hidden="false" customHeight="false" outlineLevel="0" collapsed="false">
      <c r="A601" s="9" t="n">
        <v>602</v>
      </c>
      <c r="B601" s="9" t="s">
        <v>946</v>
      </c>
      <c r="C601" s="9" t="s">
        <v>947</v>
      </c>
      <c r="D601" s="9" t="s">
        <v>392</v>
      </c>
      <c r="E601" s="9" t="s">
        <v>939</v>
      </c>
      <c r="F601" s="9" t="n">
        <v>0</v>
      </c>
      <c r="G601" s="9" t="n">
        <v>10</v>
      </c>
      <c r="H601" s="9" t="n">
        <v>300</v>
      </c>
      <c r="I601" s="9" t="n">
        <v>50</v>
      </c>
      <c r="J601" s="9" t="n">
        <f aca="false">MAX(J602,G602,F602,E602)</f>
        <v>500</v>
      </c>
      <c r="K601" s="9" t="n">
        <v>300</v>
      </c>
      <c r="L601" s="9" t="n">
        <f aca="false">IF(ISNA(P602),"",P602)</f>
        <v>10</v>
      </c>
      <c r="M601" s="9" t="s">
        <v>199</v>
      </c>
      <c r="N601" s="11" t="b">
        <f aca="false">TRUE()</f>
        <v>1</v>
      </c>
      <c r="O601" s="8" t="n">
        <f aca="false">IF(F601="","",IF(ISNUMBER(F601),F601,IFERROR(VALUE(F601),"")))</f>
        <v>0</v>
      </c>
      <c r="P601" s="8" t="n">
        <f aca="false">IF(G601="","",IF(ISNUMBER(G601),G601,IFERROR(VALUE(G601),"")))</f>
        <v>10</v>
      </c>
      <c r="Q601" s="8" t="n">
        <f aca="false">IF(H601="","",IF(ISNUMBER(H601),H601,IFERROR(VALUE(H601),"")))</f>
        <v>300</v>
      </c>
      <c r="R601" s="8" t="n">
        <f aca="false">IF(I601="","",IF(ISNUMBER(I601),I601,IFERROR(VALUE(I601),"")))</f>
        <v>50</v>
      </c>
      <c r="S601" s="8" t="n">
        <f aca="false">IF(COUNT(O601:R601)=0,"",MAX(O601:R601))</f>
        <v>300</v>
      </c>
      <c r="T601" s="8" t="str">
        <f aca="false">IF(S601="","",IFERROR(INDEX(Codetabel!$B$2:$B$11,MATCH(S601,Codetabel!$A$2:$A$11,0)),""))</f>
        <v>4.2</v>
      </c>
      <c r="U601" s="8" t="str">
        <f aca="false">IF(NOT(X601),"n/a (excluded)",IF(K601=S601,"OK","MISMATCH"))</f>
        <v>OK</v>
      </c>
      <c r="V601" s="8" t="str">
        <f aca="false">IF(NOT(X601),"n/a (excluded)",IF(M601&amp;""=T601&amp;"","OK","MISMATCH"))</f>
        <v>OK</v>
      </c>
      <c r="W601" s="8" t="str">
        <f aca="false">IF(E601="","no activity description",IF(O601="","no numeric odour distance",IF(M601="","no category","")))</f>
        <v/>
      </c>
      <c r="X601" s="12" t="b">
        <f aca="false">W601=""</f>
        <v>1</v>
      </c>
      <c r="Y601" s="8" t="n">
        <f aca="false">IF(X601,INDEX(Codetabel!$C$2:$C$11,MATCH(M601&amp;"",Codetabel!$B$2:$B$11,0)),"")</f>
        <v>6</v>
      </c>
      <c r="Z601" s="12" t="b">
        <f aca="false">IF(X601,O601=S601,"")</f>
        <v>0</v>
      </c>
    </row>
    <row r="602" customFormat="false" ht="15" hidden="false" customHeight="false" outlineLevel="0" collapsed="false">
      <c r="A602" s="9" t="n">
        <v>603</v>
      </c>
      <c r="B602" s="9" t="s">
        <v>946</v>
      </c>
      <c r="C602" s="9" t="s">
        <v>947</v>
      </c>
      <c r="D602" s="9" t="s">
        <v>1232</v>
      </c>
      <c r="E602" s="9" t="s">
        <v>945</v>
      </c>
      <c r="F602" s="9" t="n">
        <v>300</v>
      </c>
      <c r="G602" s="9" t="n">
        <v>10</v>
      </c>
      <c r="H602" s="9" t="n">
        <v>100</v>
      </c>
      <c r="I602" s="9" t="n">
        <v>200</v>
      </c>
      <c r="J602" s="9" t="n">
        <f aca="false">MAX(J603,G603,F603,E603)</f>
        <v>500</v>
      </c>
      <c r="K602" s="9" t="n">
        <v>300</v>
      </c>
      <c r="L602" s="9" t="n">
        <f aca="false">IF(ISNA(P603),"",P603)</f>
        <v>10</v>
      </c>
      <c r="M602" s="9" t="s">
        <v>199</v>
      </c>
      <c r="N602" s="11" t="b">
        <f aca="false">TRUE()</f>
        <v>1</v>
      </c>
      <c r="O602" s="8" t="n">
        <f aca="false">IF(F602="","",IF(ISNUMBER(F602),F602,IFERROR(VALUE(F602),"")))</f>
        <v>300</v>
      </c>
      <c r="P602" s="8" t="n">
        <f aca="false">IF(G602="","",IF(ISNUMBER(G602),G602,IFERROR(VALUE(G602),"")))</f>
        <v>10</v>
      </c>
      <c r="Q602" s="8" t="n">
        <f aca="false">IF(H602="","",IF(ISNUMBER(H602),H602,IFERROR(VALUE(H602),"")))</f>
        <v>100</v>
      </c>
      <c r="R602" s="8" t="n">
        <f aca="false">IF(I602="","",IF(ISNUMBER(I602),I602,IFERROR(VALUE(I602),"")))</f>
        <v>200</v>
      </c>
      <c r="S602" s="8" t="n">
        <f aca="false">IF(COUNT(O602:R602)=0,"",MAX(O602:R602))</f>
        <v>300</v>
      </c>
      <c r="T602" s="8" t="str">
        <f aca="false">IF(S602="","",IFERROR(INDEX(Codetabel!$B$2:$B$11,MATCH(S602,Codetabel!$A$2:$A$11,0)),""))</f>
        <v>4.2</v>
      </c>
      <c r="U602" s="8" t="str">
        <f aca="false">IF(NOT(X602),"n/a (excluded)",IF(K602=S602,"OK","MISMATCH"))</f>
        <v>OK</v>
      </c>
      <c r="V602" s="8" t="str">
        <f aca="false">IF(NOT(X602),"n/a (excluded)",IF(M602&amp;""=T602&amp;"","OK","MISMATCH"))</f>
        <v>OK</v>
      </c>
      <c r="W602" s="8" t="str">
        <f aca="false">IF(E602="","no activity description",IF(O602="","no numeric odour distance",IF(M602="","no category","")))</f>
        <v/>
      </c>
      <c r="X602" s="12" t="b">
        <f aca="false">W602=""</f>
        <v>1</v>
      </c>
      <c r="Y602" s="8" t="n">
        <f aca="false">IF(X602,INDEX(Codetabel!$C$2:$C$11,MATCH(M602&amp;"",Codetabel!$B$2:$B$11,0)),"")</f>
        <v>6</v>
      </c>
      <c r="Z602" s="12" t="b">
        <f aca="false">IF(X602,O602=S602,"")</f>
        <v>1</v>
      </c>
    </row>
    <row r="603" customFormat="false" ht="15" hidden="false" customHeight="false" outlineLevel="0" collapsed="false">
      <c r="A603" s="9" t="n">
        <v>604</v>
      </c>
      <c r="B603" s="9" t="s">
        <v>946</v>
      </c>
      <c r="C603" s="9" t="s">
        <v>947</v>
      </c>
      <c r="D603" s="9" t="s">
        <v>107</v>
      </c>
      <c r="E603" s="9" t="s">
        <v>940</v>
      </c>
      <c r="F603" s="9" t="n">
        <v>0</v>
      </c>
      <c r="G603" s="9" t="n">
        <v>10</v>
      </c>
      <c r="H603" s="9" t="n">
        <v>100</v>
      </c>
      <c r="I603" s="9" t="n">
        <v>50</v>
      </c>
      <c r="J603" s="9" t="n">
        <f aca="false">MAX(J604,G604,F604,E604)</f>
        <v>500</v>
      </c>
      <c r="K603" s="9" t="n">
        <v>100</v>
      </c>
      <c r="L603" s="9" t="n">
        <f aca="false">IF(ISNA(P604),"",P604)</f>
        <v>200</v>
      </c>
      <c r="M603" s="9" t="s">
        <v>115</v>
      </c>
      <c r="N603" s="11" t="b">
        <f aca="false">TRUE()</f>
        <v>1</v>
      </c>
      <c r="O603" s="8" t="n">
        <f aca="false">IF(F603="","",IF(ISNUMBER(F603),F603,IFERROR(VALUE(F603),"")))</f>
        <v>0</v>
      </c>
      <c r="P603" s="8" t="n">
        <f aca="false">IF(G603="","",IF(ISNUMBER(G603),G603,IFERROR(VALUE(G603),"")))</f>
        <v>10</v>
      </c>
      <c r="Q603" s="8" t="n">
        <f aca="false">IF(H603="","",IF(ISNUMBER(H603),H603,IFERROR(VALUE(H603),"")))</f>
        <v>100</v>
      </c>
      <c r="R603" s="8" t="n">
        <f aca="false">IF(I603="","",IF(ISNUMBER(I603),I603,IFERROR(VALUE(I603),"")))</f>
        <v>50</v>
      </c>
      <c r="S603" s="8" t="n">
        <f aca="false">IF(COUNT(O603:R603)=0,"",MAX(O603:R603))</f>
        <v>100</v>
      </c>
      <c r="T603" s="8" t="str">
        <f aca="false">IF(S603="","",IFERROR(INDEX(Codetabel!$B$2:$B$11,MATCH(S603,Codetabel!$A$2:$A$11,0)),""))</f>
        <v>3.2</v>
      </c>
      <c r="U603" s="8" t="str">
        <f aca="false">IF(NOT(X603),"n/a (excluded)",IF(K603=S603,"OK","MISMATCH"))</f>
        <v>OK</v>
      </c>
      <c r="V603" s="8" t="str">
        <f aca="false">IF(NOT(X603),"n/a (excluded)",IF(M603&amp;""=T603&amp;"","OK","MISMATCH"))</f>
        <v>OK</v>
      </c>
      <c r="W603" s="8" t="str">
        <f aca="false">IF(E603="","no activity description",IF(O603="","no numeric odour distance",IF(M603="","no category","")))</f>
        <v/>
      </c>
      <c r="X603" s="12" t="b">
        <f aca="false">W603=""</f>
        <v>1</v>
      </c>
      <c r="Y603" s="8" t="n">
        <f aca="false">IF(X603,INDEX(Codetabel!$C$2:$C$11,MATCH(M603&amp;"",Codetabel!$B$2:$B$11,0)),"")</f>
        <v>4</v>
      </c>
      <c r="Z603" s="12" t="b">
        <f aca="false">IF(X603,O603=S603,"")</f>
        <v>0</v>
      </c>
    </row>
    <row r="604" customFormat="false" ht="15" hidden="false" customHeight="false" outlineLevel="0" collapsed="false">
      <c r="A604" s="9" t="n">
        <v>605</v>
      </c>
      <c r="B604" s="9" t="s">
        <v>946</v>
      </c>
      <c r="C604" s="9" t="s">
        <v>947</v>
      </c>
      <c r="D604" s="9" t="s">
        <v>1217</v>
      </c>
      <c r="E604" s="9" t="s">
        <v>948</v>
      </c>
      <c r="F604" s="9" t="n">
        <v>30</v>
      </c>
      <c r="G604" s="9" t="n">
        <v>200</v>
      </c>
      <c r="H604" s="9" t="n">
        <v>300</v>
      </c>
      <c r="I604" s="9" t="n">
        <v>30</v>
      </c>
      <c r="J604" s="9" t="n">
        <f aca="false">MAX(J605,G605,F605,E605)</f>
        <v>500</v>
      </c>
      <c r="K604" s="9" t="n">
        <v>300</v>
      </c>
      <c r="L604" s="9" t="n">
        <f aca="false">IF(ISNA(P605),"",P605)</f>
        <v>500</v>
      </c>
      <c r="M604" s="9" t="s">
        <v>199</v>
      </c>
      <c r="N604" s="11" t="b">
        <f aca="false">TRUE()</f>
        <v>1</v>
      </c>
      <c r="O604" s="8" t="n">
        <f aca="false">IF(F604="","",IF(ISNUMBER(F604),F604,IFERROR(VALUE(F604),"")))</f>
        <v>30</v>
      </c>
      <c r="P604" s="8" t="n">
        <f aca="false">IF(G604="","",IF(ISNUMBER(G604),G604,IFERROR(VALUE(G604),"")))</f>
        <v>200</v>
      </c>
      <c r="Q604" s="8" t="n">
        <f aca="false">IF(H604="","",IF(ISNUMBER(H604),H604,IFERROR(VALUE(H604),"")))</f>
        <v>300</v>
      </c>
      <c r="R604" s="8" t="n">
        <f aca="false">IF(I604="","",IF(ISNUMBER(I604),I604,IFERROR(VALUE(I604),"")))</f>
        <v>30</v>
      </c>
      <c r="S604" s="8" t="n">
        <f aca="false">IF(COUNT(O604:R604)=0,"",MAX(O604:R604))</f>
        <v>300</v>
      </c>
      <c r="T604" s="8" t="str">
        <f aca="false">IF(S604="","",IFERROR(INDEX(Codetabel!$B$2:$B$11,MATCH(S604,Codetabel!$A$2:$A$11,0)),""))</f>
        <v>4.2</v>
      </c>
      <c r="U604" s="8" t="str">
        <f aca="false">IF(NOT(X604),"n/a (excluded)",IF(K604=S604,"OK","MISMATCH"))</f>
        <v>OK</v>
      </c>
      <c r="V604" s="8" t="str">
        <f aca="false">IF(NOT(X604),"n/a (excluded)",IF(M604&amp;""=T604&amp;"","OK","MISMATCH"))</f>
        <v>OK</v>
      </c>
      <c r="W604" s="8" t="str">
        <f aca="false">IF(E604="","no activity description",IF(O604="","no numeric odour distance",IF(M604="","no category","")))</f>
        <v/>
      </c>
      <c r="X604" s="12" t="b">
        <f aca="false">W604=""</f>
        <v>1</v>
      </c>
      <c r="Y604" s="8" t="n">
        <f aca="false">IF(X604,INDEX(Codetabel!$C$2:$C$11,MATCH(M604&amp;"",Codetabel!$B$2:$B$11,0)),"")</f>
        <v>6</v>
      </c>
      <c r="Z604" s="12" t="b">
        <f aca="false">IF(X604,O604=S604,"")</f>
        <v>0</v>
      </c>
    </row>
    <row r="605" customFormat="false" ht="15" hidden="false" customHeight="false" outlineLevel="0" collapsed="false">
      <c r="A605" s="9" t="n">
        <v>606</v>
      </c>
      <c r="B605" s="9" t="s">
        <v>946</v>
      </c>
      <c r="C605" s="9" t="s">
        <v>947</v>
      </c>
      <c r="D605" s="9" t="s">
        <v>1218</v>
      </c>
      <c r="E605" s="9" t="s">
        <v>949</v>
      </c>
      <c r="F605" s="9" t="n">
        <v>50</v>
      </c>
      <c r="G605" s="9" t="n">
        <v>500</v>
      </c>
      <c r="H605" s="9" t="n">
        <v>700</v>
      </c>
      <c r="I605" s="9" t="n">
        <v>50</v>
      </c>
      <c r="J605" s="9" t="n">
        <f aca="false">MAX(J606,G606,F606,E606)</f>
        <v>500</v>
      </c>
      <c r="K605" s="9" t="n">
        <v>700</v>
      </c>
      <c r="L605" s="9" t="n">
        <f aca="false">IF(ISNA(P606),"",P606)</f>
        <v>300</v>
      </c>
      <c r="M605" s="9" t="s">
        <v>182</v>
      </c>
      <c r="N605" s="11" t="b">
        <f aca="false">TRUE()</f>
        <v>1</v>
      </c>
      <c r="O605" s="8" t="n">
        <f aca="false">IF(F605="","",IF(ISNUMBER(F605),F605,IFERROR(VALUE(F605),"")))</f>
        <v>50</v>
      </c>
      <c r="P605" s="8" t="n">
        <f aca="false">IF(G605="","",IF(ISNUMBER(G605),G605,IFERROR(VALUE(G605),"")))</f>
        <v>500</v>
      </c>
      <c r="Q605" s="8" t="n">
        <f aca="false">IF(H605="","",IF(ISNUMBER(H605),H605,IFERROR(VALUE(H605),"")))</f>
        <v>700</v>
      </c>
      <c r="R605" s="8" t="n">
        <f aca="false">IF(I605="","",IF(ISNUMBER(I605),I605,IFERROR(VALUE(I605),"")))</f>
        <v>50</v>
      </c>
      <c r="S605" s="8" t="n">
        <f aca="false">IF(COUNT(O605:R605)=0,"",MAX(O605:R605))</f>
        <v>700</v>
      </c>
      <c r="T605" s="8" t="str">
        <f aca="false">IF(S605="","",IFERROR(INDEX(Codetabel!$B$2:$B$11,MATCH(S605,Codetabel!$A$2:$A$11,0)),""))</f>
        <v>5.2</v>
      </c>
      <c r="U605" s="8" t="str">
        <f aca="false">IF(NOT(X605),"n/a (excluded)",IF(K605=S605,"OK","MISMATCH"))</f>
        <v>OK</v>
      </c>
      <c r="V605" s="8" t="str">
        <f aca="false">IF(NOT(X605),"n/a (excluded)",IF(M605&amp;""=T605&amp;"","OK","MISMATCH"))</f>
        <v>OK</v>
      </c>
      <c r="W605" s="8" t="str">
        <f aca="false">IF(E605="","no activity description",IF(O605="","no numeric odour distance",IF(M605="","no category","")))</f>
        <v/>
      </c>
      <c r="X605" s="12" t="b">
        <f aca="false">W605=""</f>
        <v>1</v>
      </c>
      <c r="Y605" s="8" t="n">
        <f aca="false">IF(X605,INDEX(Codetabel!$C$2:$C$11,MATCH(M605&amp;"",Codetabel!$B$2:$B$11,0)),"")</f>
        <v>8</v>
      </c>
      <c r="Z605" s="12" t="b">
        <f aca="false">IF(X605,O605=S605,"")</f>
        <v>0</v>
      </c>
    </row>
    <row r="606" customFormat="false" ht="15" hidden="false" customHeight="false" outlineLevel="0" collapsed="false">
      <c r="A606" s="9" t="n">
        <v>607</v>
      </c>
      <c r="B606" s="9" t="s">
        <v>946</v>
      </c>
      <c r="C606" s="9" t="s">
        <v>947</v>
      </c>
      <c r="D606" s="9" t="s">
        <v>1219</v>
      </c>
      <c r="E606" s="9" t="s">
        <v>950</v>
      </c>
      <c r="F606" s="9" t="n">
        <v>50</v>
      </c>
      <c r="G606" s="9" t="n">
        <v>300</v>
      </c>
      <c r="H606" s="9" t="n">
        <v>200</v>
      </c>
      <c r="I606" s="9" t="n">
        <v>50</v>
      </c>
      <c r="J606" s="9" t="n">
        <f aca="false">MAX(J607,G607,F607,E607)</f>
        <v>500</v>
      </c>
      <c r="K606" s="9" t="n">
        <v>300</v>
      </c>
      <c r="L606" s="9" t="n">
        <f aca="false">IF(ISNA(P607),"",P607)</f>
        <v>500</v>
      </c>
      <c r="M606" s="9" t="s">
        <v>199</v>
      </c>
      <c r="N606" s="11" t="b">
        <f aca="false">TRUE()</f>
        <v>1</v>
      </c>
      <c r="O606" s="8" t="n">
        <f aca="false">IF(F606="","",IF(ISNUMBER(F606),F606,IFERROR(VALUE(F606),"")))</f>
        <v>50</v>
      </c>
      <c r="P606" s="8" t="n">
        <f aca="false">IF(G606="","",IF(ISNUMBER(G606),G606,IFERROR(VALUE(G606),"")))</f>
        <v>300</v>
      </c>
      <c r="Q606" s="8" t="n">
        <f aca="false">IF(H606="","",IF(ISNUMBER(H606),H606,IFERROR(VALUE(H606),"")))</f>
        <v>200</v>
      </c>
      <c r="R606" s="8" t="n">
        <f aca="false">IF(I606="","",IF(ISNUMBER(I606),I606,IFERROR(VALUE(I606),"")))</f>
        <v>50</v>
      </c>
      <c r="S606" s="8" t="n">
        <f aca="false">IF(COUNT(O606:R606)=0,"",MAX(O606:R606))</f>
        <v>300</v>
      </c>
      <c r="T606" s="8" t="str">
        <f aca="false">IF(S606="","",IFERROR(INDEX(Codetabel!$B$2:$B$11,MATCH(S606,Codetabel!$A$2:$A$11,0)),""))</f>
        <v>4.2</v>
      </c>
      <c r="U606" s="8" t="str">
        <f aca="false">IF(NOT(X606),"n/a (excluded)",IF(K606=S606,"OK","MISMATCH"))</f>
        <v>OK</v>
      </c>
      <c r="V606" s="8" t="str">
        <f aca="false">IF(NOT(X606),"n/a (excluded)",IF(M606&amp;""=T606&amp;"","OK","MISMATCH"))</f>
        <v>OK</v>
      </c>
      <c r="W606" s="8" t="str">
        <f aca="false">IF(E606="","no activity description",IF(O606="","no numeric odour distance",IF(M606="","no category","")))</f>
        <v/>
      </c>
      <c r="X606" s="12" t="b">
        <f aca="false">W606=""</f>
        <v>1</v>
      </c>
      <c r="Y606" s="8" t="n">
        <f aca="false">IF(X606,INDEX(Codetabel!$C$2:$C$11,MATCH(M606&amp;"",Codetabel!$B$2:$B$11,0)),"")</f>
        <v>6</v>
      </c>
      <c r="Z606" s="12" t="b">
        <f aca="false">IF(X606,O606=S606,"")</f>
        <v>0</v>
      </c>
    </row>
    <row r="607" customFormat="false" ht="15" hidden="false" customHeight="false" outlineLevel="0" collapsed="false">
      <c r="A607" s="9" t="n">
        <v>608</v>
      </c>
      <c r="B607" s="9" t="s">
        <v>946</v>
      </c>
      <c r="C607" s="9" t="s">
        <v>947</v>
      </c>
      <c r="D607" s="9" t="s">
        <v>418</v>
      </c>
      <c r="E607" s="9" t="s">
        <v>942</v>
      </c>
      <c r="F607" s="9" t="n">
        <v>100</v>
      </c>
      <c r="G607" s="9" t="n">
        <v>500</v>
      </c>
      <c r="H607" s="9" t="n">
        <v>300</v>
      </c>
      <c r="I607" s="9" t="n">
        <v>100</v>
      </c>
      <c r="J607" s="9" t="n">
        <f aca="false">MAX(J608,G608,F608,E608)</f>
        <v>500</v>
      </c>
      <c r="K607" s="9" t="n">
        <v>500</v>
      </c>
      <c r="L607" s="9" t="n">
        <f aca="false">IF(ISNA(P608),"",P608)</f>
        <v>300</v>
      </c>
      <c r="M607" s="9" t="s">
        <v>180</v>
      </c>
      <c r="N607" s="11" t="b">
        <f aca="false">TRUE()</f>
        <v>1</v>
      </c>
      <c r="O607" s="8" t="n">
        <f aca="false">IF(F607="","",IF(ISNUMBER(F607),F607,IFERROR(VALUE(F607),"")))</f>
        <v>100</v>
      </c>
      <c r="P607" s="8" t="n">
        <f aca="false">IF(G607="","",IF(ISNUMBER(G607),G607,IFERROR(VALUE(G607),"")))</f>
        <v>500</v>
      </c>
      <c r="Q607" s="8" t="n">
        <f aca="false">IF(H607="","",IF(ISNUMBER(H607),H607,IFERROR(VALUE(H607),"")))</f>
        <v>300</v>
      </c>
      <c r="R607" s="8" t="n">
        <f aca="false">IF(I607="","",IF(ISNUMBER(I607),I607,IFERROR(VALUE(I607),"")))</f>
        <v>100</v>
      </c>
      <c r="S607" s="8" t="n">
        <f aca="false">IF(COUNT(O607:R607)=0,"",MAX(O607:R607))</f>
        <v>500</v>
      </c>
      <c r="T607" s="8" t="str">
        <f aca="false">IF(S607="","",IFERROR(INDEX(Codetabel!$B$2:$B$11,MATCH(S607,Codetabel!$A$2:$A$11,0)),""))</f>
        <v>5.1</v>
      </c>
      <c r="U607" s="8" t="str">
        <f aca="false">IF(NOT(X607),"n/a (excluded)",IF(K607=S607,"OK","MISMATCH"))</f>
        <v>OK</v>
      </c>
      <c r="V607" s="8" t="str">
        <f aca="false">IF(NOT(X607),"n/a (excluded)",IF(M607&amp;""=T607&amp;"","OK","MISMATCH"))</f>
        <v>OK</v>
      </c>
      <c r="W607" s="8" t="str">
        <f aca="false">IF(E607="","no activity description",IF(O607="","no numeric odour distance",IF(M607="","no category","")))</f>
        <v/>
      </c>
      <c r="X607" s="12" t="b">
        <f aca="false">W607=""</f>
        <v>1</v>
      </c>
      <c r="Y607" s="8" t="n">
        <f aca="false">IF(X607,INDEX(Codetabel!$C$2:$C$11,MATCH(M607&amp;"",Codetabel!$B$2:$B$11,0)),"")</f>
        <v>7</v>
      </c>
      <c r="Z607" s="12" t="b">
        <f aca="false">IF(X607,O607=S607,"")</f>
        <v>0</v>
      </c>
    </row>
    <row r="608" customFormat="false" ht="15" hidden="false" customHeight="false" outlineLevel="0" collapsed="false">
      <c r="A608" s="9" t="n">
        <v>609</v>
      </c>
      <c r="B608" s="9" t="s">
        <v>946</v>
      </c>
      <c r="C608" s="9" t="s">
        <v>947</v>
      </c>
      <c r="D608" s="9" t="s">
        <v>1220</v>
      </c>
      <c r="E608" s="9" t="s">
        <v>951</v>
      </c>
      <c r="F608" s="9" t="n">
        <v>50</v>
      </c>
      <c r="G608" s="9" t="n">
        <v>300</v>
      </c>
      <c r="H608" s="9" t="n">
        <v>300</v>
      </c>
      <c r="I608" s="9" t="n">
        <v>50</v>
      </c>
      <c r="J608" s="9" t="n">
        <f aca="false">MAX(J609,G609,F609,E609)</f>
        <v>500</v>
      </c>
      <c r="K608" s="9" t="n">
        <v>300</v>
      </c>
      <c r="L608" s="9" t="n">
        <f aca="false">IF(ISNA(P609),"",P609)</f>
        <v>500</v>
      </c>
      <c r="M608" s="9" t="s">
        <v>199</v>
      </c>
      <c r="N608" s="11" t="b">
        <f aca="false">TRUE()</f>
        <v>1</v>
      </c>
      <c r="O608" s="8" t="n">
        <f aca="false">IF(F608="","",IF(ISNUMBER(F608),F608,IFERROR(VALUE(F608),"")))</f>
        <v>50</v>
      </c>
      <c r="P608" s="8" t="n">
        <f aca="false">IF(G608="","",IF(ISNUMBER(G608),G608,IFERROR(VALUE(G608),"")))</f>
        <v>300</v>
      </c>
      <c r="Q608" s="8" t="n">
        <f aca="false">IF(H608="","",IF(ISNUMBER(H608),H608,IFERROR(VALUE(H608),"")))</f>
        <v>300</v>
      </c>
      <c r="R608" s="8" t="n">
        <f aca="false">IF(I608="","",IF(ISNUMBER(I608),I608,IFERROR(VALUE(I608),"")))</f>
        <v>50</v>
      </c>
      <c r="S608" s="8" t="n">
        <f aca="false">IF(COUNT(O608:R608)=0,"",MAX(O608:R608))</f>
        <v>300</v>
      </c>
      <c r="T608" s="8" t="str">
        <f aca="false">IF(S608="","",IFERROR(INDEX(Codetabel!$B$2:$B$11,MATCH(S608,Codetabel!$A$2:$A$11,0)),""))</f>
        <v>4.2</v>
      </c>
      <c r="U608" s="8" t="str">
        <f aca="false">IF(NOT(X608),"n/a (excluded)",IF(K608=S608,"OK","MISMATCH"))</f>
        <v>OK</v>
      </c>
      <c r="V608" s="8" t="str">
        <f aca="false">IF(NOT(X608),"n/a (excluded)",IF(M608&amp;""=T608&amp;"","OK","MISMATCH"))</f>
        <v>OK</v>
      </c>
      <c r="W608" s="8" t="str">
        <f aca="false">IF(E608="","no activity description",IF(O608="","no numeric odour distance",IF(M608="","no category","")))</f>
        <v/>
      </c>
      <c r="X608" s="12" t="b">
        <f aca="false">W608=""</f>
        <v>1</v>
      </c>
      <c r="Y608" s="8" t="n">
        <f aca="false">IF(X608,INDEX(Codetabel!$C$2:$C$11,MATCH(M608&amp;"",Codetabel!$B$2:$B$11,0)),"")</f>
        <v>6</v>
      </c>
      <c r="Z608" s="12" t="b">
        <f aca="false">IF(X608,O608=S608,"")</f>
        <v>0</v>
      </c>
    </row>
    <row r="609" customFormat="false" ht="15" hidden="false" customHeight="false" outlineLevel="0" collapsed="false">
      <c r="A609" s="9" t="n">
        <v>610</v>
      </c>
      <c r="B609" s="9" t="s">
        <v>946</v>
      </c>
      <c r="C609" s="9" t="s">
        <v>947</v>
      </c>
      <c r="D609" s="9" t="s">
        <v>1247</v>
      </c>
      <c r="E609" s="9" t="s">
        <v>943</v>
      </c>
      <c r="F609" s="9" t="n">
        <v>50</v>
      </c>
      <c r="G609" s="9" t="n">
        <v>500</v>
      </c>
      <c r="H609" s="9" t="n">
        <v>500</v>
      </c>
      <c r="I609" s="9" t="n">
        <v>100</v>
      </c>
      <c r="J609" s="9" t="n">
        <f aca="false">MAX(J610,G610,F610,E610)</f>
        <v>200</v>
      </c>
      <c r="K609" s="9" t="n">
        <v>500</v>
      </c>
      <c r="L609" s="9" t="n">
        <f aca="false">IF(ISNA(P610),"",P610)</f>
        <v>0</v>
      </c>
      <c r="M609" s="9" t="s">
        <v>180</v>
      </c>
      <c r="N609" s="11" t="b">
        <f aca="false">TRUE()</f>
        <v>1</v>
      </c>
      <c r="O609" s="8" t="n">
        <f aca="false">IF(F609="","",IF(ISNUMBER(F609),F609,IFERROR(VALUE(F609),"")))</f>
        <v>50</v>
      </c>
      <c r="P609" s="8" t="n">
        <f aca="false">IF(G609="","",IF(ISNUMBER(G609),G609,IFERROR(VALUE(G609),"")))</f>
        <v>500</v>
      </c>
      <c r="Q609" s="8" t="n">
        <f aca="false">IF(H609="","",IF(ISNUMBER(H609),H609,IFERROR(VALUE(H609),"")))</f>
        <v>500</v>
      </c>
      <c r="R609" s="8" t="n">
        <f aca="false">IF(I609="","",IF(ISNUMBER(I609),I609,IFERROR(VALUE(I609),"")))</f>
        <v>100</v>
      </c>
      <c r="S609" s="8" t="n">
        <f aca="false">IF(COUNT(O609:R609)=0,"",MAX(O609:R609))</f>
        <v>500</v>
      </c>
      <c r="T609" s="8" t="str">
        <f aca="false">IF(S609="","",IFERROR(INDEX(Codetabel!$B$2:$B$11,MATCH(S609,Codetabel!$A$2:$A$11,0)),""))</f>
        <v>5.1</v>
      </c>
      <c r="U609" s="8" t="str">
        <f aca="false">IF(NOT(X609),"n/a (excluded)",IF(K609=S609,"OK","MISMATCH"))</f>
        <v>OK</v>
      </c>
      <c r="V609" s="8" t="str">
        <f aca="false">IF(NOT(X609),"n/a (excluded)",IF(M609&amp;""=T609&amp;"","OK","MISMATCH"))</f>
        <v>OK</v>
      </c>
      <c r="W609" s="8" t="str">
        <f aca="false">IF(E609="","no activity description",IF(O609="","no numeric odour distance",IF(M609="","no category","")))</f>
        <v/>
      </c>
      <c r="X609" s="12" t="b">
        <f aca="false">W609=""</f>
        <v>1</v>
      </c>
      <c r="Y609" s="8" t="n">
        <f aca="false">IF(X609,INDEX(Codetabel!$C$2:$C$11,MATCH(M609&amp;"",Codetabel!$B$2:$B$11,0)),"")</f>
        <v>7</v>
      </c>
      <c r="Z609" s="12" t="b">
        <f aca="false">IF(X609,O609=S609,"")</f>
        <v>0</v>
      </c>
    </row>
    <row r="610" customFormat="false" ht="15" hidden="false" customHeight="false" outlineLevel="0" collapsed="false">
      <c r="A610" s="9" t="n">
        <v>611</v>
      </c>
      <c r="B610" s="9" t="s">
        <v>946</v>
      </c>
      <c r="C610" s="9" t="s">
        <v>947</v>
      </c>
      <c r="D610" s="9" t="s">
        <v>1341</v>
      </c>
      <c r="E610" s="9" t="s">
        <v>944</v>
      </c>
      <c r="F610" s="9" t="n">
        <v>100</v>
      </c>
      <c r="G610" s="9" t="n">
        <v>0</v>
      </c>
      <c r="H610" s="9" t="n">
        <v>50</v>
      </c>
      <c r="I610" s="9" t="n">
        <v>700</v>
      </c>
      <c r="J610" s="9" t="n">
        <f aca="false">MAX(J611,G611,F611,E611)</f>
        <v>200</v>
      </c>
      <c r="K610" s="9" t="n">
        <v>700</v>
      </c>
      <c r="L610" s="9" t="n">
        <f aca="false">IF(ISNA(P611),"",P611)</f>
        <v>10</v>
      </c>
      <c r="M610" s="9" t="s">
        <v>182</v>
      </c>
      <c r="N610" s="11" t="b">
        <f aca="false">TRUE()</f>
        <v>1</v>
      </c>
      <c r="O610" s="8" t="n">
        <f aca="false">IF(F610="","",IF(ISNUMBER(F610),F610,IFERROR(VALUE(F610),"")))</f>
        <v>100</v>
      </c>
      <c r="P610" s="8" t="n">
        <f aca="false">IF(G610="","",IF(ISNUMBER(G610),G610,IFERROR(VALUE(G610),"")))</f>
        <v>0</v>
      </c>
      <c r="Q610" s="8" t="n">
        <f aca="false">IF(H610="","",IF(ISNUMBER(H610),H610,IFERROR(VALUE(H610),"")))</f>
        <v>50</v>
      </c>
      <c r="R610" s="8" t="n">
        <f aca="false">IF(I610="","",IF(ISNUMBER(I610),I610,IFERROR(VALUE(I610),"")))</f>
        <v>700</v>
      </c>
      <c r="S610" s="8" t="n">
        <f aca="false">IF(COUNT(O610:R610)=0,"",MAX(O610:R610))</f>
        <v>700</v>
      </c>
      <c r="T610" s="8" t="str">
        <f aca="false">IF(S610="","",IFERROR(INDEX(Codetabel!$B$2:$B$11,MATCH(S610,Codetabel!$A$2:$A$11,0)),""))</f>
        <v>5.2</v>
      </c>
      <c r="U610" s="8" t="str">
        <f aca="false">IF(NOT(X610),"n/a (excluded)",IF(K610=S610,"OK","MISMATCH"))</f>
        <v>OK</v>
      </c>
      <c r="V610" s="8" t="str">
        <f aca="false">IF(NOT(X610),"n/a (excluded)",IF(M610&amp;""=T610&amp;"","OK","MISMATCH"))</f>
        <v>OK</v>
      </c>
      <c r="W610" s="8" t="str">
        <f aca="false">IF(E610="","no activity description",IF(O610="","no numeric odour distance",IF(M610="","no category","")))</f>
        <v/>
      </c>
      <c r="X610" s="12" t="b">
        <f aca="false">W610=""</f>
        <v>1</v>
      </c>
      <c r="Y610" s="8" t="n">
        <f aca="false">IF(X610,INDEX(Codetabel!$C$2:$C$11,MATCH(M610&amp;"",Codetabel!$B$2:$B$11,0)),"")</f>
        <v>8</v>
      </c>
      <c r="Z610" s="12" t="b">
        <f aca="false">IF(X610,O610=S610,"")</f>
        <v>0</v>
      </c>
    </row>
    <row r="611" customFormat="false" ht="15" hidden="false" customHeight="false" outlineLevel="0" collapsed="false">
      <c r="A611" s="9" t="n">
        <v>612</v>
      </c>
      <c r="B611" s="9" t="s">
        <v>952</v>
      </c>
      <c r="C611" s="9" t="s">
        <v>953</v>
      </c>
      <c r="D611" s="9" t="s">
        <v>1285</v>
      </c>
      <c r="E611" s="9" t="s">
        <v>954</v>
      </c>
      <c r="F611" s="9" t="n">
        <v>30</v>
      </c>
      <c r="G611" s="9" t="n">
        <v>10</v>
      </c>
      <c r="H611" s="9" t="n">
        <v>50</v>
      </c>
      <c r="I611" s="9" t="n">
        <v>50</v>
      </c>
      <c r="J611" s="9" t="n">
        <f aca="false">MAX(J612,G612,F612,E612)</f>
        <v>200</v>
      </c>
      <c r="K611" s="9" t="n">
        <v>50</v>
      </c>
      <c r="L611" s="9" t="n">
        <f aca="false">IF(ISNA(P612),"",P612)</f>
        <v>0</v>
      </c>
      <c r="M611" s="9" t="s">
        <v>126</v>
      </c>
      <c r="N611" s="11" t="b">
        <f aca="false">TRUE()</f>
        <v>1</v>
      </c>
      <c r="O611" s="8" t="n">
        <f aca="false">IF(F611="","",IF(ISNUMBER(F611),F611,IFERROR(VALUE(F611),"")))</f>
        <v>30</v>
      </c>
      <c r="P611" s="8" t="n">
        <f aca="false">IF(G611="","",IF(ISNUMBER(G611),G611,IFERROR(VALUE(G611),"")))</f>
        <v>10</v>
      </c>
      <c r="Q611" s="8" t="n">
        <f aca="false">IF(H611="","",IF(ISNUMBER(H611),H611,IFERROR(VALUE(H611),"")))</f>
        <v>50</v>
      </c>
      <c r="R611" s="8" t="n">
        <f aca="false">IF(I611="","",IF(ISNUMBER(I611),I611,IFERROR(VALUE(I611),"")))</f>
        <v>50</v>
      </c>
      <c r="S611" s="8" t="n">
        <f aca="false">IF(COUNT(O611:R611)=0,"",MAX(O611:R611))</f>
        <v>50</v>
      </c>
      <c r="T611" s="8" t="str">
        <f aca="false">IF(S611="","",IFERROR(INDEX(Codetabel!$B$2:$B$11,MATCH(S611,Codetabel!$A$2:$A$11,0)),""))</f>
        <v>3.1</v>
      </c>
      <c r="U611" s="8" t="str">
        <f aca="false">IF(NOT(X611),"n/a (excluded)",IF(K611=S611,"OK","MISMATCH"))</f>
        <v>OK</v>
      </c>
      <c r="V611" s="8" t="str">
        <f aca="false">IF(NOT(X611),"n/a (excluded)",IF(M611&amp;""=T611&amp;"","OK","MISMATCH"))</f>
        <v>OK</v>
      </c>
      <c r="W611" s="8" t="str">
        <f aca="false">IF(E611="","no activity description",IF(O611="","no numeric odour distance",IF(M611="","no category","")))</f>
        <v/>
      </c>
      <c r="X611" s="12" t="b">
        <f aca="false">W611=""</f>
        <v>1</v>
      </c>
      <c r="Y611" s="8" t="n">
        <f aca="false">IF(X611,INDEX(Codetabel!$C$2:$C$11,MATCH(M611&amp;"",Codetabel!$B$2:$B$11,0)),"")</f>
        <v>3</v>
      </c>
      <c r="Z611" s="12" t="b">
        <f aca="false">IF(X611,O611=S611,"")</f>
        <v>0</v>
      </c>
    </row>
    <row r="612" customFormat="false" ht="15" hidden="false" customHeight="false" outlineLevel="0" collapsed="false">
      <c r="A612" s="9" t="n">
        <v>613</v>
      </c>
      <c r="B612" s="9" t="s">
        <v>952</v>
      </c>
      <c r="C612" s="9" t="s">
        <v>955</v>
      </c>
      <c r="D612" s="9" t="s">
        <v>1286</v>
      </c>
      <c r="E612" s="9" t="s">
        <v>956</v>
      </c>
      <c r="F612" s="9" t="n">
        <v>0</v>
      </c>
      <c r="G612" s="9" t="n">
        <v>0</v>
      </c>
      <c r="H612" s="9" t="n">
        <v>30</v>
      </c>
      <c r="I612" s="9" t="n">
        <v>10</v>
      </c>
      <c r="J612" s="9" t="n">
        <f aca="false">MAX(J613,G613,F613,E613)</f>
        <v>200</v>
      </c>
      <c r="K612" s="9" t="n">
        <v>30</v>
      </c>
      <c r="L612" s="9" t="n">
        <f aca="false">IF(ISNA(P613),"",P613)</f>
        <v>0</v>
      </c>
      <c r="M612" s="9" t="s">
        <v>107</v>
      </c>
      <c r="N612" s="11" t="b">
        <f aca="false">TRUE()</f>
        <v>1</v>
      </c>
      <c r="O612" s="8" t="n">
        <f aca="false">IF(F612="","",IF(ISNUMBER(F612),F612,IFERROR(VALUE(F612),"")))</f>
        <v>0</v>
      </c>
      <c r="P612" s="8" t="n">
        <f aca="false">IF(G612="","",IF(ISNUMBER(G612),G612,IFERROR(VALUE(G612),"")))</f>
        <v>0</v>
      </c>
      <c r="Q612" s="8" t="n">
        <f aca="false">IF(H612="","",IF(ISNUMBER(H612),H612,IFERROR(VALUE(H612),"")))</f>
        <v>30</v>
      </c>
      <c r="R612" s="8" t="n">
        <f aca="false">IF(I612="","",IF(ISNUMBER(I612),I612,IFERROR(VALUE(I612),"")))</f>
        <v>10</v>
      </c>
      <c r="S612" s="8" t="n">
        <f aca="false">IF(COUNT(O612:R612)=0,"",MAX(O612:R612))</f>
        <v>30</v>
      </c>
      <c r="T612" s="8" t="str">
        <f aca="false">IF(S612="","",IFERROR(INDEX(Codetabel!$B$2:$B$11,MATCH(S612,Codetabel!$A$2:$A$11,0)),""))</f>
        <v>2</v>
      </c>
      <c r="U612" s="8" t="str">
        <f aca="false">IF(NOT(X612),"n/a (excluded)",IF(K612=S612,"OK","MISMATCH"))</f>
        <v>OK</v>
      </c>
      <c r="V612" s="8" t="str">
        <f aca="false">IF(NOT(X612),"n/a (excluded)",IF(M612&amp;""=T612&amp;"","OK","MISMATCH"))</f>
        <v>OK</v>
      </c>
      <c r="W612" s="8" t="str">
        <f aca="false">IF(E612="","no activity description",IF(O612="","no numeric odour distance",IF(M612="","no category","")))</f>
        <v/>
      </c>
      <c r="X612" s="12" t="b">
        <f aca="false">W612=""</f>
        <v>1</v>
      </c>
      <c r="Y612" s="8" t="n">
        <f aca="false">IF(X612,INDEX(Codetabel!$C$2:$C$11,MATCH(M612&amp;"",Codetabel!$B$2:$B$11,0)),"")</f>
        <v>2</v>
      </c>
      <c r="Z612" s="12" t="b">
        <f aca="false">IF(X612,O612=S612,"")</f>
        <v>0</v>
      </c>
    </row>
    <row r="613" customFormat="false" ht="15" hidden="false" customHeight="false" outlineLevel="0" collapsed="false">
      <c r="A613" s="9" t="n">
        <v>614</v>
      </c>
      <c r="B613" s="9" t="s">
        <v>957</v>
      </c>
      <c r="C613" s="9" t="s">
        <v>958</v>
      </c>
      <c r="D613" s="9" t="n">
        <v>1</v>
      </c>
      <c r="E613" s="9" t="s">
        <v>959</v>
      </c>
      <c r="F613" s="9" t="n">
        <v>10</v>
      </c>
      <c r="G613" s="9" t="n">
        <v>0</v>
      </c>
      <c r="H613" s="9" t="n">
        <v>30</v>
      </c>
      <c r="I613" s="9" t="n">
        <v>0</v>
      </c>
      <c r="J613" s="9" t="n">
        <f aca="false">MAX(J614,G614,F614,E614)</f>
        <v>200</v>
      </c>
      <c r="K613" s="9" t="n">
        <v>30</v>
      </c>
      <c r="L613" s="9" t="n">
        <f aca="false">IF(ISNA(P614),"",P614)</f>
        <v>0</v>
      </c>
      <c r="M613" s="9" t="s">
        <v>107</v>
      </c>
      <c r="N613" s="11" t="b">
        <f aca="false">TRUE()</f>
        <v>1</v>
      </c>
      <c r="O613" s="8" t="n">
        <f aca="false">IF(F613="","",IF(ISNUMBER(F613),F613,IFERROR(VALUE(F613),"")))</f>
        <v>10</v>
      </c>
      <c r="P613" s="8" t="n">
        <f aca="false">IF(G613="","",IF(ISNUMBER(G613),G613,IFERROR(VALUE(G613),"")))</f>
        <v>0</v>
      </c>
      <c r="Q613" s="8" t="n">
        <f aca="false">IF(H613="","",IF(ISNUMBER(H613),H613,IFERROR(VALUE(H613),"")))</f>
        <v>30</v>
      </c>
      <c r="R613" s="8" t="n">
        <f aca="false">IF(I613="","",IF(ISNUMBER(I613),I613,IFERROR(VALUE(I613),"")))</f>
        <v>0</v>
      </c>
      <c r="S613" s="8" t="n">
        <f aca="false">IF(COUNT(O613:R613)=0,"",MAX(O613:R613))</f>
        <v>30</v>
      </c>
      <c r="T613" s="8" t="str">
        <f aca="false">IF(S613="","",IFERROR(INDEX(Codetabel!$B$2:$B$11,MATCH(S613,Codetabel!$A$2:$A$11,0)),""))</f>
        <v>2</v>
      </c>
      <c r="U613" s="8" t="str">
        <f aca="false">IF(NOT(X613),"n/a (excluded)",IF(K613=S613,"OK","MISMATCH"))</f>
        <v>OK</v>
      </c>
      <c r="V613" s="8" t="str">
        <f aca="false">IF(NOT(X613),"n/a (excluded)",IF(M613&amp;""=T613&amp;"","OK","MISMATCH"))</f>
        <v>OK</v>
      </c>
      <c r="W613" s="8" t="str">
        <f aca="false">IF(E613="","no activity description",IF(O613="","no numeric odour distance",IF(M613="","no category","")))</f>
        <v/>
      </c>
      <c r="X613" s="12" t="b">
        <f aca="false">W613=""</f>
        <v>1</v>
      </c>
      <c r="Y613" s="8" t="n">
        <f aca="false">IF(X613,INDEX(Codetabel!$C$2:$C$11,MATCH(M613&amp;"",Codetabel!$B$2:$B$11,0)),"")</f>
        <v>2</v>
      </c>
      <c r="Z613" s="12" t="b">
        <f aca="false">IF(X613,O613=S613,"")</f>
        <v>0</v>
      </c>
    </row>
    <row r="614" customFormat="false" ht="15" hidden="false" customHeight="false" outlineLevel="0" collapsed="false">
      <c r="A614" s="9" t="n">
        <v>615</v>
      </c>
      <c r="B614" s="9" t="s">
        <v>957</v>
      </c>
      <c r="C614" s="9" t="s">
        <v>958</v>
      </c>
      <c r="D614" s="9" t="s">
        <v>107</v>
      </c>
      <c r="E614" s="9" t="s">
        <v>960</v>
      </c>
      <c r="F614" s="9" t="n">
        <v>10</v>
      </c>
      <c r="G614" s="9" t="n">
        <v>0</v>
      </c>
      <c r="H614" s="9" t="n">
        <v>100</v>
      </c>
      <c r="I614" s="9" t="n">
        <v>30</v>
      </c>
      <c r="J614" s="9" t="n">
        <f aca="false">MAX(J615,G615,F615,E615)</f>
        <v>200</v>
      </c>
      <c r="K614" s="9" t="n">
        <v>100</v>
      </c>
      <c r="L614" s="9" t="s">
        <v>115</v>
      </c>
      <c r="M614" s="9" t="s">
        <v>115</v>
      </c>
      <c r="N614" s="11" t="b">
        <f aca="false">FALSE()</f>
        <v>0</v>
      </c>
      <c r="O614" s="8" t="n">
        <f aca="false">IF(F614="","",IF(ISNUMBER(F614),F614,IFERROR(VALUE(F614),"")))</f>
        <v>10</v>
      </c>
      <c r="P614" s="8" t="n">
        <f aca="false">IF(G614="","",IF(ISNUMBER(G614),G614,IFERROR(VALUE(G614),"")))</f>
        <v>0</v>
      </c>
      <c r="Q614" s="8" t="n">
        <f aca="false">IF(H614="","",IF(ISNUMBER(H614),H614,IFERROR(VALUE(H614),"")))</f>
        <v>100</v>
      </c>
      <c r="R614" s="8" t="n">
        <f aca="false">IF(I614="","",IF(ISNUMBER(I614),I614,IFERROR(VALUE(I614),"")))</f>
        <v>30</v>
      </c>
      <c r="S614" s="8" t="n">
        <f aca="false">IF(COUNT(O614:R614)=0,"",MAX(O614:R614))</f>
        <v>100</v>
      </c>
      <c r="T614" s="8" t="str">
        <f aca="false">IF(S614="","",IFERROR(INDEX(Codetabel!$B$2:$B$11,MATCH(S614,Codetabel!$A$2:$A$11,0)),""))</f>
        <v>3.2</v>
      </c>
      <c r="U614" s="8" t="str">
        <f aca="false">IF(NOT(X614),"n/a (excluded)",IF(K614=S614,"OK","MISMATCH"))</f>
        <v>OK</v>
      </c>
      <c r="V614" s="8" t="str">
        <f aca="false">IF(NOT(X614),"n/a (excluded)",IF(M614&amp;""=T614&amp;"","OK","MISMATCH"))</f>
        <v>OK</v>
      </c>
      <c r="W614" s="8" t="str">
        <f aca="false">IF(E614="","no activity description",IF(O614="","no numeric odour distance",IF(M614="","no category","")))</f>
        <v/>
      </c>
      <c r="X614" s="12" t="b">
        <f aca="false">W614=""</f>
        <v>1</v>
      </c>
      <c r="Y614" s="8" t="n">
        <f aca="false">IF(X614,INDEX(Codetabel!$C$2:$C$11,MATCH(M614&amp;"",Codetabel!$B$2:$B$11,0)),"")</f>
        <v>4</v>
      </c>
      <c r="Z614" s="12" t="b">
        <f aca="false">IF(X614,O614=S614,"")</f>
        <v>0</v>
      </c>
    </row>
    <row r="615" customFormat="false" ht="15" hidden="false" customHeight="false" outlineLevel="0" collapsed="false">
      <c r="A615" s="9" t="n">
        <v>616</v>
      </c>
      <c r="B615" s="9" t="s">
        <v>961</v>
      </c>
      <c r="C615" s="9" t="s">
        <v>962</v>
      </c>
      <c r="D615" s="9"/>
      <c r="E615" s="9" t="s">
        <v>963</v>
      </c>
      <c r="F615" s="9" t="n">
        <v>0</v>
      </c>
      <c r="G615" s="9" t="n">
        <v>0</v>
      </c>
      <c r="H615" s="9" t="n">
        <v>10</v>
      </c>
      <c r="I615" s="9" t="n">
        <v>0</v>
      </c>
      <c r="J615" s="9" t="n">
        <f aca="false">MAX(J616,G616,F616,E616)</f>
        <v>200</v>
      </c>
      <c r="K615" s="9" t="n">
        <v>10</v>
      </c>
      <c r="L615" s="9" t="n">
        <f aca="false">IF(ISNA(P616),"",P616)</f>
        <v>50</v>
      </c>
      <c r="M615" s="9" t="s">
        <v>392</v>
      </c>
      <c r="N615" s="11" t="b">
        <f aca="false">TRUE()</f>
        <v>1</v>
      </c>
      <c r="O615" s="8" t="n">
        <f aca="false">IF(F615="","",IF(ISNUMBER(F615),F615,IFERROR(VALUE(F615),"")))</f>
        <v>0</v>
      </c>
      <c r="P615" s="8" t="n">
        <f aca="false">IF(G615="","",IF(ISNUMBER(G615),G615,IFERROR(VALUE(G615),"")))</f>
        <v>0</v>
      </c>
      <c r="Q615" s="8" t="n">
        <f aca="false">IF(H615="","",IF(ISNUMBER(H615),H615,IFERROR(VALUE(H615),"")))</f>
        <v>10</v>
      </c>
      <c r="R615" s="8" t="n">
        <f aca="false">IF(I615="","",IF(ISNUMBER(I615),I615,IFERROR(VALUE(I615),"")))</f>
        <v>0</v>
      </c>
      <c r="S615" s="8" t="n">
        <f aca="false">IF(COUNT(O615:R615)=0,"",MAX(O615:R615))</f>
        <v>10</v>
      </c>
      <c r="T615" s="8" t="str">
        <f aca="false">IF(S615="","",IFERROR(INDEX(Codetabel!$B$2:$B$11,MATCH(S615,Codetabel!$A$2:$A$11,0)),""))</f>
        <v>1</v>
      </c>
      <c r="U615" s="8" t="str">
        <f aca="false">IF(NOT(X615),"n/a (excluded)",IF(K615=S615,"OK","MISMATCH"))</f>
        <v>OK</v>
      </c>
      <c r="V615" s="8" t="str">
        <f aca="false">IF(NOT(X615),"n/a (excluded)",IF(M615&amp;""=T615&amp;"","OK","MISMATCH"))</f>
        <v>OK</v>
      </c>
      <c r="W615" s="8" t="str">
        <f aca="false">IF(E615="","no activity description",IF(O615="","no numeric odour distance",IF(M615="","no category","")))</f>
        <v/>
      </c>
      <c r="X615" s="12" t="b">
        <f aca="false">W615=""</f>
        <v>1</v>
      </c>
      <c r="Y615" s="8" t="n">
        <f aca="false">IF(X615,INDEX(Codetabel!$C$2:$C$11,MATCH(M615&amp;"",Codetabel!$B$2:$B$11,0)),"")</f>
        <v>1</v>
      </c>
      <c r="Z615" s="12" t="b">
        <f aca="false">IF(X615,O615=S615,"")</f>
        <v>0</v>
      </c>
    </row>
    <row r="616" customFormat="false" ht="15" hidden="false" customHeight="false" outlineLevel="0" collapsed="false">
      <c r="A616" s="9" t="n">
        <v>617</v>
      </c>
      <c r="B616" s="9" t="s">
        <v>964</v>
      </c>
      <c r="C616" s="9" t="s">
        <v>965</v>
      </c>
      <c r="D616" s="9" t="s">
        <v>1285</v>
      </c>
      <c r="E616" s="9" t="s">
        <v>966</v>
      </c>
      <c r="F616" s="9" t="n">
        <v>200</v>
      </c>
      <c r="G616" s="9" t="n">
        <v>50</v>
      </c>
      <c r="H616" s="9" t="n">
        <v>1500</v>
      </c>
      <c r="I616" s="9" t="n">
        <v>500</v>
      </c>
      <c r="J616" s="9" t="n">
        <f aca="false">MAX(J617,G617,F617,E617)</f>
        <v>50</v>
      </c>
      <c r="K616" s="9" t="n">
        <v>1500</v>
      </c>
      <c r="L616" s="9" t="n">
        <f aca="false">IF(ISNA(P617),"",P617)</f>
        <v>50</v>
      </c>
      <c r="M616" s="9" t="s">
        <v>418</v>
      </c>
      <c r="N616" s="11" t="b">
        <f aca="false">TRUE()</f>
        <v>1</v>
      </c>
      <c r="O616" s="8" t="n">
        <f aca="false">IF(F616="","",IF(ISNUMBER(F616),F616,IFERROR(VALUE(F616),"")))</f>
        <v>200</v>
      </c>
      <c r="P616" s="8" t="n">
        <f aca="false">IF(G616="","",IF(ISNUMBER(G616),G616,IFERROR(VALUE(G616),"")))</f>
        <v>50</v>
      </c>
      <c r="Q616" s="8" t="n">
        <f aca="false">IF(H616="","",IF(ISNUMBER(H616),H616,IFERROR(VALUE(H616),"")))</f>
        <v>1500</v>
      </c>
      <c r="R616" s="8" t="n">
        <f aca="false">IF(I616="","",IF(ISNUMBER(I616),I616,IFERROR(VALUE(I616),"")))</f>
        <v>500</v>
      </c>
      <c r="S616" s="8" t="n">
        <f aca="false">IF(COUNT(O616:R616)=0,"",MAX(O616:R616))</f>
        <v>1500</v>
      </c>
      <c r="T616" s="8" t="str">
        <f aca="false">IF(S616="","",IFERROR(INDEX(Codetabel!$B$2:$B$11,MATCH(S616,Codetabel!$A$2:$A$11,0)),""))</f>
        <v>6</v>
      </c>
      <c r="U616" s="8" t="str">
        <f aca="false">IF(NOT(X616),"n/a (excluded)",IF(K616=S616,"OK","MISMATCH"))</f>
        <v>OK</v>
      </c>
      <c r="V616" s="8" t="str">
        <f aca="false">IF(NOT(X616),"n/a (excluded)",IF(M616&amp;""=T616&amp;"","OK","MISMATCH"))</f>
        <v>OK</v>
      </c>
      <c r="W616" s="8" t="str">
        <f aca="false">IF(E616="","no activity description",IF(O616="","no numeric odour distance",IF(M616="","no category","")))</f>
        <v/>
      </c>
      <c r="X616" s="12" t="b">
        <f aca="false">W616=""</f>
        <v>1</v>
      </c>
      <c r="Y616" s="8" t="n">
        <f aca="false">IF(X616,INDEX(Codetabel!$C$2:$C$11,MATCH(M616&amp;"",Codetabel!$B$2:$B$11,0)),"")</f>
        <v>10</v>
      </c>
      <c r="Z616" s="12" t="b">
        <f aca="false">IF(X616,O616=S616,"")</f>
        <v>0</v>
      </c>
    </row>
    <row r="617" customFormat="false" ht="15" hidden="false" customHeight="false" outlineLevel="0" collapsed="false">
      <c r="A617" s="9" t="n">
        <v>618</v>
      </c>
      <c r="B617" s="9" t="s">
        <v>964</v>
      </c>
      <c r="C617" s="9" t="s">
        <v>965</v>
      </c>
      <c r="D617" s="9" t="s">
        <v>1286</v>
      </c>
      <c r="E617" s="9" t="s">
        <v>967</v>
      </c>
      <c r="F617" s="9" t="n">
        <v>0</v>
      </c>
      <c r="G617" s="9" t="n">
        <v>50</v>
      </c>
      <c r="H617" s="9" t="n">
        <v>500</v>
      </c>
      <c r="I617" s="9" t="n">
        <v>50</v>
      </c>
      <c r="J617" s="9" t="n">
        <f aca="false">MAX(J618,G618,F618,E618)</f>
        <v>0</v>
      </c>
      <c r="K617" s="9" t="n">
        <v>500</v>
      </c>
      <c r="L617" s="9" t="s">
        <v>180</v>
      </c>
      <c r="M617" s="9" t="s">
        <v>180</v>
      </c>
      <c r="N617" s="11" t="b">
        <f aca="false">FALSE()</f>
        <v>0</v>
      </c>
      <c r="O617" s="8" t="n">
        <f aca="false">IF(F617="","",IF(ISNUMBER(F617),F617,IFERROR(VALUE(F617),"")))</f>
        <v>0</v>
      </c>
      <c r="P617" s="8" t="n">
        <f aca="false">IF(G617="","",IF(ISNUMBER(G617),G617,IFERROR(VALUE(G617),"")))</f>
        <v>50</v>
      </c>
      <c r="Q617" s="8" t="n">
        <f aca="false">IF(H617="","",IF(ISNUMBER(H617),H617,IFERROR(VALUE(H617),"")))</f>
        <v>500</v>
      </c>
      <c r="R617" s="8" t="n">
        <f aca="false">IF(I617="","",IF(ISNUMBER(I617),I617,IFERROR(VALUE(I617),"")))</f>
        <v>50</v>
      </c>
      <c r="S617" s="8" t="n">
        <f aca="false">IF(COUNT(O617:R617)=0,"",MAX(O617:R617))</f>
        <v>500</v>
      </c>
      <c r="T617" s="8" t="str">
        <f aca="false">IF(S617="","",IFERROR(INDEX(Codetabel!$B$2:$B$11,MATCH(S617,Codetabel!$A$2:$A$11,0)),""))</f>
        <v>5.1</v>
      </c>
      <c r="U617" s="8" t="str">
        <f aca="false">IF(NOT(X617),"n/a (excluded)",IF(K617=S617,"OK","MISMATCH"))</f>
        <v>OK</v>
      </c>
      <c r="V617" s="8" t="str">
        <f aca="false">IF(NOT(X617),"n/a (excluded)",IF(M617&amp;""=T617&amp;"","OK","MISMATCH"))</f>
        <v>OK</v>
      </c>
      <c r="W617" s="8" t="str">
        <f aca="false">IF(E617="","no activity description",IF(O617="","no numeric odour distance",IF(M617="","no category","")))</f>
        <v/>
      </c>
      <c r="X617" s="12" t="b">
        <f aca="false">W617=""</f>
        <v>1</v>
      </c>
      <c r="Y617" s="8" t="n">
        <f aca="false">IF(X617,INDEX(Codetabel!$C$2:$C$11,MATCH(M617&amp;"",Codetabel!$B$2:$B$11,0)),"")</f>
        <v>7</v>
      </c>
      <c r="Z617" s="12" t="b">
        <f aca="false">IF(X617,O617=S617,"")</f>
        <v>0</v>
      </c>
    </row>
    <row r="618" customFormat="false" ht="15" hidden="false" customHeight="false" outlineLevel="0" collapsed="false">
      <c r="A618" s="9" t="n">
        <v>619</v>
      </c>
      <c r="B618" s="9" t="s">
        <v>968</v>
      </c>
      <c r="C618" s="9" t="s">
        <v>969</v>
      </c>
      <c r="D618" s="9"/>
      <c r="E618" s="9" t="s">
        <v>970</v>
      </c>
      <c r="F618" s="9" t="n">
        <v>0</v>
      </c>
      <c r="G618" s="9" t="n">
        <v>0</v>
      </c>
      <c r="H618" s="9" t="n">
        <v>10</v>
      </c>
      <c r="I618" s="9" t="n">
        <v>0</v>
      </c>
      <c r="J618" s="9" t="n">
        <f aca="false">MAX(J619,G619,F619,E619)</f>
        <v>0</v>
      </c>
      <c r="K618" s="9" t="n">
        <v>10</v>
      </c>
      <c r="L618" s="9" t="n">
        <f aca="false">IF(ISNA(P619),"",P619)</f>
        <v>0</v>
      </c>
      <c r="M618" s="9" t="s">
        <v>392</v>
      </c>
      <c r="N618" s="11" t="b">
        <f aca="false">TRUE()</f>
        <v>1</v>
      </c>
      <c r="O618" s="8" t="n">
        <f aca="false">IF(F618="","",IF(ISNUMBER(F618),F618,IFERROR(VALUE(F618),"")))</f>
        <v>0</v>
      </c>
      <c r="P618" s="8" t="n">
        <f aca="false">IF(G618="","",IF(ISNUMBER(G618),G618,IFERROR(VALUE(G618),"")))</f>
        <v>0</v>
      </c>
      <c r="Q618" s="8" t="n">
        <f aca="false">IF(H618="","",IF(ISNUMBER(H618),H618,IFERROR(VALUE(H618),"")))</f>
        <v>10</v>
      </c>
      <c r="R618" s="8" t="n">
        <f aca="false">IF(I618="","",IF(ISNUMBER(I618),I618,IFERROR(VALUE(I618),"")))</f>
        <v>0</v>
      </c>
      <c r="S618" s="8" t="n">
        <f aca="false">IF(COUNT(O618:R618)=0,"",MAX(O618:R618))</f>
        <v>10</v>
      </c>
      <c r="T618" s="8" t="str">
        <f aca="false">IF(S618="","",IFERROR(INDEX(Codetabel!$B$2:$B$11,MATCH(S618,Codetabel!$A$2:$A$11,0)),""))</f>
        <v>1</v>
      </c>
      <c r="U618" s="8" t="str">
        <f aca="false">IF(NOT(X618),"n/a (excluded)",IF(K618=S618,"OK","MISMATCH"))</f>
        <v>OK</v>
      </c>
      <c r="V618" s="8" t="str">
        <f aca="false">IF(NOT(X618),"n/a (excluded)",IF(M618&amp;""=T618&amp;"","OK","MISMATCH"))</f>
        <v>OK</v>
      </c>
      <c r="W618" s="8" t="str">
        <f aca="false">IF(E618="","no activity description",IF(O618="","no numeric odour distance",IF(M618="","no category","")))</f>
        <v/>
      </c>
      <c r="X618" s="12" t="b">
        <f aca="false">W618=""</f>
        <v>1</v>
      </c>
      <c r="Y618" s="8" t="n">
        <f aca="false">IF(X618,INDEX(Codetabel!$C$2:$C$11,MATCH(M618&amp;"",Codetabel!$B$2:$B$11,0)),"")</f>
        <v>1</v>
      </c>
      <c r="Z618" s="12" t="b">
        <f aca="false">IF(X618,O618=S618,"")</f>
        <v>0</v>
      </c>
    </row>
    <row r="619" customFormat="false" ht="15" hidden="false" customHeight="false" outlineLevel="0" collapsed="false">
      <c r="A619" s="9" t="n">
        <v>620</v>
      </c>
      <c r="B619" s="9" t="s">
        <v>971</v>
      </c>
      <c r="C619" s="9" t="s">
        <v>972</v>
      </c>
      <c r="D619" s="9"/>
      <c r="E619" s="9" t="s">
        <v>973</v>
      </c>
      <c r="F619" s="9" t="n">
        <v>0</v>
      </c>
      <c r="G619" s="9" t="n">
        <v>0</v>
      </c>
      <c r="H619" s="9" t="n">
        <v>10</v>
      </c>
      <c r="I619" s="9" t="n">
        <v>0</v>
      </c>
      <c r="J619" s="9" t="n">
        <f aca="false">MAX(J620,G620,F620,E620)</f>
        <v>0</v>
      </c>
      <c r="K619" s="9" t="n">
        <v>10</v>
      </c>
      <c r="L619" s="9" t="str">
        <f aca="false">IF(ISNA(P620),"",P620)</f>
        <v/>
      </c>
      <c r="M619" s="9" t="s">
        <v>392</v>
      </c>
      <c r="N619" s="11" t="b">
        <f aca="false">TRUE()</f>
        <v>1</v>
      </c>
      <c r="O619" s="8" t="n">
        <f aca="false">IF(F619="","",IF(ISNUMBER(F619),F619,IFERROR(VALUE(F619),"")))</f>
        <v>0</v>
      </c>
      <c r="P619" s="8" t="n">
        <f aca="false">IF(G619="","",IF(ISNUMBER(G619),G619,IFERROR(VALUE(G619),"")))</f>
        <v>0</v>
      </c>
      <c r="Q619" s="8" t="n">
        <f aca="false">IF(H619="","",IF(ISNUMBER(H619),H619,IFERROR(VALUE(H619),"")))</f>
        <v>10</v>
      </c>
      <c r="R619" s="8" t="n">
        <f aca="false">IF(I619="","",IF(ISNUMBER(I619),I619,IFERROR(VALUE(I619),"")))</f>
        <v>0</v>
      </c>
      <c r="S619" s="8" t="n">
        <f aca="false">IF(COUNT(O619:R619)=0,"",MAX(O619:R619))</f>
        <v>10</v>
      </c>
      <c r="T619" s="8" t="str">
        <f aca="false">IF(S619="","",IFERROR(INDEX(Codetabel!$B$2:$B$11,MATCH(S619,Codetabel!$A$2:$A$11,0)),""))</f>
        <v>1</v>
      </c>
      <c r="U619" s="8" t="str">
        <f aca="false">IF(NOT(X619),"n/a (excluded)",IF(K619=S619,"OK","MISMATCH"))</f>
        <v>OK</v>
      </c>
      <c r="V619" s="8" t="str">
        <f aca="false">IF(NOT(X619),"n/a (excluded)",IF(M619&amp;""=T619&amp;"","OK","MISMATCH"))</f>
        <v>OK</v>
      </c>
      <c r="W619" s="8" t="str">
        <f aca="false">IF(E619="","no activity description",IF(O619="","no numeric odour distance",IF(M619="","no category","")))</f>
        <v/>
      </c>
      <c r="X619" s="12" t="b">
        <f aca="false">W619=""</f>
        <v>1</v>
      </c>
      <c r="Y619" s="8" t="n">
        <f aca="false">IF(X619,INDEX(Codetabel!$C$2:$C$11,MATCH(M619&amp;"",Codetabel!$B$2:$B$11,0)),"")</f>
        <v>1</v>
      </c>
      <c r="Z619" s="12" t="b">
        <f aca="false">IF(X619,O619=S619,"")</f>
        <v>0</v>
      </c>
    </row>
    <row r="620" customFormat="false" ht="15" hidden="false" customHeight="false" outlineLevel="0" collapsed="false">
      <c r="A620" s="9" t="n">
        <v>621</v>
      </c>
      <c r="B620" s="9" t="s">
        <v>1427</v>
      </c>
      <c r="C620" s="9" t="s">
        <v>1427</v>
      </c>
      <c r="D620" s="9" t="s">
        <v>1212</v>
      </c>
      <c r="E620" s="9"/>
      <c r="F620" s="9"/>
      <c r="G620" s="9"/>
      <c r="H620" s="9"/>
      <c r="I620" s="9"/>
      <c r="J620" s="9"/>
      <c r="K620" s="9"/>
      <c r="L620" s="9" t="str">
        <f aca="false">IF(ISNA(P621),"",P621)</f>
        <v/>
      </c>
      <c r="M620" s="9"/>
      <c r="N620" s="11" t="b">
        <f aca="false">TRUE()</f>
        <v>1</v>
      </c>
      <c r="O620" s="8" t="str">
        <f aca="false">IF(F620="","",IF(ISNUMBER(F620),F620,IFERROR(VALUE(F620),"")))</f>
        <v/>
      </c>
      <c r="P620" s="8" t="str">
        <f aca="false">IF(G620="","",IF(ISNUMBER(G620),G620,IFERROR(VALUE(G620),"")))</f>
        <v/>
      </c>
      <c r="Q620" s="8" t="str">
        <f aca="false">IF(H620="","",IF(ISNUMBER(H620),H620,IFERROR(VALUE(H620),"")))</f>
        <v/>
      </c>
      <c r="R620" s="8" t="str">
        <f aca="false">IF(I620="","",IF(ISNUMBER(I620),I620,IFERROR(VALUE(I620),"")))</f>
        <v/>
      </c>
      <c r="S620" s="8" t="str">
        <f aca="false">IF(COUNT(O620:R620)=0,"",MAX(O620:R620))</f>
        <v/>
      </c>
      <c r="T620" s="8" t="str">
        <f aca="false">IF(S620="","",IFERROR(INDEX(Codetabel!$B$2:$B$11,MATCH(S620,Codetabel!$A$2:$A$11,0)),""))</f>
        <v/>
      </c>
      <c r="U620" s="8" t="str">
        <f aca="false">IF(NOT(X620),"n/a (excluded)",IF(K620=S620,"OK","MISMATCH"))</f>
        <v>n/a (excluded)</v>
      </c>
      <c r="V620" s="8" t="str">
        <f aca="false">IF(NOT(X620),"n/a (excluded)",IF(M620&amp;""=T620&amp;"","OK","MISMATCH"))</f>
        <v>n/a (excluded)</v>
      </c>
      <c r="W620" s="8" t="str">
        <f aca="false">IF(E620="","no activity description",IF(O620="","no numeric odour distance",IF(M620="","no category","")))</f>
        <v>no activity description</v>
      </c>
      <c r="X620" s="12" t="b">
        <f aca="false">W620=""</f>
        <v>0</v>
      </c>
      <c r="Y620" s="8" t="str">
        <f aca="false">IF(X620,INDEX(Codetabel!$C$2:$C$11,MATCH(M620&amp;"",Codetabel!$B$2:$B$11,0)),"")</f>
        <v/>
      </c>
      <c r="Z620" s="8" t="str">
        <f aca="false">IF(X620,O620=S620,"")</f>
        <v/>
      </c>
    </row>
    <row r="621" customFormat="false" ht="15" hidden="false" customHeight="false" outlineLevel="0" collapsed="false">
      <c r="A621" s="9" t="n">
        <v>622</v>
      </c>
      <c r="B621" s="9" t="s">
        <v>1427</v>
      </c>
      <c r="C621" s="9" t="s">
        <v>1428</v>
      </c>
      <c r="D621" s="9" t="s">
        <v>1212</v>
      </c>
      <c r="E621" s="9" t="s">
        <v>1429</v>
      </c>
      <c r="F621" s="9"/>
      <c r="G621" s="9"/>
      <c r="H621" s="9"/>
      <c r="I621" s="9"/>
      <c r="J621" s="9"/>
      <c r="K621" s="9"/>
      <c r="L621" s="9" t="n">
        <f aca="false">IF(ISNA(P622),"",P622)</f>
        <v>0</v>
      </c>
      <c r="M621" s="9"/>
      <c r="N621" s="11" t="b">
        <f aca="false">TRUE()</f>
        <v>1</v>
      </c>
      <c r="O621" s="8" t="str">
        <f aca="false">IF(F621="","",IF(ISNUMBER(F621),F621,IFERROR(VALUE(F621),"")))</f>
        <v/>
      </c>
      <c r="P621" s="8" t="str">
        <f aca="false">IF(G621="","",IF(ISNUMBER(G621),G621,IFERROR(VALUE(G621),"")))</f>
        <v/>
      </c>
      <c r="Q621" s="8" t="str">
        <f aca="false">IF(H621="","",IF(ISNUMBER(H621),H621,IFERROR(VALUE(H621),"")))</f>
        <v/>
      </c>
      <c r="R621" s="8" t="str">
        <f aca="false">IF(I621="","",IF(ISNUMBER(I621),I621,IFERROR(VALUE(I621),"")))</f>
        <v/>
      </c>
      <c r="S621" s="8" t="str">
        <f aca="false">IF(COUNT(O621:R621)=0,"",MAX(O621:R621))</f>
        <v/>
      </c>
      <c r="T621" s="8" t="str">
        <f aca="false">IF(S621="","",IFERROR(INDEX(Codetabel!$B$2:$B$11,MATCH(S621,Codetabel!$A$2:$A$11,0)),""))</f>
        <v/>
      </c>
      <c r="U621" s="8" t="str">
        <f aca="false">IF(NOT(X621),"n/a (excluded)",IF(K621=S621,"OK","MISMATCH"))</f>
        <v>n/a (excluded)</v>
      </c>
      <c r="V621" s="8" t="str">
        <f aca="false">IF(NOT(X621),"n/a (excluded)",IF(M621&amp;""=T621&amp;"","OK","MISMATCH"))</f>
        <v>n/a (excluded)</v>
      </c>
      <c r="W621" s="8" t="str">
        <f aca="false">IF(E621="","no activity description",IF(O621="","no numeric odour distance",IF(M621="","no category","")))</f>
        <v>no numeric odour distance</v>
      </c>
      <c r="X621" s="12" t="b">
        <f aca="false">W621=""</f>
        <v>0</v>
      </c>
      <c r="Y621" s="8" t="str">
        <f aca="false">IF(X621,INDEX(Codetabel!$C$2:$C$11,MATCH(M621&amp;"",Codetabel!$B$2:$B$11,0)),"")</f>
        <v/>
      </c>
      <c r="Z621" s="8" t="str">
        <f aca="false">IF(X621,O621=S621,"")</f>
        <v/>
      </c>
    </row>
    <row r="622" customFormat="false" ht="15" hidden="false" customHeight="false" outlineLevel="0" collapsed="false">
      <c r="A622" s="9" t="n">
        <v>623</v>
      </c>
      <c r="B622" s="9" t="s">
        <v>974</v>
      </c>
      <c r="C622" s="9" t="s">
        <v>975</v>
      </c>
      <c r="D622" s="9"/>
      <c r="E622" s="9" t="s">
        <v>976</v>
      </c>
      <c r="F622" s="9" t="n">
        <v>0</v>
      </c>
      <c r="G622" s="9" t="n">
        <v>0</v>
      </c>
      <c r="H622" s="9" t="n">
        <v>30</v>
      </c>
      <c r="I622" s="9" t="n">
        <v>0</v>
      </c>
      <c r="J622" s="9" t="n">
        <f aca="false">MAX(J623,G623,F623,E623)</f>
        <v>0</v>
      </c>
      <c r="K622" s="9" t="n">
        <v>30</v>
      </c>
      <c r="L622" s="9" t="n">
        <f aca="false">IF(ISNA(P623),"",P623)</f>
        <v>0</v>
      </c>
      <c r="M622" s="9" t="s">
        <v>107</v>
      </c>
      <c r="N622" s="11" t="b">
        <f aca="false">TRUE()</f>
        <v>1</v>
      </c>
      <c r="O622" s="8" t="n">
        <f aca="false">IF(F622="","",IF(ISNUMBER(F622),F622,IFERROR(VALUE(F622),"")))</f>
        <v>0</v>
      </c>
      <c r="P622" s="8" t="n">
        <f aca="false">IF(G622="","",IF(ISNUMBER(G622),G622,IFERROR(VALUE(G622),"")))</f>
        <v>0</v>
      </c>
      <c r="Q622" s="8" t="n">
        <f aca="false">IF(H622="","",IF(ISNUMBER(H622),H622,IFERROR(VALUE(H622),"")))</f>
        <v>30</v>
      </c>
      <c r="R622" s="8" t="n">
        <f aca="false">IF(I622="","",IF(ISNUMBER(I622),I622,IFERROR(VALUE(I622),"")))</f>
        <v>0</v>
      </c>
      <c r="S622" s="8" t="n">
        <f aca="false">IF(COUNT(O622:R622)=0,"",MAX(O622:R622))</f>
        <v>30</v>
      </c>
      <c r="T622" s="8" t="str">
        <f aca="false">IF(S622="","",IFERROR(INDEX(Codetabel!$B$2:$B$11,MATCH(S622,Codetabel!$A$2:$A$11,0)),""))</f>
        <v>2</v>
      </c>
      <c r="U622" s="8" t="str">
        <f aca="false">IF(NOT(X622),"n/a (excluded)",IF(K622=S622,"OK","MISMATCH"))</f>
        <v>OK</v>
      </c>
      <c r="V622" s="8" t="str">
        <f aca="false">IF(NOT(X622),"n/a (excluded)",IF(M622&amp;""=T622&amp;"","OK","MISMATCH"))</f>
        <v>OK</v>
      </c>
      <c r="W622" s="8" t="str">
        <f aca="false">IF(E622="","no activity description",IF(O622="","no numeric odour distance",IF(M622="","no category","")))</f>
        <v/>
      </c>
      <c r="X622" s="12" t="b">
        <f aca="false">W622=""</f>
        <v>1</v>
      </c>
      <c r="Y622" s="8" t="n">
        <f aca="false">IF(X622,INDEX(Codetabel!$C$2:$C$11,MATCH(M622&amp;"",Codetabel!$B$2:$B$11,0)),"")</f>
        <v>2</v>
      </c>
      <c r="Z622" s="12" t="b">
        <f aca="false">IF(X622,O622=S622,"")</f>
        <v>0</v>
      </c>
    </row>
    <row r="623" customFormat="false" ht="15" hidden="false" customHeight="false" outlineLevel="0" collapsed="false">
      <c r="A623" s="9" t="n">
        <v>624</v>
      </c>
      <c r="B623" s="9" t="s">
        <v>977</v>
      </c>
      <c r="C623" s="9" t="s">
        <v>978</v>
      </c>
      <c r="D623" s="9" t="s">
        <v>1285</v>
      </c>
      <c r="E623" s="9" t="s">
        <v>979</v>
      </c>
      <c r="F623" s="9" t="n">
        <v>0</v>
      </c>
      <c r="G623" s="9" t="n">
        <v>0</v>
      </c>
      <c r="H623" s="9" t="n">
        <v>10</v>
      </c>
      <c r="I623" s="9" t="n">
        <v>0</v>
      </c>
      <c r="J623" s="9" t="n">
        <f aca="false">MAX(J624,G624,F624,E624)</f>
        <v>0</v>
      </c>
      <c r="K623" s="9" t="n">
        <v>10</v>
      </c>
      <c r="L623" s="9" t="str">
        <f aca="false">IF(ISNA(P624),"",P624)</f>
        <v/>
      </c>
      <c r="M623" s="9" t="s">
        <v>392</v>
      </c>
      <c r="N623" s="11" t="b">
        <f aca="false">TRUE()</f>
        <v>1</v>
      </c>
      <c r="O623" s="8" t="n">
        <f aca="false">IF(F623="","",IF(ISNUMBER(F623),F623,IFERROR(VALUE(F623),"")))</f>
        <v>0</v>
      </c>
      <c r="P623" s="8" t="n">
        <f aca="false">IF(G623="","",IF(ISNUMBER(G623),G623,IFERROR(VALUE(G623),"")))</f>
        <v>0</v>
      </c>
      <c r="Q623" s="8" t="n">
        <f aca="false">IF(H623="","",IF(ISNUMBER(H623),H623,IFERROR(VALUE(H623),"")))</f>
        <v>10</v>
      </c>
      <c r="R623" s="8" t="n">
        <f aca="false">IF(I623="","",IF(ISNUMBER(I623),I623,IFERROR(VALUE(I623),"")))</f>
        <v>0</v>
      </c>
      <c r="S623" s="8" t="n">
        <f aca="false">IF(COUNT(O623:R623)=0,"",MAX(O623:R623))</f>
        <v>10</v>
      </c>
      <c r="T623" s="8" t="str">
        <f aca="false">IF(S623="","",IFERROR(INDEX(Codetabel!$B$2:$B$11,MATCH(S623,Codetabel!$A$2:$A$11,0)),""))</f>
        <v>1</v>
      </c>
      <c r="U623" s="8" t="str">
        <f aca="false">IF(NOT(X623),"n/a (excluded)",IF(K623=S623,"OK","MISMATCH"))</f>
        <v>OK</v>
      </c>
      <c r="V623" s="8" t="str">
        <f aca="false">IF(NOT(X623),"n/a (excluded)",IF(M623&amp;""=T623&amp;"","OK","MISMATCH"))</f>
        <v>OK</v>
      </c>
      <c r="W623" s="8" t="str">
        <f aca="false">IF(E623="","no activity description",IF(O623="","no numeric odour distance",IF(M623="","no category","")))</f>
        <v/>
      </c>
      <c r="X623" s="12" t="b">
        <f aca="false">W623=""</f>
        <v>1</v>
      </c>
      <c r="Y623" s="8" t="n">
        <f aca="false">IF(X623,INDEX(Codetabel!$C$2:$C$11,MATCH(M623&amp;"",Codetabel!$B$2:$B$11,0)),"")</f>
        <v>1</v>
      </c>
      <c r="Z623" s="12" t="b">
        <f aca="false">IF(X623,O623=S623,"")</f>
        <v>0</v>
      </c>
    </row>
    <row r="624" customFormat="false" ht="15" hidden="false" customHeight="false" outlineLevel="0" collapsed="false">
      <c r="A624" s="9" t="n">
        <v>625</v>
      </c>
      <c r="B624" s="9" t="s">
        <v>977</v>
      </c>
      <c r="C624" s="9" t="s">
        <v>978</v>
      </c>
      <c r="D624" s="9" t="s">
        <v>1298</v>
      </c>
      <c r="E624" s="9" t="s">
        <v>1430</v>
      </c>
      <c r="F624" s="9"/>
      <c r="G624" s="9"/>
      <c r="H624" s="9"/>
      <c r="I624" s="9"/>
      <c r="J624" s="9"/>
      <c r="K624" s="9"/>
      <c r="L624" s="9"/>
      <c r="M624" s="9"/>
      <c r="N624" s="11" t="b">
        <f aca="false">FALSE()</f>
        <v>0</v>
      </c>
      <c r="O624" s="8" t="str">
        <f aca="false">IF(F624="","",IF(ISNUMBER(F624),F624,IFERROR(VALUE(F624),"")))</f>
        <v/>
      </c>
      <c r="P624" s="8" t="str">
        <f aca="false">IF(G624="","",IF(ISNUMBER(G624),G624,IFERROR(VALUE(G624),"")))</f>
        <v/>
      </c>
      <c r="Q624" s="8" t="str">
        <f aca="false">IF(H624="","",IF(ISNUMBER(H624),H624,IFERROR(VALUE(H624),"")))</f>
        <v/>
      </c>
      <c r="R624" s="8" t="str">
        <f aca="false">IF(I624="","",IF(ISNUMBER(I624),I624,IFERROR(VALUE(I624),"")))</f>
        <v/>
      </c>
      <c r="S624" s="8" t="str">
        <f aca="false">IF(COUNT(O624:R624)=0,"",MAX(O624:R624))</f>
        <v/>
      </c>
      <c r="T624" s="8" t="str">
        <f aca="false">IF(S624="","",IFERROR(INDEX(Codetabel!$B$2:$B$11,MATCH(S624,Codetabel!$A$2:$A$11,0)),""))</f>
        <v/>
      </c>
      <c r="U624" s="8" t="str">
        <f aca="false">IF(NOT(X624),"n/a (excluded)",IF(K624=S624,"OK","MISMATCH"))</f>
        <v>n/a (excluded)</v>
      </c>
      <c r="V624" s="8" t="str">
        <f aca="false">IF(NOT(X624),"n/a (excluded)",IF(M624&amp;""=T624&amp;"","OK","MISMATCH"))</f>
        <v>n/a (excluded)</v>
      </c>
      <c r="W624" s="8" t="str">
        <f aca="false">IF(E624="","no activity description",IF(O624="","no numeric odour distance",IF(M624="","no category","")))</f>
        <v>no numeric odour distance</v>
      </c>
      <c r="X624" s="12" t="b">
        <f aca="false">W624=""</f>
        <v>0</v>
      </c>
      <c r="Y624" s="8" t="str">
        <f aca="false">IF(X624,INDEX(Codetabel!$C$2:$C$11,MATCH(M624&amp;"",Codetabel!$B$2:$B$11,0)),"")</f>
        <v/>
      </c>
      <c r="Z624" s="8" t="str">
        <f aca="false">IF(X624,O624=S624,"")</f>
        <v/>
      </c>
    </row>
    <row r="625" customFormat="false" ht="15" hidden="false" customHeight="false" outlineLevel="0" collapsed="false">
      <c r="A625" s="9" t="n">
        <v>626</v>
      </c>
      <c r="B625" s="9" t="s">
        <v>977</v>
      </c>
      <c r="C625" s="9" t="s">
        <v>978</v>
      </c>
      <c r="D625" s="9" t="s">
        <v>65</v>
      </c>
      <c r="E625" s="9" t="s">
        <v>980</v>
      </c>
      <c r="F625" s="9" t="s">
        <v>1215</v>
      </c>
      <c r="G625" s="9" t="s">
        <v>1215</v>
      </c>
      <c r="H625" s="9" t="s">
        <v>1215</v>
      </c>
      <c r="I625" s="9" t="s">
        <v>1390</v>
      </c>
      <c r="J625" s="9" t="s">
        <v>1390</v>
      </c>
      <c r="K625" s="9" t="n">
        <v>100</v>
      </c>
      <c r="L625" s="9" t="s">
        <v>115</v>
      </c>
      <c r="M625" s="9" t="s">
        <v>115</v>
      </c>
      <c r="N625" s="11" t="b">
        <f aca="false">FALSE()</f>
        <v>0</v>
      </c>
      <c r="O625" s="8" t="n">
        <f aca="false">IF(F625="","",IF(ISNUMBER(F625),F625,IFERROR(VALUE(F625),"")))</f>
        <v>0</v>
      </c>
      <c r="P625" s="8" t="n">
        <f aca="false">IF(G625="","",IF(ISNUMBER(G625),G625,IFERROR(VALUE(G625),"")))</f>
        <v>0</v>
      </c>
      <c r="Q625" s="8" t="n">
        <f aca="false">IF(H625="","",IF(ISNUMBER(H625),H625,IFERROR(VALUE(H625),"")))</f>
        <v>0</v>
      </c>
      <c r="R625" s="8" t="n">
        <f aca="false">IF(I625="","",IF(ISNUMBER(I625),I625,IFERROR(VALUE(I625),"")))</f>
        <v>100</v>
      </c>
      <c r="S625" s="8" t="n">
        <f aca="false">IF(COUNT(O625:R625)=0,"",MAX(O625:R625))</f>
        <v>100</v>
      </c>
      <c r="T625" s="8" t="str">
        <f aca="false">IF(S625="","",IFERROR(INDEX(Codetabel!$B$2:$B$11,MATCH(S625,Codetabel!$A$2:$A$11,0)),""))</f>
        <v>3.2</v>
      </c>
      <c r="U625" s="8" t="str">
        <f aca="false">IF(NOT(X625),"n/a (excluded)",IF(K625=S625,"OK","MISMATCH"))</f>
        <v>OK</v>
      </c>
      <c r="V625" s="8" t="str">
        <f aca="false">IF(NOT(X625),"n/a (excluded)",IF(M625&amp;""=T625&amp;"","OK","MISMATCH"))</f>
        <v>OK</v>
      </c>
      <c r="W625" s="8" t="str">
        <f aca="false">IF(E625="","no activity description",IF(O625="","no numeric odour distance",IF(M625="","no category","")))</f>
        <v/>
      </c>
      <c r="X625" s="12" t="b">
        <f aca="false">W625=""</f>
        <v>1</v>
      </c>
      <c r="Y625" s="8" t="n">
        <f aca="false">IF(X625,INDEX(Codetabel!$C$2:$C$11,MATCH(M625&amp;"",Codetabel!$B$2:$B$11,0)),"")</f>
        <v>4</v>
      </c>
      <c r="Z625" s="12" t="b">
        <f aca="false">IF(X625,O625=S625,"")</f>
        <v>0</v>
      </c>
    </row>
    <row r="626" customFormat="false" ht="15" hidden="false" customHeight="false" outlineLevel="0" collapsed="false">
      <c r="A626" s="9" t="n">
        <v>627</v>
      </c>
      <c r="B626" s="9" t="s">
        <v>977</v>
      </c>
      <c r="C626" s="9" t="s">
        <v>978</v>
      </c>
      <c r="D626" s="9" t="s">
        <v>67</v>
      </c>
      <c r="E626" s="9" t="s">
        <v>981</v>
      </c>
      <c r="F626" s="9" t="s">
        <v>1215</v>
      </c>
      <c r="G626" s="9" t="s">
        <v>1215</v>
      </c>
      <c r="H626" s="9" t="s">
        <v>1215</v>
      </c>
      <c r="I626" s="9" t="s">
        <v>1232</v>
      </c>
      <c r="J626" s="9" t="s">
        <v>1232</v>
      </c>
      <c r="K626" s="9" t="n">
        <v>10</v>
      </c>
      <c r="L626" s="9" t="s">
        <v>392</v>
      </c>
      <c r="M626" s="9" t="s">
        <v>392</v>
      </c>
      <c r="N626" s="11" t="b">
        <f aca="false">FALSE()</f>
        <v>0</v>
      </c>
      <c r="O626" s="8" t="n">
        <f aca="false">IF(F626="","",IF(ISNUMBER(F626),F626,IFERROR(VALUE(F626),"")))</f>
        <v>0</v>
      </c>
      <c r="P626" s="8" t="n">
        <f aca="false">IF(G626="","",IF(ISNUMBER(G626),G626,IFERROR(VALUE(G626),"")))</f>
        <v>0</v>
      </c>
      <c r="Q626" s="8" t="n">
        <f aca="false">IF(H626="","",IF(ISNUMBER(H626),H626,IFERROR(VALUE(H626),"")))</f>
        <v>0</v>
      </c>
      <c r="R626" s="8" t="n">
        <f aca="false">IF(I626="","",IF(ISNUMBER(I626),I626,IFERROR(VALUE(I626),"")))</f>
        <v>10</v>
      </c>
      <c r="S626" s="8" t="n">
        <f aca="false">IF(COUNT(O626:R626)=0,"",MAX(O626:R626))</f>
        <v>10</v>
      </c>
      <c r="T626" s="8" t="str">
        <f aca="false">IF(S626="","",IFERROR(INDEX(Codetabel!$B$2:$B$11,MATCH(S626,Codetabel!$A$2:$A$11,0)),""))</f>
        <v>1</v>
      </c>
      <c r="U626" s="8" t="str">
        <f aca="false">IF(NOT(X626),"n/a (excluded)",IF(K626=S626,"OK","MISMATCH"))</f>
        <v>OK</v>
      </c>
      <c r="V626" s="8" t="str">
        <f aca="false">IF(NOT(X626),"n/a (excluded)",IF(M626&amp;""=T626&amp;"","OK","MISMATCH"))</f>
        <v>OK</v>
      </c>
      <c r="W626" s="8" t="str">
        <f aca="false">IF(E626="","no activity description",IF(O626="","no numeric odour distance",IF(M626="","no category","")))</f>
        <v/>
      </c>
      <c r="X626" s="12" t="b">
        <f aca="false">W626=""</f>
        <v>1</v>
      </c>
      <c r="Y626" s="8" t="n">
        <f aca="false">IF(X626,INDEX(Codetabel!$C$2:$C$11,MATCH(M626&amp;"",Codetabel!$B$2:$B$11,0)),"")</f>
        <v>1</v>
      </c>
      <c r="Z626" s="12" t="b">
        <f aca="false">IF(X626,O626=S626,"")</f>
        <v>0</v>
      </c>
    </row>
    <row r="627" customFormat="false" ht="15" hidden="false" customHeight="false" outlineLevel="0" collapsed="false">
      <c r="A627" s="9" t="n">
        <v>628</v>
      </c>
      <c r="B627" s="9" t="s">
        <v>977</v>
      </c>
      <c r="C627" s="9" t="s">
        <v>978</v>
      </c>
      <c r="D627" s="9" t="s">
        <v>1399</v>
      </c>
      <c r="E627" s="9" t="s">
        <v>982</v>
      </c>
      <c r="F627" s="9" t="s">
        <v>1215</v>
      </c>
      <c r="G627" s="9" t="s">
        <v>1215</v>
      </c>
      <c r="H627" s="9" t="s">
        <v>1215</v>
      </c>
      <c r="I627" s="9" t="s">
        <v>1232</v>
      </c>
      <c r="J627" s="9" t="s">
        <v>1232</v>
      </c>
      <c r="K627" s="9" t="n">
        <v>10</v>
      </c>
      <c r="L627" s="9" t="s">
        <v>392</v>
      </c>
      <c r="M627" s="9" t="s">
        <v>392</v>
      </c>
      <c r="N627" s="11" t="b">
        <f aca="false">FALSE()</f>
        <v>0</v>
      </c>
      <c r="O627" s="8" t="n">
        <f aca="false">IF(F627="","",IF(ISNUMBER(F627),F627,IFERROR(VALUE(F627),"")))</f>
        <v>0</v>
      </c>
      <c r="P627" s="8" t="n">
        <f aca="false">IF(G627="","",IF(ISNUMBER(G627),G627,IFERROR(VALUE(G627),"")))</f>
        <v>0</v>
      </c>
      <c r="Q627" s="8" t="n">
        <f aca="false">IF(H627="","",IF(ISNUMBER(H627),H627,IFERROR(VALUE(H627),"")))</f>
        <v>0</v>
      </c>
      <c r="R627" s="8" t="n">
        <f aca="false">IF(I627="","",IF(ISNUMBER(I627),I627,IFERROR(VALUE(I627),"")))</f>
        <v>10</v>
      </c>
      <c r="S627" s="8" t="n">
        <f aca="false">IF(COUNT(O627:R627)=0,"",MAX(O627:R627))</f>
        <v>10</v>
      </c>
      <c r="T627" s="8" t="str">
        <f aca="false">IF(S627="","",IFERROR(INDEX(Codetabel!$B$2:$B$11,MATCH(S627,Codetabel!$A$2:$A$11,0)),""))</f>
        <v>1</v>
      </c>
      <c r="U627" s="8" t="str">
        <f aca="false">IF(NOT(X627),"n/a (excluded)",IF(K627=S627,"OK","MISMATCH"))</f>
        <v>OK</v>
      </c>
      <c r="V627" s="8" t="str">
        <f aca="false">IF(NOT(X627),"n/a (excluded)",IF(M627&amp;""=T627&amp;"","OK","MISMATCH"))</f>
        <v>OK</v>
      </c>
      <c r="W627" s="8" t="str">
        <f aca="false">IF(E627="","no activity description",IF(O627="","no numeric odour distance",IF(M627="","no category","")))</f>
        <v/>
      </c>
      <c r="X627" s="12" t="b">
        <f aca="false">W627=""</f>
        <v>1</v>
      </c>
      <c r="Y627" s="8" t="n">
        <f aca="false">IF(X627,INDEX(Codetabel!$C$2:$C$11,MATCH(M627&amp;"",Codetabel!$B$2:$B$11,0)),"")</f>
        <v>1</v>
      </c>
      <c r="Z627" s="12" t="b">
        <f aca="false">IF(X627,O627=S627,"")</f>
        <v>0</v>
      </c>
    </row>
    <row r="628" customFormat="false" ht="15" hidden="false" customHeight="false" outlineLevel="0" collapsed="false">
      <c r="A628" s="9" t="n">
        <v>629</v>
      </c>
      <c r="B628" s="9" t="s">
        <v>983</v>
      </c>
      <c r="C628" s="9" t="s">
        <v>984</v>
      </c>
      <c r="D628" s="9" t="s">
        <v>1212</v>
      </c>
      <c r="E628" s="9"/>
      <c r="F628" s="9"/>
      <c r="G628" s="9"/>
      <c r="H628" s="9"/>
      <c r="I628" s="9"/>
      <c r="J628" s="9"/>
      <c r="K628" s="9"/>
      <c r="L628" s="9" t="str">
        <f aca="false">IF(ISNA(P629),"",P629)</f>
        <v/>
      </c>
      <c r="M628" s="9"/>
      <c r="N628" s="11" t="b">
        <f aca="false">TRUE()</f>
        <v>1</v>
      </c>
      <c r="O628" s="8" t="str">
        <f aca="false">IF(F628="","",IF(ISNUMBER(F628),F628,IFERROR(VALUE(F628),"")))</f>
        <v/>
      </c>
      <c r="P628" s="8" t="str">
        <f aca="false">IF(G628="","",IF(ISNUMBER(G628),G628,IFERROR(VALUE(G628),"")))</f>
        <v/>
      </c>
      <c r="Q628" s="8" t="str">
        <f aca="false">IF(H628="","",IF(ISNUMBER(H628),H628,IFERROR(VALUE(H628),"")))</f>
        <v/>
      </c>
      <c r="R628" s="8" t="str">
        <f aca="false">IF(I628="","",IF(ISNUMBER(I628),I628,IFERROR(VALUE(I628),"")))</f>
        <v/>
      </c>
      <c r="S628" s="8" t="str">
        <f aca="false">IF(COUNT(O628:R628)=0,"",MAX(O628:R628))</f>
        <v/>
      </c>
      <c r="T628" s="8" t="str">
        <f aca="false">IF(S628="","",IFERROR(INDEX(Codetabel!$B$2:$B$11,MATCH(S628,Codetabel!$A$2:$A$11,0)),""))</f>
        <v/>
      </c>
      <c r="U628" s="8" t="str">
        <f aca="false">IF(NOT(X628),"n/a (excluded)",IF(K628=S628,"OK","MISMATCH"))</f>
        <v>n/a (excluded)</v>
      </c>
      <c r="V628" s="8" t="str">
        <f aca="false">IF(NOT(X628),"n/a (excluded)",IF(M628&amp;""=T628&amp;"","OK","MISMATCH"))</f>
        <v>n/a (excluded)</v>
      </c>
      <c r="W628" s="8" t="str">
        <f aca="false">IF(E628="","no activity description",IF(O628="","no numeric odour distance",IF(M628="","no category","")))</f>
        <v>no activity description</v>
      </c>
      <c r="X628" s="12" t="b">
        <f aca="false">W628=""</f>
        <v>0</v>
      </c>
      <c r="Y628" s="8" t="str">
        <f aca="false">IF(X628,INDEX(Codetabel!$C$2:$C$11,MATCH(M628&amp;"",Codetabel!$B$2:$B$11,0)),"")</f>
        <v/>
      </c>
      <c r="Z628" s="8" t="str">
        <f aca="false">IF(X628,O628=S628,"")</f>
        <v/>
      </c>
    </row>
    <row r="629" customFormat="false" ht="15" hidden="false" customHeight="false" outlineLevel="0" collapsed="false">
      <c r="A629" s="9" t="n">
        <v>630</v>
      </c>
      <c r="B629" s="9" t="s">
        <v>983</v>
      </c>
      <c r="C629" s="9" t="s">
        <v>984</v>
      </c>
      <c r="D629" s="9" t="s">
        <v>1212</v>
      </c>
      <c r="E629" s="9" t="s">
        <v>1431</v>
      </c>
      <c r="F629" s="9"/>
      <c r="G629" s="9"/>
      <c r="H629" s="9"/>
      <c r="I629" s="9"/>
      <c r="J629" s="9"/>
      <c r="K629" s="9"/>
      <c r="L629" s="9" t="n">
        <f aca="false">IF(ISNA(P630),"",P630)</f>
        <v>0</v>
      </c>
      <c r="M629" s="9"/>
      <c r="N629" s="11" t="b">
        <f aca="false">TRUE()</f>
        <v>1</v>
      </c>
      <c r="O629" s="8" t="str">
        <f aca="false">IF(F629="","",IF(ISNUMBER(F629),F629,IFERROR(VALUE(F629),"")))</f>
        <v/>
      </c>
      <c r="P629" s="8" t="str">
        <f aca="false">IF(G629="","",IF(ISNUMBER(G629),G629,IFERROR(VALUE(G629),"")))</f>
        <v/>
      </c>
      <c r="Q629" s="8" t="str">
        <f aca="false">IF(H629="","",IF(ISNUMBER(H629),H629,IFERROR(VALUE(H629),"")))</f>
        <v/>
      </c>
      <c r="R629" s="8" t="str">
        <f aca="false">IF(I629="","",IF(ISNUMBER(I629),I629,IFERROR(VALUE(I629),"")))</f>
        <v/>
      </c>
      <c r="S629" s="8" t="str">
        <f aca="false">IF(COUNT(O629:R629)=0,"",MAX(O629:R629))</f>
        <v/>
      </c>
      <c r="T629" s="8" t="str">
        <f aca="false">IF(S629="","",IFERROR(INDEX(Codetabel!$B$2:$B$11,MATCH(S629,Codetabel!$A$2:$A$11,0)),""))</f>
        <v/>
      </c>
      <c r="U629" s="8" t="str">
        <f aca="false">IF(NOT(X629),"n/a (excluded)",IF(K629=S629,"OK","MISMATCH"))</f>
        <v>n/a (excluded)</v>
      </c>
      <c r="V629" s="8" t="str">
        <f aca="false">IF(NOT(X629),"n/a (excluded)",IF(M629&amp;""=T629&amp;"","OK","MISMATCH"))</f>
        <v>n/a (excluded)</v>
      </c>
      <c r="W629" s="8" t="str">
        <f aca="false">IF(E629="","no activity description",IF(O629="","no numeric odour distance",IF(M629="","no category","")))</f>
        <v>no numeric odour distance</v>
      </c>
      <c r="X629" s="12" t="b">
        <f aca="false">W629=""</f>
        <v>0</v>
      </c>
      <c r="Y629" s="8" t="str">
        <f aca="false">IF(X629,INDEX(Codetabel!$C$2:$C$11,MATCH(M629&amp;"",Codetabel!$B$2:$B$11,0)),"")</f>
        <v/>
      </c>
      <c r="Z629" s="8" t="str">
        <f aca="false">IF(X629,O629=S629,"")</f>
        <v/>
      </c>
    </row>
    <row r="630" customFormat="false" ht="15" hidden="false" customHeight="false" outlineLevel="0" collapsed="false">
      <c r="A630" s="9" t="n">
        <v>631</v>
      </c>
      <c r="B630" s="9" t="s">
        <v>983</v>
      </c>
      <c r="C630" s="9" t="s">
        <v>984</v>
      </c>
      <c r="D630" s="9" t="s">
        <v>1285</v>
      </c>
      <c r="E630" s="9" t="s">
        <v>985</v>
      </c>
      <c r="F630" s="9" t="n">
        <v>0</v>
      </c>
      <c r="G630" s="9" t="n">
        <v>0</v>
      </c>
      <c r="H630" s="9" t="n">
        <v>10</v>
      </c>
      <c r="I630" s="9" t="n">
        <v>0</v>
      </c>
      <c r="J630" s="9" t="n">
        <f aca="false">MAX(J631,G631,F631,E631)</f>
        <v>0</v>
      </c>
      <c r="K630" s="9" t="n">
        <v>10</v>
      </c>
      <c r="L630" s="9" t="str">
        <f aca="false">IF(ISNA(P631),"",P631)</f>
        <v/>
      </c>
      <c r="M630" s="9" t="s">
        <v>392</v>
      </c>
      <c r="N630" s="11" t="b">
        <f aca="false">TRUE()</f>
        <v>1</v>
      </c>
      <c r="O630" s="8" t="n">
        <f aca="false">IF(F630="","",IF(ISNUMBER(F630),F630,IFERROR(VALUE(F630),"")))</f>
        <v>0</v>
      </c>
      <c r="P630" s="8" t="n">
        <f aca="false">IF(G630="","",IF(ISNUMBER(G630),G630,IFERROR(VALUE(G630),"")))</f>
        <v>0</v>
      </c>
      <c r="Q630" s="8" t="n">
        <f aca="false">IF(H630="","",IF(ISNUMBER(H630),H630,IFERROR(VALUE(H630),"")))</f>
        <v>10</v>
      </c>
      <c r="R630" s="8" t="n">
        <f aca="false">IF(I630="","",IF(ISNUMBER(I630),I630,IFERROR(VALUE(I630),"")))</f>
        <v>0</v>
      </c>
      <c r="S630" s="8" t="n">
        <f aca="false">IF(COUNT(O630:R630)=0,"",MAX(O630:R630))</f>
        <v>10</v>
      </c>
      <c r="T630" s="8" t="str">
        <f aca="false">IF(S630="","",IFERROR(INDEX(Codetabel!$B$2:$B$11,MATCH(S630,Codetabel!$A$2:$A$11,0)),""))</f>
        <v>1</v>
      </c>
      <c r="U630" s="8" t="str">
        <f aca="false">IF(NOT(X630),"n/a (excluded)",IF(K630=S630,"OK","MISMATCH"))</f>
        <v>OK</v>
      </c>
      <c r="V630" s="8" t="str">
        <f aca="false">IF(NOT(X630),"n/a (excluded)",IF(M630&amp;""=T630&amp;"","OK","MISMATCH"))</f>
        <v>OK</v>
      </c>
      <c r="W630" s="8" t="str">
        <f aca="false">IF(E630="","no activity description",IF(O630="","no numeric odour distance",IF(M630="","no category","")))</f>
        <v/>
      </c>
      <c r="X630" s="12" t="b">
        <f aca="false">W630=""</f>
        <v>1</v>
      </c>
      <c r="Y630" s="8" t="n">
        <f aca="false">IF(X630,INDEX(Codetabel!$C$2:$C$11,MATCH(M630&amp;"",Codetabel!$B$2:$B$11,0)),"")</f>
        <v>1</v>
      </c>
      <c r="Z630" s="12" t="b">
        <f aca="false">IF(X630,O630=S630,"")</f>
        <v>0</v>
      </c>
    </row>
    <row r="631" customFormat="false" ht="15" hidden="false" customHeight="false" outlineLevel="0" collapsed="false">
      <c r="A631" s="9" t="n">
        <v>632</v>
      </c>
      <c r="B631" s="9" t="s">
        <v>986</v>
      </c>
      <c r="C631" s="9" t="s">
        <v>987</v>
      </c>
      <c r="D631" s="9" t="s">
        <v>1212</v>
      </c>
      <c r="E631" s="9"/>
      <c r="F631" s="9"/>
      <c r="G631" s="9"/>
      <c r="H631" s="9"/>
      <c r="I631" s="9"/>
      <c r="J631" s="9"/>
      <c r="K631" s="9"/>
      <c r="L631" s="9" t="str">
        <f aca="false">IF(ISNA(P632),"",P632)</f>
        <v/>
      </c>
      <c r="M631" s="9"/>
      <c r="N631" s="11" t="b">
        <f aca="false">TRUE()</f>
        <v>1</v>
      </c>
      <c r="O631" s="8" t="str">
        <f aca="false">IF(F631="","",IF(ISNUMBER(F631),F631,IFERROR(VALUE(F631),"")))</f>
        <v/>
      </c>
      <c r="P631" s="8" t="str">
        <f aca="false">IF(G631="","",IF(ISNUMBER(G631),G631,IFERROR(VALUE(G631),"")))</f>
        <v/>
      </c>
      <c r="Q631" s="8" t="str">
        <f aca="false">IF(H631="","",IF(ISNUMBER(H631),H631,IFERROR(VALUE(H631),"")))</f>
        <v/>
      </c>
      <c r="R631" s="8" t="str">
        <f aca="false">IF(I631="","",IF(ISNUMBER(I631),I631,IFERROR(VALUE(I631),"")))</f>
        <v/>
      </c>
      <c r="S631" s="8" t="str">
        <f aca="false">IF(COUNT(O631:R631)=0,"",MAX(O631:R631))</f>
        <v/>
      </c>
      <c r="T631" s="8" t="str">
        <f aca="false">IF(S631="","",IFERROR(INDEX(Codetabel!$B$2:$B$11,MATCH(S631,Codetabel!$A$2:$A$11,0)),""))</f>
        <v/>
      </c>
      <c r="U631" s="8" t="str">
        <f aca="false">IF(NOT(X631),"n/a (excluded)",IF(K631=S631,"OK","MISMATCH"))</f>
        <v>n/a (excluded)</v>
      </c>
      <c r="V631" s="8" t="str">
        <f aca="false">IF(NOT(X631),"n/a (excluded)",IF(M631&amp;""=T631&amp;"","OK","MISMATCH"))</f>
        <v>n/a (excluded)</v>
      </c>
      <c r="W631" s="8" t="str">
        <f aca="false">IF(E631="","no activity description",IF(O631="","no numeric odour distance",IF(M631="","no category","")))</f>
        <v>no activity description</v>
      </c>
      <c r="X631" s="12" t="b">
        <f aca="false">W631=""</f>
        <v>0</v>
      </c>
      <c r="Y631" s="8" t="str">
        <f aca="false">IF(X631,INDEX(Codetabel!$C$2:$C$11,MATCH(M631&amp;"",Codetabel!$B$2:$B$11,0)),"")</f>
        <v/>
      </c>
      <c r="Z631" s="8" t="str">
        <f aca="false">IF(X631,O631=S631,"")</f>
        <v/>
      </c>
    </row>
    <row r="632" customFormat="false" ht="15" hidden="false" customHeight="false" outlineLevel="0" collapsed="false">
      <c r="A632" s="9" t="n">
        <v>633</v>
      </c>
      <c r="B632" s="9" t="s">
        <v>986</v>
      </c>
      <c r="C632" s="9" t="s">
        <v>987</v>
      </c>
      <c r="D632" s="9" t="s">
        <v>1212</v>
      </c>
      <c r="E632" s="9" t="s">
        <v>1432</v>
      </c>
      <c r="F632" s="9"/>
      <c r="G632" s="9"/>
      <c r="H632" s="9"/>
      <c r="I632" s="9"/>
      <c r="J632" s="9"/>
      <c r="K632" s="9"/>
      <c r="L632" s="9" t="n">
        <f aca="false">IF(ISNA(P633),"",P633)</f>
        <v>0</v>
      </c>
      <c r="M632" s="9"/>
      <c r="N632" s="11" t="b">
        <f aca="false">TRUE()</f>
        <v>1</v>
      </c>
      <c r="O632" s="8" t="str">
        <f aca="false">IF(F632="","",IF(ISNUMBER(F632),F632,IFERROR(VALUE(F632),"")))</f>
        <v/>
      </c>
      <c r="P632" s="8" t="str">
        <f aca="false">IF(G632="","",IF(ISNUMBER(G632),G632,IFERROR(VALUE(G632),"")))</f>
        <v/>
      </c>
      <c r="Q632" s="8" t="str">
        <f aca="false">IF(H632="","",IF(ISNUMBER(H632),H632,IFERROR(VALUE(H632),"")))</f>
        <v/>
      </c>
      <c r="R632" s="8" t="str">
        <f aca="false">IF(I632="","",IF(ISNUMBER(I632),I632,IFERROR(VALUE(I632),"")))</f>
        <v/>
      </c>
      <c r="S632" s="8" t="str">
        <f aca="false">IF(COUNT(O632:R632)=0,"",MAX(O632:R632))</f>
        <v/>
      </c>
      <c r="T632" s="8" t="str">
        <f aca="false">IF(S632="","",IFERROR(INDEX(Codetabel!$B$2:$B$11,MATCH(S632,Codetabel!$A$2:$A$11,0)),""))</f>
        <v/>
      </c>
      <c r="U632" s="8" t="str">
        <f aca="false">IF(NOT(X632),"n/a (excluded)",IF(K632=S632,"OK","MISMATCH"))</f>
        <v>n/a (excluded)</v>
      </c>
      <c r="V632" s="8" t="str">
        <f aca="false">IF(NOT(X632),"n/a (excluded)",IF(M632&amp;""=T632&amp;"","OK","MISMATCH"))</f>
        <v>n/a (excluded)</v>
      </c>
      <c r="W632" s="8" t="str">
        <f aca="false">IF(E632="","no activity description",IF(O632="","no numeric odour distance",IF(M632="","no category","")))</f>
        <v>no numeric odour distance</v>
      </c>
      <c r="X632" s="12" t="b">
        <f aca="false">W632=""</f>
        <v>0</v>
      </c>
      <c r="Y632" s="8" t="str">
        <f aca="false">IF(X632,INDEX(Codetabel!$C$2:$C$11,MATCH(M632&amp;"",Codetabel!$B$2:$B$11,0)),"")</f>
        <v/>
      </c>
      <c r="Z632" s="8" t="str">
        <f aca="false">IF(X632,O632=S632,"")</f>
        <v/>
      </c>
    </row>
    <row r="633" customFormat="false" ht="15" hidden="false" customHeight="false" outlineLevel="0" collapsed="false">
      <c r="A633" s="9" t="n">
        <v>634</v>
      </c>
      <c r="B633" s="9" t="s">
        <v>986</v>
      </c>
      <c r="C633" s="9" t="s">
        <v>987</v>
      </c>
      <c r="D633" s="9" t="s">
        <v>1285</v>
      </c>
      <c r="E633" s="9" t="s">
        <v>988</v>
      </c>
      <c r="F633" s="9" t="n">
        <v>0</v>
      </c>
      <c r="G633" s="9" t="n">
        <v>0</v>
      </c>
      <c r="H633" s="9" t="n">
        <v>10</v>
      </c>
      <c r="I633" s="9" t="n">
        <v>0</v>
      </c>
      <c r="J633" s="9" t="n">
        <f aca="false">MAX(J634,G634,F634,E634)</f>
        <v>0</v>
      </c>
      <c r="K633" s="9" t="n">
        <v>10</v>
      </c>
      <c r="L633" s="9" t="str">
        <f aca="false">IF(ISNA(P634),"",P634)</f>
        <v/>
      </c>
      <c r="M633" s="9" t="s">
        <v>392</v>
      </c>
      <c r="N633" s="11" t="b">
        <f aca="false">TRUE()</f>
        <v>1</v>
      </c>
      <c r="O633" s="8" t="n">
        <f aca="false">IF(F633="","",IF(ISNUMBER(F633),F633,IFERROR(VALUE(F633),"")))</f>
        <v>0</v>
      </c>
      <c r="P633" s="8" t="n">
        <f aca="false">IF(G633="","",IF(ISNUMBER(G633),G633,IFERROR(VALUE(G633),"")))</f>
        <v>0</v>
      </c>
      <c r="Q633" s="8" t="n">
        <f aca="false">IF(H633="","",IF(ISNUMBER(H633),H633,IFERROR(VALUE(H633),"")))</f>
        <v>10</v>
      </c>
      <c r="R633" s="8" t="n">
        <f aca="false">IF(I633="","",IF(ISNUMBER(I633),I633,IFERROR(VALUE(I633),"")))</f>
        <v>0</v>
      </c>
      <c r="S633" s="8" t="n">
        <f aca="false">IF(COUNT(O633:R633)=0,"",MAX(O633:R633))</f>
        <v>10</v>
      </c>
      <c r="T633" s="8" t="str">
        <f aca="false">IF(S633="","",IFERROR(INDEX(Codetabel!$B$2:$B$11,MATCH(S633,Codetabel!$A$2:$A$11,0)),""))</f>
        <v>1</v>
      </c>
      <c r="U633" s="8" t="str">
        <f aca="false">IF(NOT(X633),"n/a (excluded)",IF(K633=S633,"OK","MISMATCH"))</f>
        <v>OK</v>
      </c>
      <c r="V633" s="8" t="str">
        <f aca="false">IF(NOT(X633),"n/a (excluded)",IF(M633&amp;""=T633&amp;"","OK","MISMATCH"))</f>
        <v>OK</v>
      </c>
      <c r="W633" s="8" t="str">
        <f aca="false">IF(E633="","no activity description",IF(O633="","no numeric odour distance",IF(M633="","no category","")))</f>
        <v/>
      </c>
      <c r="X633" s="12" t="b">
        <f aca="false">W633=""</f>
        <v>1</v>
      </c>
      <c r="Y633" s="8" t="n">
        <f aca="false">IF(X633,INDEX(Codetabel!$C$2:$C$11,MATCH(M633&amp;"",Codetabel!$B$2:$B$11,0)),"")</f>
        <v>1</v>
      </c>
      <c r="Z633" s="12" t="b">
        <f aca="false">IF(X633,O633=S633,"")</f>
        <v>0</v>
      </c>
    </row>
    <row r="634" customFormat="false" ht="15" hidden="false" customHeight="false" outlineLevel="0" collapsed="false">
      <c r="A634" s="9" t="n">
        <v>635</v>
      </c>
      <c r="B634" s="9" t="s">
        <v>1433</v>
      </c>
      <c r="C634" s="9" t="s">
        <v>1434</v>
      </c>
      <c r="D634" s="9" t="s">
        <v>1212</v>
      </c>
      <c r="E634" s="9"/>
      <c r="F634" s="9"/>
      <c r="G634" s="9"/>
      <c r="H634" s="9"/>
      <c r="I634" s="9"/>
      <c r="J634" s="9"/>
      <c r="K634" s="9"/>
      <c r="L634" s="9" t="str">
        <f aca="false">IF(ISNA(P635),"",P635)</f>
        <v/>
      </c>
      <c r="M634" s="9"/>
      <c r="N634" s="11" t="b">
        <f aca="false">TRUE()</f>
        <v>1</v>
      </c>
      <c r="O634" s="8" t="str">
        <f aca="false">IF(F634="","",IF(ISNUMBER(F634),F634,IFERROR(VALUE(F634),"")))</f>
        <v/>
      </c>
      <c r="P634" s="8" t="str">
        <f aca="false">IF(G634="","",IF(ISNUMBER(G634),G634,IFERROR(VALUE(G634),"")))</f>
        <v/>
      </c>
      <c r="Q634" s="8" t="str">
        <f aca="false">IF(H634="","",IF(ISNUMBER(H634),H634,IFERROR(VALUE(H634),"")))</f>
        <v/>
      </c>
      <c r="R634" s="8" t="str">
        <f aca="false">IF(I634="","",IF(ISNUMBER(I634),I634,IFERROR(VALUE(I634),"")))</f>
        <v/>
      </c>
      <c r="S634" s="8" t="str">
        <f aca="false">IF(COUNT(O634:R634)=0,"",MAX(O634:R634))</f>
        <v/>
      </c>
      <c r="T634" s="8" t="str">
        <f aca="false">IF(S634="","",IFERROR(INDEX(Codetabel!$B$2:$B$11,MATCH(S634,Codetabel!$A$2:$A$11,0)),""))</f>
        <v/>
      </c>
      <c r="U634" s="8" t="str">
        <f aca="false">IF(NOT(X634),"n/a (excluded)",IF(K634=S634,"OK","MISMATCH"))</f>
        <v>n/a (excluded)</v>
      </c>
      <c r="V634" s="8" t="str">
        <f aca="false">IF(NOT(X634),"n/a (excluded)",IF(M634&amp;""=T634&amp;"","OK","MISMATCH"))</f>
        <v>n/a (excluded)</v>
      </c>
      <c r="W634" s="8" t="str">
        <f aca="false">IF(E634="","no activity description",IF(O634="","no numeric odour distance",IF(M634="","no category","")))</f>
        <v>no activity description</v>
      </c>
      <c r="X634" s="12" t="b">
        <f aca="false">W634=""</f>
        <v>0</v>
      </c>
      <c r="Y634" s="8" t="str">
        <f aca="false">IF(X634,INDEX(Codetabel!$C$2:$C$11,MATCH(M634&amp;"",Codetabel!$B$2:$B$11,0)),"")</f>
        <v/>
      </c>
      <c r="Z634" s="8" t="str">
        <f aca="false">IF(X634,O634=S634,"")</f>
        <v/>
      </c>
    </row>
    <row r="635" customFormat="false" ht="15" hidden="false" customHeight="false" outlineLevel="0" collapsed="false">
      <c r="A635" s="9" t="n">
        <v>636</v>
      </c>
      <c r="B635" s="9" t="s">
        <v>1433</v>
      </c>
      <c r="C635" s="9" t="s">
        <v>1434</v>
      </c>
      <c r="D635" s="9" t="s">
        <v>1212</v>
      </c>
      <c r="E635" s="9" t="s">
        <v>1435</v>
      </c>
      <c r="F635" s="9"/>
      <c r="G635" s="9"/>
      <c r="H635" s="9"/>
      <c r="I635" s="9"/>
      <c r="J635" s="9"/>
      <c r="K635" s="9"/>
      <c r="L635" s="9" t="n">
        <f aca="false">IF(ISNA(P636),"",P636)</f>
        <v>0</v>
      </c>
      <c r="M635" s="9"/>
      <c r="N635" s="11" t="b">
        <f aca="false">TRUE()</f>
        <v>1</v>
      </c>
      <c r="O635" s="8" t="str">
        <f aca="false">IF(F635="","",IF(ISNUMBER(F635),F635,IFERROR(VALUE(F635),"")))</f>
        <v/>
      </c>
      <c r="P635" s="8" t="str">
        <f aca="false">IF(G635="","",IF(ISNUMBER(G635),G635,IFERROR(VALUE(G635),"")))</f>
        <v/>
      </c>
      <c r="Q635" s="8" t="str">
        <f aca="false">IF(H635="","",IF(ISNUMBER(H635),H635,IFERROR(VALUE(H635),"")))</f>
        <v/>
      </c>
      <c r="R635" s="8" t="str">
        <f aca="false">IF(I635="","",IF(ISNUMBER(I635),I635,IFERROR(VALUE(I635),"")))</f>
        <v/>
      </c>
      <c r="S635" s="8" t="str">
        <f aca="false">IF(COUNT(O635:R635)=0,"",MAX(O635:R635))</f>
        <v/>
      </c>
      <c r="T635" s="8" t="str">
        <f aca="false">IF(S635="","",IFERROR(INDEX(Codetabel!$B$2:$B$11,MATCH(S635,Codetabel!$A$2:$A$11,0)),""))</f>
        <v/>
      </c>
      <c r="U635" s="8" t="str">
        <f aca="false">IF(NOT(X635),"n/a (excluded)",IF(K635=S635,"OK","MISMATCH"))</f>
        <v>n/a (excluded)</v>
      </c>
      <c r="V635" s="8" t="str">
        <f aca="false">IF(NOT(X635),"n/a (excluded)",IF(M635&amp;""=T635&amp;"","OK","MISMATCH"))</f>
        <v>n/a (excluded)</v>
      </c>
      <c r="W635" s="8" t="str">
        <f aca="false">IF(E635="","no activity description",IF(O635="","no numeric odour distance",IF(M635="","no category","")))</f>
        <v>no numeric odour distance</v>
      </c>
      <c r="X635" s="12" t="b">
        <f aca="false">W635=""</f>
        <v>0</v>
      </c>
      <c r="Y635" s="8" t="str">
        <f aca="false">IF(X635,INDEX(Codetabel!$C$2:$C$11,MATCH(M635&amp;"",Codetabel!$B$2:$B$11,0)),"")</f>
        <v/>
      </c>
      <c r="Z635" s="8" t="str">
        <f aca="false">IF(X635,O635=S635,"")</f>
        <v/>
      </c>
    </row>
    <row r="636" customFormat="false" ht="15" hidden="false" customHeight="false" outlineLevel="0" collapsed="false">
      <c r="A636" s="9" t="n">
        <v>637</v>
      </c>
      <c r="B636" s="9" t="s">
        <v>989</v>
      </c>
      <c r="C636" s="9" t="s">
        <v>990</v>
      </c>
      <c r="D636" s="9"/>
      <c r="E636" s="9" t="s">
        <v>991</v>
      </c>
      <c r="F636" s="9" t="n">
        <v>10</v>
      </c>
      <c r="G636" s="9" t="n">
        <v>0</v>
      </c>
      <c r="H636" s="9" t="n">
        <v>30</v>
      </c>
      <c r="I636" s="9" t="n">
        <v>10</v>
      </c>
      <c r="J636" s="9" t="n">
        <f aca="false">MAX(J637,G637,F637,E637)</f>
        <v>10</v>
      </c>
      <c r="K636" s="9" t="n">
        <v>30</v>
      </c>
      <c r="L636" s="9" t="n">
        <f aca="false">IF(ISNA(P637),"",P637)</f>
        <v>0</v>
      </c>
      <c r="M636" s="9" t="s">
        <v>107</v>
      </c>
      <c r="N636" s="11" t="b">
        <f aca="false">TRUE()</f>
        <v>1</v>
      </c>
      <c r="O636" s="8" t="n">
        <f aca="false">IF(F636="","",IF(ISNUMBER(F636),F636,IFERROR(VALUE(F636),"")))</f>
        <v>10</v>
      </c>
      <c r="P636" s="8" t="n">
        <f aca="false">IF(G636="","",IF(ISNUMBER(G636),G636,IFERROR(VALUE(G636),"")))</f>
        <v>0</v>
      </c>
      <c r="Q636" s="8" t="n">
        <f aca="false">IF(H636="","",IF(ISNUMBER(H636),H636,IFERROR(VALUE(H636),"")))</f>
        <v>30</v>
      </c>
      <c r="R636" s="8" t="n">
        <f aca="false">IF(I636="","",IF(ISNUMBER(I636),I636,IFERROR(VALUE(I636),"")))</f>
        <v>10</v>
      </c>
      <c r="S636" s="8" t="n">
        <f aca="false">IF(COUNT(O636:R636)=0,"",MAX(O636:R636))</f>
        <v>30</v>
      </c>
      <c r="T636" s="8" t="str">
        <f aca="false">IF(S636="","",IFERROR(INDEX(Codetabel!$B$2:$B$11,MATCH(S636,Codetabel!$A$2:$A$11,0)),""))</f>
        <v>2</v>
      </c>
      <c r="U636" s="8" t="str">
        <f aca="false">IF(NOT(X636),"n/a (excluded)",IF(K636=S636,"OK","MISMATCH"))</f>
        <v>OK</v>
      </c>
      <c r="V636" s="8" t="str">
        <f aca="false">IF(NOT(X636),"n/a (excluded)",IF(M636&amp;""=T636&amp;"","OK","MISMATCH"))</f>
        <v>OK</v>
      </c>
      <c r="W636" s="8" t="str">
        <f aca="false">IF(E636="","no activity description",IF(O636="","no numeric odour distance",IF(M636="","no category","")))</f>
        <v/>
      </c>
      <c r="X636" s="12" t="b">
        <f aca="false">W636=""</f>
        <v>1</v>
      </c>
      <c r="Y636" s="8" t="n">
        <f aca="false">IF(X636,INDEX(Codetabel!$C$2:$C$11,MATCH(M636&amp;"",Codetabel!$B$2:$B$11,0)),"")</f>
        <v>2</v>
      </c>
      <c r="Z636" s="12" t="b">
        <f aca="false">IF(X636,O636=S636,"")</f>
        <v>0</v>
      </c>
    </row>
    <row r="637" customFormat="false" ht="15" hidden="false" customHeight="false" outlineLevel="0" collapsed="false">
      <c r="A637" s="9" t="n">
        <v>638</v>
      </c>
      <c r="B637" s="9" t="s">
        <v>992</v>
      </c>
      <c r="C637" s="9" t="s">
        <v>993</v>
      </c>
      <c r="D637" s="9"/>
      <c r="E637" s="9" t="s">
        <v>994</v>
      </c>
      <c r="F637" s="9" t="n">
        <v>10</v>
      </c>
      <c r="G637" s="9" t="n">
        <v>0</v>
      </c>
      <c r="H637" s="9" t="n">
        <v>50</v>
      </c>
      <c r="I637" s="9" t="n">
        <v>10</v>
      </c>
      <c r="J637" s="9" t="n">
        <f aca="false">MAX(J638,G638,F638,E638)</f>
        <v>10</v>
      </c>
      <c r="K637" s="9" t="n">
        <v>50</v>
      </c>
      <c r="L637" s="9" t="n">
        <f aca="false">IF(ISNA(P638),"",P638)</f>
        <v>0</v>
      </c>
      <c r="M637" s="9" t="s">
        <v>126</v>
      </c>
      <c r="N637" s="11" t="b">
        <f aca="false">TRUE()</f>
        <v>1</v>
      </c>
      <c r="O637" s="8" t="n">
        <f aca="false">IF(F637="","",IF(ISNUMBER(F637),F637,IFERROR(VALUE(F637),"")))</f>
        <v>10</v>
      </c>
      <c r="P637" s="8" t="n">
        <f aca="false">IF(G637="","",IF(ISNUMBER(G637),G637,IFERROR(VALUE(G637),"")))</f>
        <v>0</v>
      </c>
      <c r="Q637" s="8" t="n">
        <f aca="false">IF(H637="","",IF(ISNUMBER(H637),H637,IFERROR(VALUE(H637),"")))</f>
        <v>50</v>
      </c>
      <c r="R637" s="8" t="n">
        <f aca="false">IF(I637="","",IF(ISNUMBER(I637),I637,IFERROR(VALUE(I637),"")))</f>
        <v>10</v>
      </c>
      <c r="S637" s="8" t="n">
        <f aca="false">IF(COUNT(O637:R637)=0,"",MAX(O637:R637))</f>
        <v>50</v>
      </c>
      <c r="T637" s="8" t="str">
        <f aca="false">IF(S637="","",IFERROR(INDEX(Codetabel!$B$2:$B$11,MATCH(S637,Codetabel!$A$2:$A$11,0)),""))</f>
        <v>3.1</v>
      </c>
      <c r="U637" s="8" t="str">
        <f aca="false">IF(NOT(X637),"n/a (excluded)",IF(K637=S637,"OK","MISMATCH"))</f>
        <v>OK</v>
      </c>
      <c r="V637" s="8" t="str">
        <f aca="false">IF(NOT(X637),"n/a (excluded)",IF(M637&amp;""=T637&amp;"","OK","MISMATCH"))</f>
        <v>OK</v>
      </c>
      <c r="W637" s="8" t="str">
        <f aca="false">IF(E637="","no activity description",IF(O637="","no numeric odour distance",IF(M637="","no category","")))</f>
        <v/>
      </c>
      <c r="X637" s="12" t="b">
        <f aca="false">W637=""</f>
        <v>1</v>
      </c>
      <c r="Y637" s="8" t="n">
        <f aca="false">IF(X637,INDEX(Codetabel!$C$2:$C$11,MATCH(M637&amp;"",Codetabel!$B$2:$B$11,0)),"")</f>
        <v>3</v>
      </c>
      <c r="Z637" s="12" t="b">
        <f aca="false">IF(X637,O637=S637,"")</f>
        <v>0</v>
      </c>
    </row>
    <row r="638" customFormat="false" ht="15" hidden="false" customHeight="false" outlineLevel="0" collapsed="false">
      <c r="A638" s="9" t="n">
        <v>639</v>
      </c>
      <c r="B638" s="9" t="s">
        <v>995</v>
      </c>
      <c r="C638" s="9" t="s">
        <v>996</v>
      </c>
      <c r="D638" s="9"/>
      <c r="E638" s="9" t="s">
        <v>997</v>
      </c>
      <c r="F638" s="9" t="n">
        <v>10</v>
      </c>
      <c r="G638" s="9" t="n">
        <v>0</v>
      </c>
      <c r="H638" s="9" t="n">
        <v>50</v>
      </c>
      <c r="I638" s="9" t="n">
        <v>10</v>
      </c>
      <c r="J638" s="9" t="n">
        <f aca="false">MAX(J639,G639,F639,E639)</f>
        <v>10</v>
      </c>
      <c r="K638" s="9" t="n">
        <v>50</v>
      </c>
      <c r="L638" s="9" t="n">
        <f aca="false">IF(ISNA(P639),"",P639)</f>
        <v>10</v>
      </c>
      <c r="M638" s="9" t="s">
        <v>126</v>
      </c>
      <c r="N638" s="11" t="b">
        <f aca="false">TRUE()</f>
        <v>1</v>
      </c>
      <c r="O638" s="8" t="n">
        <f aca="false">IF(F638="","",IF(ISNUMBER(F638),F638,IFERROR(VALUE(F638),"")))</f>
        <v>10</v>
      </c>
      <c r="P638" s="8" t="n">
        <f aca="false">IF(G638="","",IF(ISNUMBER(G638),G638,IFERROR(VALUE(G638),"")))</f>
        <v>0</v>
      </c>
      <c r="Q638" s="8" t="n">
        <f aca="false">IF(H638="","",IF(ISNUMBER(H638),H638,IFERROR(VALUE(H638),"")))</f>
        <v>50</v>
      </c>
      <c r="R638" s="8" t="n">
        <f aca="false">IF(I638="","",IF(ISNUMBER(I638),I638,IFERROR(VALUE(I638),"")))</f>
        <v>10</v>
      </c>
      <c r="S638" s="8" t="n">
        <f aca="false">IF(COUNT(O638:R638)=0,"",MAX(O638:R638))</f>
        <v>50</v>
      </c>
      <c r="T638" s="8" t="str">
        <f aca="false">IF(S638="","",IFERROR(INDEX(Codetabel!$B$2:$B$11,MATCH(S638,Codetabel!$A$2:$A$11,0)),""))</f>
        <v>3.1</v>
      </c>
      <c r="U638" s="8" t="str">
        <f aca="false">IF(NOT(X638),"n/a (excluded)",IF(K638=S638,"OK","MISMATCH"))</f>
        <v>OK</v>
      </c>
      <c r="V638" s="8" t="str">
        <f aca="false">IF(NOT(X638),"n/a (excluded)",IF(M638&amp;""=T638&amp;"","OK","MISMATCH"))</f>
        <v>OK</v>
      </c>
      <c r="W638" s="8" t="str">
        <f aca="false">IF(E638="","no activity description",IF(O638="","no numeric odour distance",IF(M638="","no category","")))</f>
        <v/>
      </c>
      <c r="X638" s="12" t="b">
        <f aca="false">W638=""</f>
        <v>1</v>
      </c>
      <c r="Y638" s="8" t="n">
        <f aca="false">IF(X638,INDEX(Codetabel!$C$2:$C$11,MATCH(M638&amp;"",Codetabel!$B$2:$B$11,0)),"")</f>
        <v>3</v>
      </c>
      <c r="Z638" s="12" t="b">
        <f aca="false">IF(X638,O638=S638,"")</f>
        <v>0</v>
      </c>
    </row>
    <row r="639" customFormat="false" ht="15" hidden="false" customHeight="false" outlineLevel="0" collapsed="false">
      <c r="A639" s="9" t="n">
        <v>640</v>
      </c>
      <c r="B639" s="9" t="s">
        <v>998</v>
      </c>
      <c r="C639" s="9" t="s">
        <v>999</v>
      </c>
      <c r="D639" s="9"/>
      <c r="E639" s="9" t="s">
        <v>1000</v>
      </c>
      <c r="F639" s="9" t="n">
        <v>10</v>
      </c>
      <c r="G639" s="9" t="n">
        <v>10</v>
      </c>
      <c r="H639" s="9" t="n">
        <v>30</v>
      </c>
      <c r="I639" s="9" t="n">
        <v>10</v>
      </c>
      <c r="J639" s="9" t="n">
        <f aca="false">MAX(J640,G640,F640,E640)</f>
        <v>0</v>
      </c>
      <c r="K639" s="9" t="n">
        <v>30</v>
      </c>
      <c r="L639" s="9" t="str">
        <f aca="false">IF(ISNA(P640),"",P640)</f>
        <v/>
      </c>
      <c r="M639" s="9" t="s">
        <v>107</v>
      </c>
      <c r="N639" s="11" t="b">
        <f aca="false">TRUE()</f>
        <v>1</v>
      </c>
      <c r="O639" s="8" t="n">
        <f aca="false">IF(F639="","",IF(ISNUMBER(F639),F639,IFERROR(VALUE(F639),"")))</f>
        <v>10</v>
      </c>
      <c r="P639" s="8" t="n">
        <f aca="false">IF(G639="","",IF(ISNUMBER(G639),G639,IFERROR(VALUE(G639),"")))</f>
        <v>10</v>
      </c>
      <c r="Q639" s="8" t="n">
        <f aca="false">IF(H639="","",IF(ISNUMBER(H639),H639,IFERROR(VALUE(H639),"")))</f>
        <v>30</v>
      </c>
      <c r="R639" s="8" t="n">
        <f aca="false">IF(I639="","",IF(ISNUMBER(I639),I639,IFERROR(VALUE(I639),"")))</f>
        <v>10</v>
      </c>
      <c r="S639" s="8" t="n">
        <f aca="false">IF(COUNT(O639:R639)=0,"",MAX(O639:R639))</f>
        <v>30</v>
      </c>
      <c r="T639" s="8" t="str">
        <f aca="false">IF(S639="","",IFERROR(INDEX(Codetabel!$B$2:$B$11,MATCH(S639,Codetabel!$A$2:$A$11,0)),""))</f>
        <v>2</v>
      </c>
      <c r="U639" s="8" t="str">
        <f aca="false">IF(NOT(X639),"n/a (excluded)",IF(K639=S639,"OK","MISMATCH"))</f>
        <v>OK</v>
      </c>
      <c r="V639" s="8" t="str">
        <f aca="false">IF(NOT(X639),"n/a (excluded)",IF(M639&amp;""=T639&amp;"","OK","MISMATCH"))</f>
        <v>OK</v>
      </c>
      <c r="W639" s="8" t="str">
        <f aca="false">IF(E639="","no activity description",IF(O639="","no numeric odour distance",IF(M639="","no category","")))</f>
        <v/>
      </c>
      <c r="X639" s="12" t="b">
        <f aca="false">W639=""</f>
        <v>1</v>
      </c>
      <c r="Y639" s="8" t="n">
        <f aca="false">IF(X639,INDEX(Codetabel!$C$2:$C$11,MATCH(M639&amp;"",Codetabel!$B$2:$B$11,0)),"")</f>
        <v>2</v>
      </c>
      <c r="Z639" s="12" t="b">
        <f aca="false">IF(X639,O639=S639,"")</f>
        <v>0</v>
      </c>
    </row>
    <row r="640" customFormat="false" ht="15" hidden="false" customHeight="false" outlineLevel="0" collapsed="false">
      <c r="A640" s="9" t="n">
        <v>641</v>
      </c>
      <c r="B640" s="9" t="s">
        <v>1001</v>
      </c>
      <c r="C640" s="9" t="s">
        <v>1002</v>
      </c>
      <c r="D640" s="9" t="s">
        <v>1212</v>
      </c>
      <c r="E640" s="9"/>
      <c r="F640" s="9"/>
      <c r="G640" s="9"/>
      <c r="H640" s="9"/>
      <c r="I640" s="9"/>
      <c r="J640" s="9"/>
      <c r="K640" s="9"/>
      <c r="L640" s="9" t="str">
        <f aca="false">IF(ISNA(P641),"",P641)</f>
        <v/>
      </c>
      <c r="M640" s="9"/>
      <c r="N640" s="11" t="b">
        <f aca="false">TRUE()</f>
        <v>1</v>
      </c>
      <c r="O640" s="8" t="str">
        <f aca="false">IF(F640="","",IF(ISNUMBER(F640),F640,IFERROR(VALUE(F640),"")))</f>
        <v/>
      </c>
      <c r="P640" s="8" t="str">
        <f aca="false">IF(G640="","",IF(ISNUMBER(G640),G640,IFERROR(VALUE(G640),"")))</f>
        <v/>
      </c>
      <c r="Q640" s="8" t="str">
        <f aca="false">IF(H640="","",IF(ISNUMBER(H640),H640,IFERROR(VALUE(H640),"")))</f>
        <v/>
      </c>
      <c r="R640" s="8" t="str">
        <f aca="false">IF(I640="","",IF(ISNUMBER(I640),I640,IFERROR(VALUE(I640),"")))</f>
        <v/>
      </c>
      <c r="S640" s="8" t="str">
        <f aca="false">IF(COUNT(O640:R640)=0,"",MAX(O640:R640))</f>
        <v/>
      </c>
      <c r="T640" s="8" t="str">
        <f aca="false">IF(S640="","",IFERROR(INDEX(Codetabel!$B$2:$B$11,MATCH(S640,Codetabel!$A$2:$A$11,0)),""))</f>
        <v/>
      </c>
      <c r="U640" s="8" t="str">
        <f aca="false">IF(NOT(X640),"n/a (excluded)",IF(K640=S640,"OK","MISMATCH"))</f>
        <v>n/a (excluded)</v>
      </c>
      <c r="V640" s="8" t="str">
        <f aca="false">IF(NOT(X640),"n/a (excluded)",IF(M640&amp;""=T640&amp;"","OK","MISMATCH"))</f>
        <v>n/a (excluded)</v>
      </c>
      <c r="W640" s="8" t="str">
        <f aca="false">IF(E640="","no activity description",IF(O640="","no numeric odour distance",IF(M640="","no category","")))</f>
        <v>no activity description</v>
      </c>
      <c r="X640" s="12" t="b">
        <f aca="false">W640=""</f>
        <v>0</v>
      </c>
      <c r="Y640" s="8" t="str">
        <f aca="false">IF(X640,INDEX(Codetabel!$C$2:$C$11,MATCH(M640&amp;"",Codetabel!$B$2:$B$11,0)),"")</f>
        <v/>
      </c>
      <c r="Z640" s="8" t="str">
        <f aca="false">IF(X640,O640=S640,"")</f>
        <v/>
      </c>
    </row>
    <row r="641" customFormat="false" ht="15" hidden="false" customHeight="false" outlineLevel="0" collapsed="false">
      <c r="A641" s="9" t="n">
        <v>642</v>
      </c>
      <c r="B641" s="9" t="s">
        <v>1001</v>
      </c>
      <c r="C641" s="9" t="s">
        <v>1002</v>
      </c>
      <c r="D641" s="9" t="s">
        <v>1212</v>
      </c>
      <c r="E641" s="9" t="s">
        <v>1436</v>
      </c>
      <c r="F641" s="9"/>
      <c r="G641" s="9"/>
      <c r="H641" s="9"/>
      <c r="I641" s="9"/>
      <c r="J641" s="9"/>
      <c r="K641" s="9"/>
      <c r="L641" s="9" t="n">
        <f aca="false">IF(ISNA(P642),"",P642)</f>
        <v>0</v>
      </c>
      <c r="M641" s="9"/>
      <c r="N641" s="11" t="b">
        <f aca="false">TRUE()</f>
        <v>1</v>
      </c>
      <c r="O641" s="8" t="str">
        <f aca="false">IF(F641="","",IF(ISNUMBER(F641),F641,IFERROR(VALUE(F641),"")))</f>
        <v/>
      </c>
      <c r="P641" s="8" t="str">
        <f aca="false">IF(G641="","",IF(ISNUMBER(G641),G641,IFERROR(VALUE(G641),"")))</f>
        <v/>
      </c>
      <c r="Q641" s="8" t="str">
        <f aca="false">IF(H641="","",IF(ISNUMBER(H641),H641,IFERROR(VALUE(H641),"")))</f>
        <v/>
      </c>
      <c r="R641" s="8" t="str">
        <f aca="false">IF(I641="","",IF(ISNUMBER(I641),I641,IFERROR(VALUE(I641),"")))</f>
        <v/>
      </c>
      <c r="S641" s="8" t="str">
        <f aca="false">IF(COUNT(O641:R641)=0,"",MAX(O641:R641))</f>
        <v/>
      </c>
      <c r="T641" s="8" t="str">
        <f aca="false">IF(S641="","",IFERROR(INDEX(Codetabel!$B$2:$B$11,MATCH(S641,Codetabel!$A$2:$A$11,0)),""))</f>
        <v/>
      </c>
      <c r="U641" s="8" t="str">
        <f aca="false">IF(NOT(X641),"n/a (excluded)",IF(K641=S641,"OK","MISMATCH"))</f>
        <v>n/a (excluded)</v>
      </c>
      <c r="V641" s="8" t="str">
        <f aca="false">IF(NOT(X641),"n/a (excluded)",IF(M641&amp;""=T641&amp;"","OK","MISMATCH"))</f>
        <v>n/a (excluded)</v>
      </c>
      <c r="W641" s="8" t="str">
        <f aca="false">IF(E641="","no activity description",IF(O641="","no numeric odour distance",IF(M641="","no category","")))</f>
        <v>no numeric odour distance</v>
      </c>
      <c r="X641" s="12" t="b">
        <f aca="false">W641=""</f>
        <v>0</v>
      </c>
      <c r="Y641" s="8" t="str">
        <f aca="false">IF(X641,INDEX(Codetabel!$C$2:$C$11,MATCH(M641&amp;"",Codetabel!$B$2:$B$11,0)),"")</f>
        <v/>
      </c>
      <c r="Z641" s="8" t="str">
        <f aca="false">IF(X641,O641=S641,"")</f>
        <v/>
      </c>
    </row>
    <row r="642" customFormat="false" ht="15" hidden="false" customHeight="false" outlineLevel="0" collapsed="false">
      <c r="A642" s="9" t="n">
        <v>643</v>
      </c>
      <c r="B642" s="9" t="s">
        <v>1001</v>
      </c>
      <c r="C642" s="9" t="s">
        <v>1002</v>
      </c>
      <c r="D642" s="9" t="s">
        <v>1285</v>
      </c>
      <c r="E642" s="9" t="s">
        <v>1003</v>
      </c>
      <c r="F642" s="9" t="n">
        <v>0</v>
      </c>
      <c r="G642" s="9" t="n">
        <v>0</v>
      </c>
      <c r="H642" s="9" t="n">
        <v>10</v>
      </c>
      <c r="I642" s="9" t="n">
        <v>0</v>
      </c>
      <c r="J642" s="9" t="n">
        <f aca="false">MAX(J643,G643,F643,E643)</f>
        <v>0</v>
      </c>
      <c r="K642" s="9" t="n">
        <v>10</v>
      </c>
      <c r="L642" s="9" t="n">
        <f aca="false">IF(ISNA(P643),"",P643)</f>
        <v>0</v>
      </c>
      <c r="M642" s="9" t="s">
        <v>392</v>
      </c>
      <c r="N642" s="11" t="b">
        <f aca="false">TRUE()</f>
        <v>1</v>
      </c>
      <c r="O642" s="8" t="n">
        <f aca="false">IF(F642="","",IF(ISNUMBER(F642),F642,IFERROR(VALUE(F642),"")))</f>
        <v>0</v>
      </c>
      <c r="P642" s="8" t="n">
        <f aca="false">IF(G642="","",IF(ISNUMBER(G642),G642,IFERROR(VALUE(G642),"")))</f>
        <v>0</v>
      </c>
      <c r="Q642" s="8" t="n">
        <f aca="false">IF(H642="","",IF(ISNUMBER(H642),H642,IFERROR(VALUE(H642),"")))</f>
        <v>10</v>
      </c>
      <c r="R642" s="8" t="n">
        <f aca="false">IF(I642="","",IF(ISNUMBER(I642),I642,IFERROR(VALUE(I642),"")))</f>
        <v>0</v>
      </c>
      <c r="S642" s="8" t="n">
        <f aca="false">IF(COUNT(O642:R642)=0,"",MAX(O642:R642))</f>
        <v>10</v>
      </c>
      <c r="T642" s="8" t="str">
        <f aca="false">IF(S642="","",IFERROR(INDEX(Codetabel!$B$2:$B$11,MATCH(S642,Codetabel!$A$2:$A$11,0)),""))</f>
        <v>1</v>
      </c>
      <c r="U642" s="8" t="str">
        <f aca="false">IF(NOT(X642),"n/a (excluded)",IF(K642=S642,"OK","MISMATCH"))</f>
        <v>OK</v>
      </c>
      <c r="V642" s="8" t="str">
        <f aca="false">IF(NOT(X642),"n/a (excluded)",IF(M642&amp;""=T642&amp;"","OK","MISMATCH"))</f>
        <v>OK</v>
      </c>
      <c r="W642" s="8" t="str">
        <f aca="false">IF(E642="","no activity description",IF(O642="","no numeric odour distance",IF(M642="","no category","")))</f>
        <v/>
      </c>
      <c r="X642" s="12" t="b">
        <f aca="false">W642=""</f>
        <v>1</v>
      </c>
      <c r="Y642" s="8" t="n">
        <f aca="false">IF(X642,INDEX(Codetabel!$C$2:$C$11,MATCH(M642&amp;"",Codetabel!$B$2:$B$11,0)),"")</f>
        <v>1</v>
      </c>
      <c r="Z642" s="12" t="b">
        <f aca="false">IF(X642,O642=S642,"")</f>
        <v>0</v>
      </c>
    </row>
    <row r="643" customFormat="false" ht="15" hidden="false" customHeight="false" outlineLevel="0" collapsed="false">
      <c r="A643" s="9" t="n">
        <v>644</v>
      </c>
      <c r="B643" s="9" t="s">
        <v>1001</v>
      </c>
      <c r="C643" s="9" t="s">
        <v>1004</v>
      </c>
      <c r="D643" s="9" t="s">
        <v>1286</v>
      </c>
      <c r="E643" s="9" t="s">
        <v>1005</v>
      </c>
      <c r="F643" s="9" t="n">
        <v>0</v>
      </c>
      <c r="G643" s="9" t="n">
        <v>0</v>
      </c>
      <c r="H643" s="9" t="n">
        <v>30</v>
      </c>
      <c r="I643" s="9" t="n">
        <v>0</v>
      </c>
      <c r="J643" s="9" t="n">
        <f aca="false">MAX(J644,G644,F644,E644)</f>
        <v>0</v>
      </c>
      <c r="K643" s="9" t="n">
        <v>30</v>
      </c>
      <c r="L643" s="9" t="s">
        <v>107</v>
      </c>
      <c r="M643" s="9" t="s">
        <v>107</v>
      </c>
      <c r="N643" s="11" t="b">
        <f aca="false">FALSE()</f>
        <v>0</v>
      </c>
      <c r="O643" s="8" t="n">
        <f aca="false">IF(F643="","",IF(ISNUMBER(F643),F643,IFERROR(VALUE(F643),"")))</f>
        <v>0</v>
      </c>
      <c r="P643" s="8" t="n">
        <f aca="false">IF(G643="","",IF(ISNUMBER(G643),G643,IFERROR(VALUE(G643),"")))</f>
        <v>0</v>
      </c>
      <c r="Q643" s="8" t="n">
        <f aca="false">IF(H643="","",IF(ISNUMBER(H643),H643,IFERROR(VALUE(H643),"")))</f>
        <v>30</v>
      </c>
      <c r="R643" s="8" t="n">
        <f aca="false">IF(I643="","",IF(ISNUMBER(I643),I643,IFERROR(VALUE(I643),"")))</f>
        <v>0</v>
      </c>
      <c r="S643" s="8" t="n">
        <f aca="false">IF(COUNT(O643:R643)=0,"",MAX(O643:R643))</f>
        <v>30</v>
      </c>
      <c r="T643" s="8" t="str">
        <f aca="false">IF(S643="","",IFERROR(INDEX(Codetabel!$B$2:$B$11,MATCH(S643,Codetabel!$A$2:$A$11,0)),""))</f>
        <v>2</v>
      </c>
      <c r="U643" s="8" t="str">
        <f aca="false">IF(NOT(X643),"n/a (excluded)",IF(K643=S643,"OK","MISMATCH"))</f>
        <v>OK</v>
      </c>
      <c r="V643" s="8" t="str">
        <f aca="false">IF(NOT(X643),"n/a (excluded)",IF(M643&amp;""=T643&amp;"","OK","MISMATCH"))</f>
        <v>OK</v>
      </c>
      <c r="W643" s="8" t="str">
        <f aca="false">IF(E643="","no activity description",IF(O643="","no numeric odour distance",IF(M643="","no category","")))</f>
        <v/>
      </c>
      <c r="X643" s="12" t="b">
        <f aca="false">W643=""</f>
        <v>1</v>
      </c>
      <c r="Y643" s="8" t="n">
        <f aca="false">IF(X643,INDEX(Codetabel!$C$2:$C$11,MATCH(M643&amp;"",Codetabel!$B$2:$B$11,0)),"")</f>
        <v>2</v>
      </c>
      <c r="Z643" s="12" t="b">
        <f aca="false">IF(X643,O643=S643,"")</f>
        <v>0</v>
      </c>
    </row>
    <row r="644" customFormat="false" ht="15" hidden="false" customHeight="false" outlineLevel="0" collapsed="false">
      <c r="A644" s="9" t="n">
        <v>645</v>
      </c>
      <c r="B644" s="9" t="s">
        <v>1437</v>
      </c>
      <c r="C644" s="9" t="s">
        <v>1001</v>
      </c>
      <c r="D644" s="9" t="s">
        <v>1212</v>
      </c>
      <c r="E644" s="9"/>
      <c r="F644" s="9"/>
      <c r="G644" s="9"/>
      <c r="H644" s="9"/>
      <c r="I644" s="9"/>
      <c r="J644" s="9"/>
      <c r="K644" s="9"/>
      <c r="L644" s="9" t="str">
        <f aca="false">IF(ISNA(P645),"",P645)</f>
        <v/>
      </c>
      <c r="M644" s="9"/>
      <c r="N644" s="11" t="b">
        <f aca="false">TRUE()</f>
        <v>1</v>
      </c>
      <c r="O644" s="8" t="str">
        <f aca="false">IF(F644="","",IF(ISNUMBER(F644),F644,IFERROR(VALUE(F644),"")))</f>
        <v/>
      </c>
      <c r="P644" s="8" t="str">
        <f aca="false">IF(G644="","",IF(ISNUMBER(G644),G644,IFERROR(VALUE(G644),"")))</f>
        <v/>
      </c>
      <c r="Q644" s="8" t="str">
        <f aca="false">IF(H644="","",IF(ISNUMBER(H644),H644,IFERROR(VALUE(H644),"")))</f>
        <v/>
      </c>
      <c r="R644" s="8" t="str">
        <f aca="false">IF(I644="","",IF(ISNUMBER(I644),I644,IFERROR(VALUE(I644),"")))</f>
        <v/>
      </c>
      <c r="S644" s="8" t="str">
        <f aca="false">IF(COUNT(O644:R644)=0,"",MAX(O644:R644))</f>
        <v/>
      </c>
      <c r="T644" s="8" t="str">
        <f aca="false">IF(S644="","",IFERROR(INDEX(Codetabel!$B$2:$B$11,MATCH(S644,Codetabel!$A$2:$A$11,0)),""))</f>
        <v/>
      </c>
      <c r="U644" s="8" t="str">
        <f aca="false">IF(NOT(X644),"n/a (excluded)",IF(K644=S644,"OK","MISMATCH"))</f>
        <v>n/a (excluded)</v>
      </c>
      <c r="V644" s="8" t="str">
        <f aca="false">IF(NOT(X644),"n/a (excluded)",IF(M644&amp;""=T644&amp;"","OK","MISMATCH"))</f>
        <v>n/a (excluded)</v>
      </c>
      <c r="W644" s="8" t="str">
        <f aca="false">IF(E644="","no activity description",IF(O644="","no numeric odour distance",IF(M644="","no category","")))</f>
        <v>no activity description</v>
      </c>
      <c r="X644" s="12" t="b">
        <f aca="false">W644=""</f>
        <v>0</v>
      </c>
      <c r="Y644" s="8" t="str">
        <f aca="false">IF(X644,INDEX(Codetabel!$C$2:$C$11,MATCH(M644&amp;"",Codetabel!$B$2:$B$11,0)),"")</f>
        <v/>
      </c>
      <c r="Z644" s="8" t="str">
        <f aca="false">IF(X644,O644=S644,"")</f>
        <v/>
      </c>
    </row>
    <row r="645" customFormat="false" ht="15" hidden="false" customHeight="false" outlineLevel="0" collapsed="false">
      <c r="A645" s="9" t="n">
        <v>646</v>
      </c>
      <c r="B645" s="9" t="s">
        <v>1437</v>
      </c>
      <c r="C645" s="9" t="s">
        <v>1001</v>
      </c>
      <c r="D645" s="9" t="s">
        <v>1212</v>
      </c>
      <c r="E645" s="9" t="s">
        <v>1438</v>
      </c>
      <c r="F645" s="9"/>
      <c r="G645" s="9"/>
      <c r="H645" s="9"/>
      <c r="I645" s="9"/>
      <c r="J645" s="9"/>
      <c r="K645" s="9"/>
      <c r="L645" s="9" t="n">
        <f aca="false">IF(ISNA(P646),"",P646)</f>
        <v>10</v>
      </c>
      <c r="M645" s="9"/>
      <c r="N645" s="11" t="b">
        <f aca="false">TRUE()</f>
        <v>1</v>
      </c>
      <c r="O645" s="8" t="str">
        <f aca="false">IF(F645="","",IF(ISNUMBER(F645),F645,IFERROR(VALUE(F645),"")))</f>
        <v/>
      </c>
      <c r="P645" s="8" t="str">
        <f aca="false">IF(G645="","",IF(ISNUMBER(G645),G645,IFERROR(VALUE(G645),"")))</f>
        <v/>
      </c>
      <c r="Q645" s="8" t="str">
        <f aca="false">IF(H645="","",IF(ISNUMBER(H645),H645,IFERROR(VALUE(H645),"")))</f>
        <v/>
      </c>
      <c r="R645" s="8" t="str">
        <f aca="false">IF(I645="","",IF(ISNUMBER(I645),I645,IFERROR(VALUE(I645),"")))</f>
        <v/>
      </c>
      <c r="S645" s="8" t="str">
        <f aca="false">IF(COUNT(O645:R645)=0,"",MAX(O645:R645))</f>
        <v/>
      </c>
      <c r="T645" s="8" t="str">
        <f aca="false">IF(S645="","",IFERROR(INDEX(Codetabel!$B$2:$B$11,MATCH(S645,Codetabel!$A$2:$A$11,0)),""))</f>
        <v/>
      </c>
      <c r="U645" s="8" t="str">
        <f aca="false">IF(NOT(X645),"n/a (excluded)",IF(K645=S645,"OK","MISMATCH"))</f>
        <v>n/a (excluded)</v>
      </c>
      <c r="V645" s="8" t="str">
        <f aca="false">IF(NOT(X645),"n/a (excluded)",IF(M645&amp;""=T645&amp;"","OK","MISMATCH"))</f>
        <v>n/a (excluded)</v>
      </c>
      <c r="W645" s="8" t="str">
        <f aca="false">IF(E645="","no activity description",IF(O645="","no numeric odour distance",IF(M645="","no category","")))</f>
        <v>no numeric odour distance</v>
      </c>
      <c r="X645" s="12" t="b">
        <f aca="false">W645=""</f>
        <v>0</v>
      </c>
      <c r="Y645" s="8" t="str">
        <f aca="false">IF(X645,INDEX(Codetabel!$C$2:$C$11,MATCH(M645&amp;"",Codetabel!$B$2:$B$11,0)),"")</f>
        <v/>
      </c>
      <c r="Z645" s="8" t="str">
        <f aca="false">IF(X645,O645=S645,"")</f>
        <v/>
      </c>
    </row>
    <row r="646" customFormat="false" ht="15" hidden="false" customHeight="false" outlineLevel="0" collapsed="false">
      <c r="A646" s="9" t="n">
        <v>647</v>
      </c>
      <c r="B646" s="9" t="s">
        <v>1006</v>
      </c>
      <c r="C646" s="9" t="s">
        <v>1007</v>
      </c>
      <c r="D646" s="9"/>
      <c r="E646" s="9" t="s">
        <v>1008</v>
      </c>
      <c r="F646" s="9" t="n">
        <v>30</v>
      </c>
      <c r="G646" s="9" t="n">
        <v>10</v>
      </c>
      <c r="H646" s="9" t="n">
        <v>30</v>
      </c>
      <c r="I646" s="9" t="n">
        <v>30</v>
      </c>
      <c r="J646" s="9" t="n">
        <f aca="false">MAX(J647,G647,F647,E647)</f>
        <v>0</v>
      </c>
      <c r="K646" s="9" t="n">
        <v>30</v>
      </c>
      <c r="L646" s="9" t="n">
        <f aca="false">IF(ISNA(P647),"",P647)</f>
        <v>0</v>
      </c>
      <c r="M646" s="9" t="s">
        <v>107</v>
      </c>
      <c r="N646" s="11" t="b">
        <f aca="false">TRUE()</f>
        <v>1</v>
      </c>
      <c r="O646" s="8" t="n">
        <f aca="false">IF(F646="","",IF(ISNUMBER(F646),F646,IFERROR(VALUE(F646),"")))</f>
        <v>30</v>
      </c>
      <c r="P646" s="8" t="n">
        <f aca="false">IF(G646="","",IF(ISNUMBER(G646),G646,IFERROR(VALUE(G646),"")))</f>
        <v>10</v>
      </c>
      <c r="Q646" s="8" t="n">
        <f aca="false">IF(H646="","",IF(ISNUMBER(H646),H646,IFERROR(VALUE(H646),"")))</f>
        <v>30</v>
      </c>
      <c r="R646" s="8" t="n">
        <f aca="false">IF(I646="","",IF(ISNUMBER(I646),I646,IFERROR(VALUE(I646),"")))</f>
        <v>30</v>
      </c>
      <c r="S646" s="8" t="n">
        <f aca="false">IF(COUNT(O646:R646)=0,"",MAX(O646:R646))</f>
        <v>30</v>
      </c>
      <c r="T646" s="8" t="str">
        <f aca="false">IF(S646="","",IFERROR(INDEX(Codetabel!$B$2:$B$11,MATCH(S646,Codetabel!$A$2:$A$11,0)),""))</f>
        <v>2</v>
      </c>
      <c r="U646" s="8" t="str">
        <f aca="false">IF(NOT(X646),"n/a (excluded)",IF(K646=S646,"OK","MISMATCH"))</f>
        <v>OK</v>
      </c>
      <c r="V646" s="8" t="str">
        <f aca="false">IF(NOT(X646),"n/a (excluded)",IF(M646&amp;""=T646&amp;"","OK","MISMATCH"))</f>
        <v>OK</v>
      </c>
      <c r="W646" s="8" t="str">
        <f aca="false">IF(E646="","no activity description",IF(O646="","no numeric odour distance",IF(M646="","no category","")))</f>
        <v/>
      </c>
      <c r="X646" s="12" t="b">
        <f aca="false">W646=""</f>
        <v>1</v>
      </c>
      <c r="Y646" s="8" t="n">
        <f aca="false">IF(X646,INDEX(Codetabel!$C$2:$C$11,MATCH(M646&amp;"",Codetabel!$B$2:$B$11,0)),"")</f>
        <v>2</v>
      </c>
      <c r="Z646" s="12" t="b">
        <f aca="false">IF(X646,O646=S646,"")</f>
        <v>1</v>
      </c>
    </row>
    <row r="647" customFormat="false" ht="15" hidden="false" customHeight="false" outlineLevel="0" collapsed="false">
      <c r="A647" s="9" t="n">
        <v>648</v>
      </c>
      <c r="B647" s="9" t="s">
        <v>1009</v>
      </c>
      <c r="C647" s="9" t="s">
        <v>1010</v>
      </c>
      <c r="D647" s="9"/>
      <c r="E647" s="9" t="s">
        <v>1011</v>
      </c>
      <c r="F647" s="9" t="n">
        <v>0</v>
      </c>
      <c r="G647" s="9" t="n">
        <v>0</v>
      </c>
      <c r="H647" s="9" t="n">
        <v>10</v>
      </c>
      <c r="I647" s="9" t="n">
        <v>0</v>
      </c>
      <c r="J647" s="9" t="n">
        <f aca="false">MAX(J648,G648,F648,E648)</f>
        <v>0</v>
      </c>
      <c r="K647" s="9" t="n">
        <v>10</v>
      </c>
      <c r="L647" s="9" t="str">
        <f aca="false">IF(ISNA(P648),"",P648)</f>
        <v/>
      </c>
      <c r="M647" s="9" t="s">
        <v>392</v>
      </c>
      <c r="N647" s="11" t="b">
        <f aca="false">TRUE()</f>
        <v>1</v>
      </c>
      <c r="O647" s="8" t="n">
        <f aca="false">IF(F647="","",IF(ISNUMBER(F647),F647,IFERROR(VALUE(F647),"")))</f>
        <v>0</v>
      </c>
      <c r="P647" s="8" t="n">
        <f aca="false">IF(G647="","",IF(ISNUMBER(G647),G647,IFERROR(VALUE(G647),"")))</f>
        <v>0</v>
      </c>
      <c r="Q647" s="8" t="n">
        <f aca="false">IF(H647="","",IF(ISNUMBER(H647),H647,IFERROR(VALUE(H647),"")))</f>
        <v>10</v>
      </c>
      <c r="R647" s="8" t="n">
        <f aca="false">IF(I647="","",IF(ISNUMBER(I647),I647,IFERROR(VALUE(I647),"")))</f>
        <v>0</v>
      </c>
      <c r="S647" s="8" t="n">
        <f aca="false">IF(COUNT(O647:R647)=0,"",MAX(O647:R647))</f>
        <v>10</v>
      </c>
      <c r="T647" s="8" t="str">
        <f aca="false">IF(S647="","",IFERROR(INDEX(Codetabel!$B$2:$B$11,MATCH(S647,Codetabel!$A$2:$A$11,0)),""))</f>
        <v>1</v>
      </c>
      <c r="U647" s="8" t="str">
        <f aca="false">IF(NOT(X647),"n/a (excluded)",IF(K647=S647,"OK","MISMATCH"))</f>
        <v>OK</v>
      </c>
      <c r="V647" s="8" t="str">
        <f aca="false">IF(NOT(X647),"n/a (excluded)",IF(M647&amp;""=T647&amp;"","OK","MISMATCH"))</f>
        <v>OK</v>
      </c>
      <c r="W647" s="8" t="str">
        <f aca="false">IF(E647="","no activity description",IF(O647="","no numeric odour distance",IF(M647="","no category","")))</f>
        <v/>
      </c>
      <c r="X647" s="12" t="b">
        <f aca="false">W647=""</f>
        <v>1</v>
      </c>
      <c r="Y647" s="8" t="n">
        <f aca="false">IF(X647,INDEX(Codetabel!$C$2:$C$11,MATCH(M647&amp;"",Codetabel!$B$2:$B$11,0)),"")</f>
        <v>1</v>
      </c>
      <c r="Z647" s="12" t="b">
        <f aca="false">IF(X647,O647=S647,"")</f>
        <v>0</v>
      </c>
    </row>
    <row r="648" customFormat="false" ht="15" hidden="false" customHeight="false" outlineLevel="0" collapsed="false">
      <c r="A648" s="9" t="n">
        <v>649</v>
      </c>
      <c r="B648" s="9" t="s">
        <v>1012</v>
      </c>
      <c r="C648" s="9" t="s">
        <v>1013</v>
      </c>
      <c r="D648" s="9" t="s">
        <v>1212</v>
      </c>
      <c r="E648" s="9"/>
      <c r="F648" s="9"/>
      <c r="G648" s="9"/>
      <c r="H648" s="9"/>
      <c r="I648" s="9"/>
      <c r="J648" s="9"/>
      <c r="K648" s="9"/>
      <c r="L648" s="9" t="str">
        <f aca="false">IF(ISNA(P649),"",P649)</f>
        <v/>
      </c>
      <c r="M648" s="9"/>
      <c r="N648" s="11" t="b">
        <f aca="false">TRUE()</f>
        <v>1</v>
      </c>
      <c r="O648" s="8" t="str">
        <f aca="false">IF(F648="","",IF(ISNUMBER(F648),F648,IFERROR(VALUE(F648),"")))</f>
        <v/>
      </c>
      <c r="P648" s="8" t="str">
        <f aca="false">IF(G648="","",IF(ISNUMBER(G648),G648,IFERROR(VALUE(G648),"")))</f>
        <v/>
      </c>
      <c r="Q648" s="8" t="str">
        <f aca="false">IF(H648="","",IF(ISNUMBER(H648),H648,IFERROR(VALUE(H648),"")))</f>
        <v/>
      </c>
      <c r="R648" s="8" t="str">
        <f aca="false">IF(I648="","",IF(ISNUMBER(I648),I648,IFERROR(VALUE(I648),"")))</f>
        <v/>
      </c>
      <c r="S648" s="8" t="str">
        <f aca="false">IF(COUNT(O648:R648)=0,"",MAX(O648:R648))</f>
        <v/>
      </c>
      <c r="T648" s="8" t="str">
        <f aca="false">IF(S648="","",IFERROR(INDEX(Codetabel!$B$2:$B$11,MATCH(S648,Codetabel!$A$2:$A$11,0)),""))</f>
        <v/>
      </c>
      <c r="U648" s="8" t="str">
        <f aca="false">IF(NOT(X648),"n/a (excluded)",IF(K648=S648,"OK","MISMATCH"))</f>
        <v>n/a (excluded)</v>
      </c>
      <c r="V648" s="8" t="str">
        <f aca="false">IF(NOT(X648),"n/a (excluded)",IF(M648&amp;""=T648&amp;"","OK","MISMATCH"))</f>
        <v>n/a (excluded)</v>
      </c>
      <c r="W648" s="8" t="str">
        <f aca="false">IF(E648="","no activity description",IF(O648="","no numeric odour distance",IF(M648="","no category","")))</f>
        <v>no activity description</v>
      </c>
      <c r="X648" s="12" t="b">
        <f aca="false">W648=""</f>
        <v>0</v>
      </c>
      <c r="Y648" s="8" t="str">
        <f aca="false">IF(X648,INDEX(Codetabel!$C$2:$C$11,MATCH(M648&amp;"",Codetabel!$B$2:$B$11,0)),"")</f>
        <v/>
      </c>
      <c r="Z648" s="8" t="str">
        <f aca="false">IF(X648,O648=S648,"")</f>
        <v/>
      </c>
    </row>
    <row r="649" customFormat="false" ht="15" hidden="false" customHeight="false" outlineLevel="0" collapsed="false">
      <c r="A649" s="9" t="n">
        <v>650</v>
      </c>
      <c r="B649" s="9" t="s">
        <v>1012</v>
      </c>
      <c r="C649" s="9" t="s">
        <v>1013</v>
      </c>
      <c r="D649" s="9" t="s">
        <v>1212</v>
      </c>
      <c r="E649" s="9" t="s">
        <v>1439</v>
      </c>
      <c r="F649" s="9"/>
      <c r="G649" s="9"/>
      <c r="H649" s="9"/>
      <c r="I649" s="9"/>
      <c r="J649" s="9"/>
      <c r="K649" s="9"/>
      <c r="L649" s="9" t="n">
        <f aca="false">IF(ISNA(P650),"",P650)</f>
        <v>0</v>
      </c>
      <c r="M649" s="9"/>
      <c r="N649" s="11" t="b">
        <f aca="false">TRUE()</f>
        <v>1</v>
      </c>
      <c r="O649" s="8" t="str">
        <f aca="false">IF(F649="","",IF(ISNUMBER(F649),F649,IFERROR(VALUE(F649),"")))</f>
        <v/>
      </c>
      <c r="P649" s="8" t="str">
        <f aca="false">IF(G649="","",IF(ISNUMBER(G649),G649,IFERROR(VALUE(G649),"")))</f>
        <v/>
      </c>
      <c r="Q649" s="8" t="str">
        <f aca="false">IF(H649="","",IF(ISNUMBER(H649),H649,IFERROR(VALUE(H649),"")))</f>
        <v/>
      </c>
      <c r="R649" s="8" t="str">
        <f aca="false">IF(I649="","",IF(ISNUMBER(I649),I649,IFERROR(VALUE(I649),"")))</f>
        <v/>
      </c>
      <c r="S649" s="8" t="str">
        <f aca="false">IF(COUNT(O649:R649)=0,"",MAX(O649:R649))</f>
        <v/>
      </c>
      <c r="T649" s="8" t="str">
        <f aca="false">IF(S649="","",IFERROR(INDEX(Codetabel!$B$2:$B$11,MATCH(S649,Codetabel!$A$2:$A$11,0)),""))</f>
        <v/>
      </c>
      <c r="U649" s="8" t="str">
        <f aca="false">IF(NOT(X649),"n/a (excluded)",IF(K649=S649,"OK","MISMATCH"))</f>
        <v>n/a (excluded)</v>
      </c>
      <c r="V649" s="8" t="str">
        <f aca="false">IF(NOT(X649),"n/a (excluded)",IF(M649&amp;""=T649&amp;"","OK","MISMATCH"))</f>
        <v>n/a (excluded)</v>
      </c>
      <c r="W649" s="8" t="str">
        <f aca="false">IF(E649="","no activity description",IF(O649="","no numeric odour distance",IF(M649="","no category","")))</f>
        <v>no numeric odour distance</v>
      </c>
      <c r="X649" s="12" t="b">
        <f aca="false">W649=""</f>
        <v>0</v>
      </c>
      <c r="Y649" s="8" t="str">
        <f aca="false">IF(X649,INDEX(Codetabel!$C$2:$C$11,MATCH(M649&amp;"",Codetabel!$B$2:$B$11,0)),"")</f>
        <v/>
      </c>
      <c r="Z649" s="8" t="str">
        <f aca="false">IF(X649,O649=S649,"")</f>
        <v/>
      </c>
    </row>
    <row r="650" customFormat="false" ht="15" hidden="false" customHeight="false" outlineLevel="0" collapsed="false">
      <c r="A650" s="9" t="n">
        <v>651</v>
      </c>
      <c r="B650" s="9" t="s">
        <v>1012</v>
      </c>
      <c r="C650" s="9" t="s">
        <v>1013</v>
      </c>
      <c r="D650" s="9" t="s">
        <v>1285</v>
      </c>
      <c r="E650" s="9" t="s">
        <v>1014</v>
      </c>
      <c r="F650" s="9" t="n">
        <v>0</v>
      </c>
      <c r="G650" s="9" t="n">
        <v>0</v>
      </c>
      <c r="H650" s="9" t="n">
        <v>10</v>
      </c>
      <c r="I650" s="9" t="n">
        <v>0</v>
      </c>
      <c r="J650" s="9" t="n">
        <f aca="false">MAX(J651,G651,F651,E651)</f>
        <v>50</v>
      </c>
      <c r="K650" s="9" t="n">
        <v>10</v>
      </c>
      <c r="L650" s="9" t="n">
        <f aca="false">IF(ISNA(P651),"",P651)</f>
        <v>10</v>
      </c>
      <c r="M650" s="9" t="s">
        <v>392</v>
      </c>
      <c r="N650" s="11" t="b">
        <f aca="false">TRUE()</f>
        <v>1</v>
      </c>
      <c r="O650" s="8" t="n">
        <f aca="false">IF(F650="","",IF(ISNUMBER(F650),F650,IFERROR(VALUE(F650),"")))</f>
        <v>0</v>
      </c>
      <c r="P650" s="8" t="n">
        <f aca="false">IF(G650="","",IF(ISNUMBER(G650),G650,IFERROR(VALUE(G650),"")))</f>
        <v>0</v>
      </c>
      <c r="Q650" s="8" t="n">
        <f aca="false">IF(H650="","",IF(ISNUMBER(H650),H650,IFERROR(VALUE(H650),"")))</f>
        <v>10</v>
      </c>
      <c r="R650" s="8" t="n">
        <f aca="false">IF(I650="","",IF(ISNUMBER(I650),I650,IFERROR(VALUE(I650),"")))</f>
        <v>0</v>
      </c>
      <c r="S650" s="8" t="n">
        <f aca="false">IF(COUNT(O650:R650)=0,"",MAX(O650:R650))</f>
        <v>10</v>
      </c>
      <c r="T650" s="8" t="str">
        <f aca="false">IF(S650="","",IFERROR(INDEX(Codetabel!$B$2:$B$11,MATCH(S650,Codetabel!$A$2:$A$11,0)),""))</f>
        <v>1</v>
      </c>
      <c r="U650" s="8" t="str">
        <f aca="false">IF(NOT(X650),"n/a (excluded)",IF(K650=S650,"OK","MISMATCH"))</f>
        <v>OK</v>
      </c>
      <c r="V650" s="8" t="str">
        <f aca="false">IF(NOT(X650),"n/a (excluded)",IF(M650&amp;""=T650&amp;"","OK","MISMATCH"))</f>
        <v>OK</v>
      </c>
      <c r="W650" s="8" t="str">
        <f aca="false">IF(E650="","no activity description",IF(O650="","no numeric odour distance",IF(M650="","no category","")))</f>
        <v/>
      </c>
      <c r="X650" s="12" t="b">
        <f aca="false">W650=""</f>
        <v>1</v>
      </c>
      <c r="Y650" s="8" t="n">
        <f aca="false">IF(X650,INDEX(Codetabel!$C$2:$C$11,MATCH(M650&amp;"",Codetabel!$B$2:$B$11,0)),"")</f>
        <v>1</v>
      </c>
      <c r="Z650" s="12" t="b">
        <f aca="false">IF(X650,O650=S650,"")</f>
        <v>0</v>
      </c>
    </row>
    <row r="651" customFormat="false" ht="15" hidden="false" customHeight="false" outlineLevel="0" collapsed="false">
      <c r="A651" s="9" t="n">
        <v>652</v>
      </c>
      <c r="B651" s="9" t="s">
        <v>1015</v>
      </c>
      <c r="C651" s="9" t="s">
        <v>1016</v>
      </c>
      <c r="D651" s="9"/>
      <c r="E651" s="9" t="s">
        <v>1017</v>
      </c>
      <c r="F651" s="9" t="n">
        <v>50</v>
      </c>
      <c r="G651" s="9" t="n">
        <v>10</v>
      </c>
      <c r="H651" s="9" t="n">
        <v>30</v>
      </c>
      <c r="I651" s="9" t="n">
        <v>30</v>
      </c>
      <c r="J651" s="9" t="n">
        <f aca="false">MAX(J652,G652,F652,E652)</f>
        <v>50</v>
      </c>
      <c r="K651" s="9" t="n">
        <v>50</v>
      </c>
      <c r="L651" s="9" t="n">
        <f aca="false">IF(ISNA(P652),"",P652)</f>
        <v>0</v>
      </c>
      <c r="M651" s="9" t="s">
        <v>126</v>
      </c>
      <c r="N651" s="11" t="b">
        <f aca="false">TRUE()</f>
        <v>1</v>
      </c>
      <c r="O651" s="8" t="n">
        <f aca="false">IF(F651="","",IF(ISNUMBER(F651),F651,IFERROR(VALUE(F651),"")))</f>
        <v>50</v>
      </c>
      <c r="P651" s="8" t="n">
        <f aca="false">IF(G651="","",IF(ISNUMBER(G651),G651,IFERROR(VALUE(G651),"")))</f>
        <v>10</v>
      </c>
      <c r="Q651" s="8" t="n">
        <f aca="false">IF(H651="","",IF(ISNUMBER(H651),H651,IFERROR(VALUE(H651),"")))</f>
        <v>30</v>
      </c>
      <c r="R651" s="8" t="n">
        <f aca="false">IF(I651="","",IF(ISNUMBER(I651),I651,IFERROR(VALUE(I651),"")))</f>
        <v>30</v>
      </c>
      <c r="S651" s="8" t="n">
        <f aca="false">IF(COUNT(O651:R651)=0,"",MAX(O651:R651))</f>
        <v>50</v>
      </c>
      <c r="T651" s="8" t="str">
        <f aca="false">IF(S651="","",IFERROR(INDEX(Codetabel!$B$2:$B$11,MATCH(S651,Codetabel!$A$2:$A$11,0)),""))</f>
        <v>3.1</v>
      </c>
      <c r="U651" s="8" t="str">
        <f aca="false">IF(NOT(X651),"n/a (excluded)",IF(K651=S651,"OK","MISMATCH"))</f>
        <v>OK</v>
      </c>
      <c r="V651" s="8" t="str">
        <f aca="false">IF(NOT(X651),"n/a (excluded)",IF(M651&amp;""=T651&amp;"","OK","MISMATCH"))</f>
        <v>OK</v>
      </c>
      <c r="W651" s="8" t="str">
        <f aca="false">IF(E651="","no activity description",IF(O651="","no numeric odour distance",IF(M651="","no category","")))</f>
        <v/>
      </c>
      <c r="X651" s="12" t="b">
        <f aca="false">W651=""</f>
        <v>1</v>
      </c>
      <c r="Y651" s="8" t="n">
        <f aca="false">IF(X651,INDEX(Codetabel!$C$2:$C$11,MATCH(M651&amp;"",Codetabel!$B$2:$B$11,0)),"")</f>
        <v>3</v>
      </c>
      <c r="Z651" s="12" t="b">
        <f aca="false">IF(X651,O651=S651,"")</f>
        <v>1</v>
      </c>
    </row>
    <row r="652" customFormat="false" ht="15" hidden="false" customHeight="false" outlineLevel="0" collapsed="false">
      <c r="A652" s="9" t="n">
        <v>653</v>
      </c>
      <c r="B652" s="9" t="s">
        <v>1018</v>
      </c>
      <c r="C652" s="9" t="s">
        <v>1019</v>
      </c>
      <c r="D652" s="9"/>
      <c r="E652" s="9" t="s">
        <v>1020</v>
      </c>
      <c r="F652" s="9" t="n">
        <v>10</v>
      </c>
      <c r="G652" s="9" t="n">
        <v>0</v>
      </c>
      <c r="H652" s="9" t="n">
        <v>30</v>
      </c>
      <c r="I652" s="9" t="n">
        <v>10</v>
      </c>
      <c r="J652" s="9" t="n">
        <f aca="false">MAX(J653,G653,F653,E653)</f>
        <v>50</v>
      </c>
      <c r="K652" s="9" t="n">
        <v>30</v>
      </c>
      <c r="L652" s="9" t="n">
        <f aca="false">IF(ISNA(P653),"",P653)</f>
        <v>30</v>
      </c>
      <c r="M652" s="9" t="s">
        <v>107</v>
      </c>
      <c r="N652" s="11" t="b">
        <f aca="false">TRUE()</f>
        <v>1</v>
      </c>
      <c r="O652" s="8" t="n">
        <f aca="false">IF(F652="","",IF(ISNUMBER(F652),F652,IFERROR(VALUE(F652),"")))</f>
        <v>10</v>
      </c>
      <c r="P652" s="8" t="n">
        <f aca="false">IF(G652="","",IF(ISNUMBER(G652),G652,IFERROR(VALUE(G652),"")))</f>
        <v>0</v>
      </c>
      <c r="Q652" s="8" t="n">
        <f aca="false">IF(H652="","",IF(ISNUMBER(H652),H652,IFERROR(VALUE(H652),"")))</f>
        <v>30</v>
      </c>
      <c r="R652" s="8" t="n">
        <f aca="false">IF(I652="","",IF(ISNUMBER(I652),I652,IFERROR(VALUE(I652),"")))</f>
        <v>10</v>
      </c>
      <c r="S652" s="8" t="n">
        <f aca="false">IF(COUNT(O652:R652)=0,"",MAX(O652:R652))</f>
        <v>30</v>
      </c>
      <c r="T652" s="8" t="str">
        <f aca="false">IF(S652="","",IFERROR(INDEX(Codetabel!$B$2:$B$11,MATCH(S652,Codetabel!$A$2:$A$11,0)),""))</f>
        <v>2</v>
      </c>
      <c r="U652" s="8" t="str">
        <f aca="false">IF(NOT(X652),"n/a (excluded)",IF(K652=S652,"OK","MISMATCH"))</f>
        <v>OK</v>
      </c>
      <c r="V652" s="8" t="str">
        <f aca="false">IF(NOT(X652),"n/a (excluded)",IF(M652&amp;""=T652&amp;"","OK","MISMATCH"))</f>
        <v>OK</v>
      </c>
      <c r="W652" s="8" t="str">
        <f aca="false">IF(E652="","no activity description",IF(O652="","no numeric odour distance",IF(M652="","no category","")))</f>
        <v/>
      </c>
      <c r="X652" s="12" t="b">
        <f aca="false">W652=""</f>
        <v>1</v>
      </c>
      <c r="Y652" s="8" t="n">
        <f aca="false">IF(X652,INDEX(Codetabel!$C$2:$C$11,MATCH(M652&amp;"",Codetabel!$B$2:$B$11,0)),"")</f>
        <v>2</v>
      </c>
      <c r="Z652" s="12" t="b">
        <f aca="false">IF(X652,O652=S652,"")</f>
        <v>0</v>
      </c>
    </row>
    <row r="653" customFormat="false" ht="15" hidden="false" customHeight="false" outlineLevel="0" collapsed="false">
      <c r="A653" s="9" t="n">
        <v>654</v>
      </c>
      <c r="B653" s="9" t="s">
        <v>1021</v>
      </c>
      <c r="C653" s="9" t="s">
        <v>1022</v>
      </c>
      <c r="D653" s="9"/>
      <c r="E653" s="9" t="s">
        <v>1023</v>
      </c>
      <c r="F653" s="9" t="n">
        <v>50</v>
      </c>
      <c r="G653" s="9" t="n">
        <v>30</v>
      </c>
      <c r="H653" s="9" t="n">
        <v>200</v>
      </c>
      <c r="I653" s="9" t="n">
        <v>50</v>
      </c>
      <c r="J653" s="9" t="n">
        <f aca="false">MAX(J654,G654,F654,E654)</f>
        <v>0</v>
      </c>
      <c r="K653" s="9" t="n">
        <v>200</v>
      </c>
      <c r="L653" s="9" t="n">
        <f aca="false">IF(ISNA(P654),"",P654)</f>
        <v>0</v>
      </c>
      <c r="M653" s="9" t="s">
        <v>132</v>
      </c>
      <c r="N653" s="11" t="b">
        <f aca="false">TRUE()</f>
        <v>1</v>
      </c>
      <c r="O653" s="8" t="n">
        <f aca="false">IF(F653="","",IF(ISNUMBER(F653),F653,IFERROR(VALUE(F653),"")))</f>
        <v>50</v>
      </c>
      <c r="P653" s="8" t="n">
        <f aca="false">IF(G653="","",IF(ISNUMBER(G653),G653,IFERROR(VALUE(G653),"")))</f>
        <v>30</v>
      </c>
      <c r="Q653" s="8" t="n">
        <f aca="false">IF(H653="","",IF(ISNUMBER(H653),H653,IFERROR(VALUE(H653),"")))</f>
        <v>200</v>
      </c>
      <c r="R653" s="8" t="n">
        <f aca="false">IF(I653="","",IF(ISNUMBER(I653),I653,IFERROR(VALUE(I653),"")))</f>
        <v>50</v>
      </c>
      <c r="S653" s="8" t="n">
        <f aca="false">IF(COUNT(O653:R653)=0,"",MAX(O653:R653))</f>
        <v>200</v>
      </c>
      <c r="T653" s="8" t="str">
        <f aca="false">IF(S653="","",IFERROR(INDEX(Codetabel!$B$2:$B$11,MATCH(S653,Codetabel!$A$2:$A$11,0)),""))</f>
        <v>4.1</v>
      </c>
      <c r="U653" s="8" t="str">
        <f aca="false">IF(NOT(X653),"n/a (excluded)",IF(K653=S653,"OK","MISMATCH"))</f>
        <v>OK</v>
      </c>
      <c r="V653" s="8" t="str">
        <f aca="false">IF(NOT(X653),"n/a (excluded)",IF(M653&amp;""=T653&amp;"","OK","MISMATCH"))</f>
        <v>OK</v>
      </c>
      <c r="W653" s="8" t="str">
        <f aca="false">IF(E653="","no activity description",IF(O653="","no numeric odour distance",IF(M653="","no category","")))</f>
        <v/>
      </c>
      <c r="X653" s="12" t="b">
        <f aca="false">W653=""</f>
        <v>1</v>
      </c>
      <c r="Y653" s="8" t="n">
        <f aca="false">IF(X653,INDEX(Codetabel!$C$2:$C$11,MATCH(M653&amp;"",Codetabel!$B$2:$B$11,0)),"")</f>
        <v>5</v>
      </c>
      <c r="Z653" s="12" t="b">
        <f aca="false">IF(X653,O653=S653,"")</f>
        <v>0</v>
      </c>
    </row>
    <row r="654" customFormat="false" ht="15" hidden="false" customHeight="false" outlineLevel="0" collapsed="false">
      <c r="A654" s="9" t="n">
        <v>655</v>
      </c>
      <c r="B654" s="9" t="s">
        <v>1024</v>
      </c>
      <c r="C654" s="9" t="s">
        <v>1025</v>
      </c>
      <c r="D654" s="9"/>
      <c r="E654" s="9" t="s">
        <v>1026</v>
      </c>
      <c r="F654" s="9" t="n">
        <v>0</v>
      </c>
      <c r="G654" s="9" t="n">
        <v>0</v>
      </c>
      <c r="H654" s="9" t="n">
        <v>10</v>
      </c>
      <c r="I654" s="9" t="n">
        <v>0</v>
      </c>
      <c r="J654" s="9" t="n">
        <f aca="false">MAX(J655,G655,F655,E655)</f>
        <v>0</v>
      </c>
      <c r="K654" s="9" t="n">
        <v>10</v>
      </c>
      <c r="L654" s="9" t="str">
        <f aca="false">IF(ISNA(P655),"",P655)</f>
        <v/>
      </c>
      <c r="M654" s="9" t="s">
        <v>392</v>
      </c>
      <c r="N654" s="11" t="b">
        <f aca="false">TRUE()</f>
        <v>1</v>
      </c>
      <c r="O654" s="8" t="n">
        <f aca="false">IF(F654="","",IF(ISNUMBER(F654),F654,IFERROR(VALUE(F654),"")))</f>
        <v>0</v>
      </c>
      <c r="P654" s="8" t="n">
        <f aca="false">IF(G654="","",IF(ISNUMBER(G654),G654,IFERROR(VALUE(G654),"")))</f>
        <v>0</v>
      </c>
      <c r="Q654" s="8" t="n">
        <f aca="false">IF(H654="","",IF(ISNUMBER(H654),H654,IFERROR(VALUE(H654),"")))</f>
        <v>10</v>
      </c>
      <c r="R654" s="8" t="n">
        <f aca="false">IF(I654="","",IF(ISNUMBER(I654),I654,IFERROR(VALUE(I654),"")))</f>
        <v>0</v>
      </c>
      <c r="S654" s="8" t="n">
        <f aca="false">IF(COUNT(O654:R654)=0,"",MAX(O654:R654))</f>
        <v>10</v>
      </c>
      <c r="T654" s="8" t="str">
        <f aca="false">IF(S654="","",IFERROR(INDEX(Codetabel!$B$2:$B$11,MATCH(S654,Codetabel!$A$2:$A$11,0)),""))</f>
        <v>1</v>
      </c>
      <c r="U654" s="8" t="str">
        <f aca="false">IF(NOT(X654),"n/a (excluded)",IF(K654=S654,"OK","MISMATCH"))</f>
        <v>OK</v>
      </c>
      <c r="V654" s="8" t="str">
        <f aca="false">IF(NOT(X654),"n/a (excluded)",IF(M654&amp;""=T654&amp;"","OK","MISMATCH"))</f>
        <v>OK</v>
      </c>
      <c r="W654" s="8" t="str">
        <f aca="false">IF(E654="","no activity description",IF(O654="","no numeric odour distance",IF(M654="","no category","")))</f>
        <v/>
      </c>
      <c r="X654" s="12" t="b">
        <f aca="false">W654=""</f>
        <v>1</v>
      </c>
      <c r="Y654" s="8" t="n">
        <f aca="false">IF(X654,INDEX(Codetabel!$C$2:$C$11,MATCH(M654&amp;"",Codetabel!$B$2:$B$11,0)),"")</f>
        <v>1</v>
      </c>
      <c r="Z654" s="12" t="b">
        <f aca="false">IF(X654,O654=S654,"")</f>
        <v>0</v>
      </c>
    </row>
    <row r="655" customFormat="false" ht="15" hidden="false" customHeight="false" outlineLevel="0" collapsed="false">
      <c r="A655" s="9" t="n">
        <v>656</v>
      </c>
      <c r="B655" s="9" t="s">
        <v>1027</v>
      </c>
      <c r="C655" s="9" t="s">
        <v>1028</v>
      </c>
      <c r="D655" s="9" t="s">
        <v>1212</v>
      </c>
      <c r="E655" s="9"/>
      <c r="F655" s="9"/>
      <c r="G655" s="9"/>
      <c r="H655" s="9"/>
      <c r="I655" s="9"/>
      <c r="J655" s="9"/>
      <c r="K655" s="9"/>
      <c r="L655" s="9" t="str">
        <f aca="false">IF(ISNA(P656),"",P656)</f>
        <v/>
      </c>
      <c r="M655" s="9"/>
      <c r="N655" s="11" t="b">
        <f aca="false">TRUE()</f>
        <v>1</v>
      </c>
      <c r="O655" s="8" t="str">
        <f aca="false">IF(F655="","",IF(ISNUMBER(F655),F655,IFERROR(VALUE(F655),"")))</f>
        <v/>
      </c>
      <c r="P655" s="8" t="str">
        <f aca="false">IF(G655="","",IF(ISNUMBER(G655),G655,IFERROR(VALUE(G655),"")))</f>
        <v/>
      </c>
      <c r="Q655" s="8" t="str">
        <f aca="false">IF(H655="","",IF(ISNUMBER(H655),H655,IFERROR(VALUE(H655),"")))</f>
        <v/>
      </c>
      <c r="R655" s="8" t="str">
        <f aca="false">IF(I655="","",IF(ISNUMBER(I655),I655,IFERROR(VALUE(I655),"")))</f>
        <v/>
      </c>
      <c r="S655" s="8" t="str">
        <f aca="false">IF(COUNT(O655:R655)=0,"",MAX(O655:R655))</f>
        <v/>
      </c>
      <c r="T655" s="8" t="str">
        <f aca="false">IF(S655="","",IFERROR(INDEX(Codetabel!$B$2:$B$11,MATCH(S655,Codetabel!$A$2:$A$11,0)),""))</f>
        <v/>
      </c>
      <c r="U655" s="8" t="str">
        <f aca="false">IF(NOT(X655),"n/a (excluded)",IF(K655=S655,"OK","MISMATCH"))</f>
        <v>n/a (excluded)</v>
      </c>
      <c r="V655" s="8" t="str">
        <f aca="false">IF(NOT(X655),"n/a (excluded)",IF(M655&amp;""=T655&amp;"","OK","MISMATCH"))</f>
        <v>n/a (excluded)</v>
      </c>
      <c r="W655" s="8" t="str">
        <f aca="false">IF(E655="","no activity description",IF(O655="","no numeric odour distance",IF(M655="","no category","")))</f>
        <v>no activity description</v>
      </c>
      <c r="X655" s="12" t="b">
        <f aca="false">W655=""</f>
        <v>0</v>
      </c>
      <c r="Y655" s="8" t="str">
        <f aca="false">IF(X655,INDEX(Codetabel!$C$2:$C$11,MATCH(M655&amp;"",Codetabel!$B$2:$B$11,0)),"")</f>
        <v/>
      </c>
      <c r="Z655" s="8" t="str">
        <f aca="false">IF(X655,O655=S655,"")</f>
        <v/>
      </c>
    </row>
    <row r="656" customFormat="false" ht="15" hidden="false" customHeight="false" outlineLevel="0" collapsed="false">
      <c r="A656" s="9" t="n">
        <v>657</v>
      </c>
      <c r="B656" s="9" t="s">
        <v>1027</v>
      </c>
      <c r="C656" s="9" t="s">
        <v>1028</v>
      </c>
      <c r="D656" s="9" t="s">
        <v>1212</v>
      </c>
      <c r="E656" s="9" t="s">
        <v>1440</v>
      </c>
      <c r="F656" s="9"/>
      <c r="G656" s="9"/>
      <c r="H656" s="9"/>
      <c r="I656" s="9"/>
      <c r="J656" s="9"/>
      <c r="K656" s="9"/>
      <c r="L656" s="9" t="n">
        <f aca="false">IF(ISNA(P657),"",P657)</f>
        <v>0</v>
      </c>
      <c r="M656" s="9"/>
      <c r="N656" s="11" t="b">
        <f aca="false">TRUE()</f>
        <v>1</v>
      </c>
      <c r="O656" s="8" t="str">
        <f aca="false">IF(F656="","",IF(ISNUMBER(F656),F656,IFERROR(VALUE(F656),"")))</f>
        <v/>
      </c>
      <c r="P656" s="8" t="str">
        <f aca="false">IF(G656="","",IF(ISNUMBER(G656),G656,IFERROR(VALUE(G656),"")))</f>
        <v/>
      </c>
      <c r="Q656" s="8" t="str">
        <f aca="false">IF(H656="","",IF(ISNUMBER(H656),H656,IFERROR(VALUE(H656),"")))</f>
        <v/>
      </c>
      <c r="R656" s="8" t="str">
        <f aca="false">IF(I656="","",IF(ISNUMBER(I656),I656,IFERROR(VALUE(I656),"")))</f>
        <v/>
      </c>
      <c r="S656" s="8" t="str">
        <f aca="false">IF(COUNT(O656:R656)=0,"",MAX(O656:R656))</f>
        <v/>
      </c>
      <c r="T656" s="8" t="str">
        <f aca="false">IF(S656="","",IFERROR(INDEX(Codetabel!$B$2:$B$11,MATCH(S656,Codetabel!$A$2:$A$11,0)),""))</f>
        <v/>
      </c>
      <c r="U656" s="8" t="str">
        <f aca="false">IF(NOT(X656),"n/a (excluded)",IF(K656=S656,"OK","MISMATCH"))</f>
        <v>n/a (excluded)</v>
      </c>
      <c r="V656" s="8" t="str">
        <f aca="false">IF(NOT(X656),"n/a (excluded)",IF(M656&amp;""=T656&amp;"","OK","MISMATCH"))</f>
        <v>n/a (excluded)</v>
      </c>
      <c r="W656" s="8" t="str">
        <f aca="false">IF(E656="","no activity description",IF(O656="","no numeric odour distance",IF(M656="","no category","")))</f>
        <v>no numeric odour distance</v>
      </c>
      <c r="X656" s="12" t="b">
        <f aca="false">W656=""</f>
        <v>0</v>
      </c>
      <c r="Y656" s="8" t="str">
        <f aca="false">IF(X656,INDEX(Codetabel!$C$2:$C$11,MATCH(M656&amp;"",Codetabel!$B$2:$B$11,0)),"")</f>
        <v/>
      </c>
      <c r="Z656" s="8" t="str">
        <f aca="false">IF(X656,O656=S656,"")</f>
        <v/>
      </c>
    </row>
    <row r="657" customFormat="false" ht="15" hidden="false" customHeight="false" outlineLevel="0" collapsed="false">
      <c r="A657" s="9" t="n">
        <v>658</v>
      </c>
      <c r="B657" s="9" t="s">
        <v>1027</v>
      </c>
      <c r="C657" s="9" t="s">
        <v>1028</v>
      </c>
      <c r="D657" s="9" t="s">
        <v>1285</v>
      </c>
      <c r="E657" s="9" t="s">
        <v>1029</v>
      </c>
      <c r="F657" s="9" t="n">
        <v>0</v>
      </c>
      <c r="G657" s="9" t="n">
        <v>0</v>
      </c>
      <c r="H657" s="9" t="n">
        <v>10</v>
      </c>
      <c r="I657" s="9" t="n">
        <v>0</v>
      </c>
      <c r="J657" s="9" t="n">
        <f aca="false">MAX(J658,G658,F658,E658)</f>
        <v>30</v>
      </c>
      <c r="K657" s="9" t="n">
        <v>10</v>
      </c>
      <c r="L657" s="9" t="n">
        <f aca="false">IF(ISNA(P658),"",P658)</f>
        <v>30</v>
      </c>
      <c r="M657" s="9" t="s">
        <v>392</v>
      </c>
      <c r="N657" s="11" t="b">
        <f aca="false">TRUE()</f>
        <v>1</v>
      </c>
      <c r="O657" s="8" t="n">
        <f aca="false">IF(F657="","",IF(ISNUMBER(F657),F657,IFERROR(VALUE(F657),"")))</f>
        <v>0</v>
      </c>
      <c r="P657" s="8" t="n">
        <f aca="false">IF(G657="","",IF(ISNUMBER(G657),G657,IFERROR(VALUE(G657),"")))</f>
        <v>0</v>
      </c>
      <c r="Q657" s="8" t="n">
        <f aca="false">IF(H657="","",IF(ISNUMBER(H657),H657,IFERROR(VALUE(H657),"")))</f>
        <v>10</v>
      </c>
      <c r="R657" s="8" t="n">
        <f aca="false">IF(I657="","",IF(ISNUMBER(I657),I657,IFERROR(VALUE(I657),"")))</f>
        <v>0</v>
      </c>
      <c r="S657" s="8" t="n">
        <f aca="false">IF(COUNT(O657:R657)=0,"",MAX(O657:R657))</f>
        <v>10</v>
      </c>
      <c r="T657" s="8" t="str">
        <f aca="false">IF(S657="","",IFERROR(INDEX(Codetabel!$B$2:$B$11,MATCH(S657,Codetabel!$A$2:$A$11,0)),""))</f>
        <v>1</v>
      </c>
      <c r="U657" s="8" t="str">
        <f aca="false">IF(NOT(X657),"n/a (excluded)",IF(K657=S657,"OK","MISMATCH"))</f>
        <v>OK</v>
      </c>
      <c r="V657" s="8" t="str">
        <f aca="false">IF(NOT(X657),"n/a (excluded)",IF(M657&amp;""=T657&amp;"","OK","MISMATCH"))</f>
        <v>OK</v>
      </c>
      <c r="W657" s="8" t="str">
        <f aca="false">IF(E657="","no activity description",IF(O657="","no numeric odour distance",IF(M657="","no category","")))</f>
        <v/>
      </c>
      <c r="X657" s="12" t="b">
        <f aca="false">W657=""</f>
        <v>1</v>
      </c>
      <c r="Y657" s="8" t="n">
        <f aca="false">IF(X657,INDEX(Codetabel!$C$2:$C$11,MATCH(M657&amp;"",Codetabel!$B$2:$B$11,0)),"")</f>
        <v>1</v>
      </c>
      <c r="Z657" s="12" t="b">
        <f aca="false">IF(X657,O657=S657,"")</f>
        <v>0</v>
      </c>
    </row>
    <row r="658" customFormat="false" ht="15" hidden="false" customHeight="false" outlineLevel="0" collapsed="false">
      <c r="A658" s="9" t="n">
        <v>659</v>
      </c>
      <c r="B658" s="9" t="s">
        <v>1030</v>
      </c>
      <c r="C658" s="9" t="s">
        <v>1031</v>
      </c>
      <c r="D658" s="9"/>
      <c r="E658" s="9" t="s">
        <v>1032</v>
      </c>
      <c r="F658" s="9" t="n">
        <v>30</v>
      </c>
      <c r="G658" s="9" t="n">
        <v>30</v>
      </c>
      <c r="H658" s="9" t="n">
        <v>200</v>
      </c>
      <c r="I658" s="9" t="n">
        <v>100</v>
      </c>
      <c r="J658" s="9" t="n">
        <f aca="false">MAX(J659,G659,F659,E659)</f>
        <v>0</v>
      </c>
      <c r="K658" s="9" t="n">
        <v>200</v>
      </c>
      <c r="L658" s="9" t="n">
        <f aca="false">IF(ISNA(P659),"",P659)</f>
        <v>0</v>
      </c>
      <c r="M658" s="9" t="s">
        <v>132</v>
      </c>
      <c r="N658" s="11" t="b">
        <f aca="false">TRUE()</f>
        <v>1</v>
      </c>
      <c r="O658" s="8" t="n">
        <f aca="false">IF(F658="","",IF(ISNUMBER(F658),F658,IFERROR(VALUE(F658),"")))</f>
        <v>30</v>
      </c>
      <c r="P658" s="8" t="n">
        <f aca="false">IF(G658="","",IF(ISNUMBER(G658),G658,IFERROR(VALUE(G658),"")))</f>
        <v>30</v>
      </c>
      <c r="Q658" s="8" t="n">
        <f aca="false">IF(H658="","",IF(ISNUMBER(H658),H658,IFERROR(VALUE(H658),"")))</f>
        <v>200</v>
      </c>
      <c r="R658" s="8" t="n">
        <f aca="false">IF(I658="","",IF(ISNUMBER(I658),I658,IFERROR(VALUE(I658),"")))</f>
        <v>100</v>
      </c>
      <c r="S658" s="8" t="n">
        <f aca="false">IF(COUNT(O658:R658)=0,"",MAX(O658:R658))</f>
        <v>200</v>
      </c>
      <c r="T658" s="8" t="str">
        <f aca="false">IF(S658="","",IFERROR(INDEX(Codetabel!$B$2:$B$11,MATCH(S658,Codetabel!$A$2:$A$11,0)),""))</f>
        <v>4.1</v>
      </c>
      <c r="U658" s="8" t="str">
        <f aca="false">IF(NOT(X658),"n/a (excluded)",IF(K658=S658,"OK","MISMATCH"))</f>
        <v>OK</v>
      </c>
      <c r="V658" s="8" t="str">
        <f aca="false">IF(NOT(X658),"n/a (excluded)",IF(M658&amp;""=T658&amp;"","OK","MISMATCH"))</f>
        <v>OK</v>
      </c>
      <c r="W658" s="8" t="str">
        <f aca="false">IF(E658="","no activity description",IF(O658="","no numeric odour distance",IF(M658="","no category","")))</f>
        <v/>
      </c>
      <c r="X658" s="12" t="b">
        <f aca="false">W658=""</f>
        <v>1</v>
      </c>
      <c r="Y658" s="8" t="n">
        <f aca="false">IF(X658,INDEX(Codetabel!$C$2:$C$11,MATCH(M658&amp;"",Codetabel!$B$2:$B$11,0)),"")</f>
        <v>5</v>
      </c>
      <c r="Z658" s="12" t="b">
        <f aca="false">IF(X658,O658=S658,"")</f>
        <v>0</v>
      </c>
    </row>
    <row r="659" customFormat="false" ht="15" hidden="false" customHeight="false" outlineLevel="0" collapsed="false">
      <c r="A659" s="9" t="n">
        <v>660</v>
      </c>
      <c r="B659" s="9" t="s">
        <v>1033</v>
      </c>
      <c r="C659" s="9" t="s">
        <v>1034</v>
      </c>
      <c r="D659" s="9"/>
      <c r="E659" s="9" t="s">
        <v>1035</v>
      </c>
      <c r="F659" s="9" t="n">
        <v>0</v>
      </c>
      <c r="G659" s="9" t="n">
        <v>0</v>
      </c>
      <c r="H659" s="9" t="n">
        <v>50</v>
      </c>
      <c r="I659" s="9" t="n">
        <v>0</v>
      </c>
      <c r="J659" s="9" t="n">
        <f aca="false">MAX(J660,G660,F660,E660)</f>
        <v>0</v>
      </c>
      <c r="K659" s="9" t="n">
        <v>50</v>
      </c>
      <c r="L659" s="9" t="str">
        <f aca="false">IF(ISNA(P660),"",P660)</f>
        <v/>
      </c>
      <c r="M659" s="9" t="s">
        <v>126</v>
      </c>
      <c r="N659" s="11" t="b">
        <f aca="false">TRUE()</f>
        <v>1</v>
      </c>
      <c r="O659" s="8" t="n">
        <f aca="false">IF(F659="","",IF(ISNUMBER(F659),F659,IFERROR(VALUE(F659),"")))</f>
        <v>0</v>
      </c>
      <c r="P659" s="8" t="n">
        <f aca="false">IF(G659="","",IF(ISNUMBER(G659),G659,IFERROR(VALUE(G659),"")))</f>
        <v>0</v>
      </c>
      <c r="Q659" s="8" t="n">
        <f aca="false">IF(H659="","",IF(ISNUMBER(H659),H659,IFERROR(VALUE(H659),"")))</f>
        <v>50</v>
      </c>
      <c r="R659" s="8" t="n">
        <f aca="false">IF(I659="","",IF(ISNUMBER(I659),I659,IFERROR(VALUE(I659),"")))</f>
        <v>0</v>
      </c>
      <c r="S659" s="8" t="n">
        <f aca="false">IF(COUNT(O659:R659)=0,"",MAX(O659:R659))</f>
        <v>50</v>
      </c>
      <c r="T659" s="8" t="str">
        <f aca="false">IF(S659="","",IFERROR(INDEX(Codetabel!$B$2:$B$11,MATCH(S659,Codetabel!$A$2:$A$11,0)),""))</f>
        <v>3.1</v>
      </c>
      <c r="U659" s="8" t="str">
        <f aca="false">IF(NOT(X659),"n/a (excluded)",IF(K659=S659,"OK","MISMATCH"))</f>
        <v>OK</v>
      </c>
      <c r="V659" s="8" t="str">
        <f aca="false">IF(NOT(X659),"n/a (excluded)",IF(M659&amp;""=T659&amp;"","OK","MISMATCH"))</f>
        <v>OK</v>
      </c>
      <c r="W659" s="8" t="str">
        <f aca="false">IF(E659="","no activity description",IF(O659="","no numeric odour distance",IF(M659="","no category","")))</f>
        <v/>
      </c>
      <c r="X659" s="12" t="b">
        <f aca="false">W659=""</f>
        <v>1</v>
      </c>
      <c r="Y659" s="8" t="n">
        <f aca="false">IF(X659,INDEX(Codetabel!$C$2:$C$11,MATCH(M659&amp;"",Codetabel!$B$2:$B$11,0)),"")</f>
        <v>3</v>
      </c>
      <c r="Z659" s="12" t="b">
        <f aca="false">IF(X659,O659=S659,"")</f>
        <v>0</v>
      </c>
    </row>
    <row r="660" customFormat="false" ht="15" hidden="false" customHeight="false" outlineLevel="0" collapsed="false">
      <c r="A660" s="9" t="n">
        <v>661</v>
      </c>
      <c r="B660" s="9" t="s">
        <v>1441</v>
      </c>
      <c r="C660" s="9" t="s">
        <v>1442</v>
      </c>
      <c r="D660" s="9" t="s">
        <v>1212</v>
      </c>
      <c r="E660" s="9"/>
      <c r="F660" s="9"/>
      <c r="G660" s="9"/>
      <c r="H660" s="9"/>
      <c r="I660" s="9"/>
      <c r="J660" s="9"/>
      <c r="K660" s="9"/>
      <c r="L660" s="9" t="str">
        <f aca="false">IF(ISNA(P661),"",P661)</f>
        <v/>
      </c>
      <c r="M660" s="9"/>
      <c r="N660" s="11" t="b">
        <f aca="false">TRUE()</f>
        <v>1</v>
      </c>
      <c r="O660" s="8" t="str">
        <f aca="false">IF(F660="","",IF(ISNUMBER(F660),F660,IFERROR(VALUE(F660),"")))</f>
        <v/>
      </c>
      <c r="P660" s="8" t="str">
        <f aca="false">IF(G660="","",IF(ISNUMBER(G660),G660,IFERROR(VALUE(G660),"")))</f>
        <v/>
      </c>
      <c r="Q660" s="8" t="str">
        <f aca="false">IF(H660="","",IF(ISNUMBER(H660),H660,IFERROR(VALUE(H660),"")))</f>
        <v/>
      </c>
      <c r="R660" s="8" t="str">
        <f aca="false">IF(I660="","",IF(ISNUMBER(I660),I660,IFERROR(VALUE(I660),"")))</f>
        <v/>
      </c>
      <c r="S660" s="8" t="str">
        <f aca="false">IF(COUNT(O660:R660)=0,"",MAX(O660:R660))</f>
        <v/>
      </c>
      <c r="T660" s="8" t="str">
        <f aca="false">IF(S660="","",IFERROR(INDEX(Codetabel!$B$2:$B$11,MATCH(S660,Codetabel!$A$2:$A$11,0)),""))</f>
        <v/>
      </c>
      <c r="U660" s="8" t="str">
        <f aca="false">IF(NOT(X660),"n/a (excluded)",IF(K660=S660,"OK","MISMATCH"))</f>
        <v>n/a (excluded)</v>
      </c>
      <c r="V660" s="8" t="str">
        <f aca="false">IF(NOT(X660),"n/a (excluded)",IF(M660&amp;""=T660&amp;"","OK","MISMATCH"))</f>
        <v>n/a (excluded)</v>
      </c>
      <c r="W660" s="8" t="str">
        <f aca="false">IF(E660="","no activity description",IF(O660="","no numeric odour distance",IF(M660="","no category","")))</f>
        <v>no activity description</v>
      </c>
      <c r="X660" s="12" t="b">
        <f aca="false">W660=""</f>
        <v>0</v>
      </c>
      <c r="Y660" s="8" t="str">
        <f aca="false">IF(X660,INDEX(Codetabel!$C$2:$C$11,MATCH(M660&amp;"",Codetabel!$B$2:$B$11,0)),"")</f>
        <v/>
      </c>
      <c r="Z660" s="8" t="str">
        <f aca="false">IF(X660,O660=S660,"")</f>
        <v/>
      </c>
    </row>
    <row r="661" customFormat="false" ht="15" hidden="false" customHeight="false" outlineLevel="0" collapsed="false">
      <c r="A661" s="9" t="n">
        <v>662</v>
      </c>
      <c r="B661" s="9" t="s">
        <v>1441</v>
      </c>
      <c r="C661" s="9" t="s">
        <v>1442</v>
      </c>
      <c r="D661" s="9" t="s">
        <v>1212</v>
      </c>
      <c r="E661" s="9" t="s">
        <v>1443</v>
      </c>
      <c r="F661" s="9"/>
      <c r="G661" s="9"/>
      <c r="H661" s="9"/>
      <c r="I661" s="9"/>
      <c r="J661" s="9"/>
      <c r="K661" s="9"/>
      <c r="L661" s="9" t="n">
        <f aca="false">IF(ISNA(P662),"",P662)</f>
        <v>0</v>
      </c>
      <c r="M661" s="9"/>
      <c r="N661" s="11" t="b">
        <f aca="false">TRUE()</f>
        <v>1</v>
      </c>
      <c r="O661" s="8" t="str">
        <f aca="false">IF(F661="","",IF(ISNUMBER(F661),F661,IFERROR(VALUE(F661),"")))</f>
        <v/>
      </c>
      <c r="P661" s="8" t="str">
        <f aca="false">IF(G661="","",IF(ISNUMBER(G661),G661,IFERROR(VALUE(G661),"")))</f>
        <v/>
      </c>
      <c r="Q661" s="8" t="str">
        <f aca="false">IF(H661="","",IF(ISNUMBER(H661),H661,IFERROR(VALUE(H661),"")))</f>
        <v/>
      </c>
      <c r="R661" s="8" t="str">
        <f aca="false">IF(I661="","",IF(ISNUMBER(I661),I661,IFERROR(VALUE(I661),"")))</f>
        <v/>
      </c>
      <c r="S661" s="8" t="str">
        <f aca="false">IF(COUNT(O661:R661)=0,"",MAX(O661:R661))</f>
        <v/>
      </c>
      <c r="T661" s="8" t="str">
        <f aca="false">IF(S661="","",IFERROR(INDEX(Codetabel!$B$2:$B$11,MATCH(S661,Codetabel!$A$2:$A$11,0)),""))</f>
        <v/>
      </c>
      <c r="U661" s="8" t="str">
        <f aca="false">IF(NOT(X661),"n/a (excluded)",IF(K661=S661,"OK","MISMATCH"))</f>
        <v>n/a (excluded)</v>
      </c>
      <c r="V661" s="8" t="str">
        <f aca="false">IF(NOT(X661),"n/a (excluded)",IF(M661&amp;""=T661&amp;"","OK","MISMATCH"))</f>
        <v>n/a (excluded)</v>
      </c>
      <c r="W661" s="8" t="str">
        <f aca="false">IF(E661="","no activity description",IF(O661="","no numeric odour distance",IF(M661="","no category","")))</f>
        <v>no numeric odour distance</v>
      </c>
      <c r="X661" s="12" t="b">
        <f aca="false">W661=""</f>
        <v>0</v>
      </c>
      <c r="Y661" s="8" t="str">
        <f aca="false">IF(X661,INDEX(Codetabel!$C$2:$C$11,MATCH(M661&amp;"",Codetabel!$B$2:$B$11,0)),"")</f>
        <v/>
      </c>
      <c r="Z661" s="8" t="str">
        <f aca="false">IF(X661,O661=S661,"")</f>
        <v/>
      </c>
    </row>
    <row r="662" customFormat="false" ht="15" hidden="false" customHeight="false" outlineLevel="0" collapsed="false">
      <c r="A662" s="9" t="n">
        <v>663</v>
      </c>
      <c r="B662" s="9" t="s">
        <v>1036</v>
      </c>
      <c r="C662" s="9" t="s">
        <v>1037</v>
      </c>
      <c r="D662" s="9"/>
      <c r="E662" s="9" t="s">
        <v>1038</v>
      </c>
      <c r="F662" s="9" t="n">
        <v>0</v>
      </c>
      <c r="G662" s="9" t="n">
        <v>0</v>
      </c>
      <c r="H662" s="9" t="n">
        <v>30</v>
      </c>
      <c r="I662" s="9" t="n">
        <v>0</v>
      </c>
      <c r="J662" s="9" t="n">
        <f aca="false">MAX(J663,G663,F663,E663)</f>
        <v>10</v>
      </c>
      <c r="K662" s="9" t="n">
        <v>30</v>
      </c>
      <c r="L662" s="9" t="n">
        <f aca="false">IF(ISNA(P663),"",P663)</f>
        <v>0</v>
      </c>
      <c r="M662" s="9" t="s">
        <v>107</v>
      </c>
      <c r="N662" s="11" t="b">
        <f aca="false">TRUE()</f>
        <v>1</v>
      </c>
      <c r="O662" s="8" t="n">
        <f aca="false">IF(F662="","",IF(ISNUMBER(F662),F662,IFERROR(VALUE(F662),"")))</f>
        <v>0</v>
      </c>
      <c r="P662" s="8" t="n">
        <f aca="false">IF(G662="","",IF(ISNUMBER(G662),G662,IFERROR(VALUE(G662),"")))</f>
        <v>0</v>
      </c>
      <c r="Q662" s="8" t="n">
        <f aca="false">IF(H662="","",IF(ISNUMBER(H662),H662,IFERROR(VALUE(H662),"")))</f>
        <v>30</v>
      </c>
      <c r="R662" s="8" t="n">
        <f aca="false">IF(I662="","",IF(ISNUMBER(I662),I662,IFERROR(VALUE(I662),"")))</f>
        <v>0</v>
      </c>
      <c r="S662" s="8" t="n">
        <f aca="false">IF(COUNT(O662:R662)=0,"",MAX(O662:R662))</f>
        <v>30</v>
      </c>
      <c r="T662" s="8" t="str">
        <f aca="false">IF(S662="","",IFERROR(INDEX(Codetabel!$B$2:$B$11,MATCH(S662,Codetabel!$A$2:$A$11,0)),""))</f>
        <v>2</v>
      </c>
      <c r="U662" s="8" t="str">
        <f aca="false">IF(NOT(X662),"n/a (excluded)",IF(K662=S662,"OK","MISMATCH"))</f>
        <v>OK</v>
      </c>
      <c r="V662" s="8" t="str">
        <f aca="false">IF(NOT(X662),"n/a (excluded)",IF(M662&amp;""=T662&amp;"","OK","MISMATCH"))</f>
        <v>OK</v>
      </c>
      <c r="W662" s="8" t="str">
        <f aca="false">IF(E662="","no activity description",IF(O662="","no numeric odour distance",IF(M662="","no category","")))</f>
        <v/>
      </c>
      <c r="X662" s="12" t="b">
        <f aca="false">W662=""</f>
        <v>1</v>
      </c>
      <c r="Y662" s="8" t="n">
        <f aca="false">IF(X662,INDEX(Codetabel!$C$2:$C$11,MATCH(M662&amp;"",Codetabel!$B$2:$B$11,0)),"")</f>
        <v>2</v>
      </c>
      <c r="Z662" s="12" t="b">
        <f aca="false">IF(X662,O662=S662,"")</f>
        <v>0</v>
      </c>
    </row>
    <row r="663" customFormat="false" ht="15" hidden="false" customHeight="false" outlineLevel="0" collapsed="false">
      <c r="A663" s="9" t="n">
        <v>664</v>
      </c>
      <c r="B663" s="9" t="s">
        <v>1039</v>
      </c>
      <c r="C663" s="9" t="s">
        <v>1040</v>
      </c>
      <c r="D663" s="9"/>
      <c r="E663" s="9" t="s">
        <v>1041</v>
      </c>
      <c r="F663" s="9" t="n">
        <v>10</v>
      </c>
      <c r="G663" s="9" t="n">
        <v>0</v>
      </c>
      <c r="H663" s="9" t="n">
        <v>30</v>
      </c>
      <c r="I663" s="9" t="n">
        <v>10</v>
      </c>
      <c r="J663" s="9" t="n">
        <f aca="false">MAX(J664,G664,F664,E664)</f>
        <v>0</v>
      </c>
      <c r="K663" s="9" t="n">
        <v>30</v>
      </c>
      <c r="L663" s="9" t="str">
        <f aca="false">IF(ISNA(P664),"",P664)</f>
        <v/>
      </c>
      <c r="M663" s="9" t="s">
        <v>107</v>
      </c>
      <c r="N663" s="11" t="b">
        <f aca="false">TRUE()</f>
        <v>1</v>
      </c>
      <c r="O663" s="8" t="n">
        <f aca="false">IF(F663="","",IF(ISNUMBER(F663),F663,IFERROR(VALUE(F663),"")))</f>
        <v>10</v>
      </c>
      <c r="P663" s="8" t="n">
        <f aca="false">IF(G663="","",IF(ISNUMBER(G663),G663,IFERROR(VALUE(G663),"")))</f>
        <v>0</v>
      </c>
      <c r="Q663" s="8" t="n">
        <f aca="false">IF(H663="","",IF(ISNUMBER(H663),H663,IFERROR(VALUE(H663),"")))</f>
        <v>30</v>
      </c>
      <c r="R663" s="8" t="n">
        <f aca="false">IF(I663="","",IF(ISNUMBER(I663),I663,IFERROR(VALUE(I663),"")))</f>
        <v>10</v>
      </c>
      <c r="S663" s="8" t="n">
        <f aca="false">IF(COUNT(O663:R663)=0,"",MAX(O663:R663))</f>
        <v>30</v>
      </c>
      <c r="T663" s="8" t="str">
        <f aca="false">IF(S663="","",IFERROR(INDEX(Codetabel!$B$2:$B$11,MATCH(S663,Codetabel!$A$2:$A$11,0)),""))</f>
        <v>2</v>
      </c>
      <c r="U663" s="8" t="str">
        <f aca="false">IF(NOT(X663),"n/a (excluded)",IF(K663=S663,"OK","MISMATCH"))</f>
        <v>OK</v>
      </c>
      <c r="V663" s="8" t="str">
        <f aca="false">IF(NOT(X663),"n/a (excluded)",IF(M663&amp;""=T663&amp;"","OK","MISMATCH"))</f>
        <v>OK</v>
      </c>
      <c r="W663" s="8" t="str">
        <f aca="false">IF(E663="","no activity description",IF(O663="","no numeric odour distance",IF(M663="","no category","")))</f>
        <v/>
      </c>
      <c r="X663" s="12" t="b">
        <f aca="false">W663=""</f>
        <v>1</v>
      </c>
      <c r="Y663" s="8" t="n">
        <f aca="false">IF(X663,INDEX(Codetabel!$C$2:$C$11,MATCH(M663&amp;"",Codetabel!$B$2:$B$11,0)),"")</f>
        <v>2</v>
      </c>
      <c r="Z663" s="12" t="b">
        <f aca="false">IF(X663,O663=S663,"")</f>
        <v>0</v>
      </c>
    </row>
    <row r="664" customFormat="false" ht="15" hidden="false" customHeight="false" outlineLevel="0" collapsed="false">
      <c r="A664" s="9" t="n">
        <v>665</v>
      </c>
      <c r="B664" s="9" t="s">
        <v>1442</v>
      </c>
      <c r="C664" s="9" t="s">
        <v>1444</v>
      </c>
      <c r="D664" s="9" t="s">
        <v>1212</v>
      </c>
      <c r="E664" s="9"/>
      <c r="F664" s="9"/>
      <c r="G664" s="9"/>
      <c r="H664" s="9"/>
      <c r="I664" s="9"/>
      <c r="J664" s="9"/>
      <c r="K664" s="9"/>
      <c r="L664" s="9" t="str">
        <f aca="false">IF(ISNA(P665),"",P665)</f>
        <v/>
      </c>
      <c r="M664" s="9"/>
      <c r="N664" s="11" t="b">
        <f aca="false">TRUE()</f>
        <v>1</v>
      </c>
      <c r="O664" s="8" t="str">
        <f aca="false">IF(F664="","",IF(ISNUMBER(F664),F664,IFERROR(VALUE(F664),"")))</f>
        <v/>
      </c>
      <c r="P664" s="8" t="str">
        <f aca="false">IF(G664="","",IF(ISNUMBER(G664),G664,IFERROR(VALUE(G664),"")))</f>
        <v/>
      </c>
      <c r="Q664" s="8" t="str">
        <f aca="false">IF(H664="","",IF(ISNUMBER(H664),H664,IFERROR(VALUE(H664),"")))</f>
        <v/>
      </c>
      <c r="R664" s="8" t="str">
        <f aca="false">IF(I664="","",IF(ISNUMBER(I664),I664,IFERROR(VALUE(I664),"")))</f>
        <v/>
      </c>
      <c r="S664" s="8" t="str">
        <f aca="false">IF(COUNT(O664:R664)=0,"",MAX(O664:R664))</f>
        <v/>
      </c>
      <c r="T664" s="8" t="str">
        <f aca="false">IF(S664="","",IFERROR(INDEX(Codetabel!$B$2:$B$11,MATCH(S664,Codetabel!$A$2:$A$11,0)),""))</f>
        <v/>
      </c>
      <c r="U664" s="8" t="str">
        <f aca="false">IF(NOT(X664),"n/a (excluded)",IF(K664=S664,"OK","MISMATCH"))</f>
        <v>n/a (excluded)</v>
      </c>
      <c r="V664" s="8" t="str">
        <f aca="false">IF(NOT(X664),"n/a (excluded)",IF(M664&amp;""=T664&amp;"","OK","MISMATCH"))</f>
        <v>n/a (excluded)</v>
      </c>
      <c r="W664" s="8" t="str">
        <f aca="false">IF(E664="","no activity description",IF(O664="","no numeric odour distance",IF(M664="","no category","")))</f>
        <v>no activity description</v>
      </c>
      <c r="X664" s="12" t="b">
        <f aca="false">W664=""</f>
        <v>0</v>
      </c>
      <c r="Y664" s="8" t="str">
        <f aca="false">IF(X664,INDEX(Codetabel!$C$2:$C$11,MATCH(M664&amp;"",Codetabel!$B$2:$B$11,0)),"")</f>
        <v/>
      </c>
      <c r="Z664" s="8" t="str">
        <f aca="false">IF(X664,O664=S664,"")</f>
        <v/>
      </c>
    </row>
    <row r="665" customFormat="false" ht="15" hidden="false" customHeight="false" outlineLevel="0" collapsed="false">
      <c r="A665" s="9" t="n">
        <v>666</v>
      </c>
      <c r="B665" s="9" t="s">
        <v>1442</v>
      </c>
      <c r="C665" s="9" t="s">
        <v>1444</v>
      </c>
      <c r="D665" s="9" t="s">
        <v>1212</v>
      </c>
      <c r="E665" s="9" t="s">
        <v>1445</v>
      </c>
      <c r="F665" s="9"/>
      <c r="G665" s="9"/>
      <c r="H665" s="9"/>
      <c r="I665" s="9"/>
      <c r="J665" s="9"/>
      <c r="K665" s="9"/>
      <c r="L665" s="9" t="n">
        <f aca="false">IF(ISNA(P666),"",P666)</f>
        <v>0</v>
      </c>
      <c r="M665" s="9"/>
      <c r="N665" s="11" t="b">
        <f aca="false">TRUE()</f>
        <v>1</v>
      </c>
      <c r="O665" s="8" t="str">
        <f aca="false">IF(F665="","",IF(ISNUMBER(F665),F665,IFERROR(VALUE(F665),"")))</f>
        <v/>
      </c>
      <c r="P665" s="8" t="str">
        <f aca="false">IF(G665="","",IF(ISNUMBER(G665),G665,IFERROR(VALUE(G665),"")))</f>
        <v/>
      </c>
      <c r="Q665" s="8" t="str">
        <f aca="false">IF(H665="","",IF(ISNUMBER(H665),H665,IFERROR(VALUE(H665),"")))</f>
        <v/>
      </c>
      <c r="R665" s="8" t="str">
        <f aca="false">IF(I665="","",IF(ISNUMBER(I665),I665,IFERROR(VALUE(I665),"")))</f>
        <v/>
      </c>
      <c r="S665" s="8" t="str">
        <f aca="false">IF(COUNT(O665:R665)=0,"",MAX(O665:R665))</f>
        <v/>
      </c>
      <c r="T665" s="8" t="str">
        <f aca="false">IF(S665="","",IFERROR(INDEX(Codetabel!$B$2:$B$11,MATCH(S665,Codetabel!$A$2:$A$11,0)),""))</f>
        <v/>
      </c>
      <c r="U665" s="8" t="str">
        <f aca="false">IF(NOT(X665),"n/a (excluded)",IF(K665=S665,"OK","MISMATCH"))</f>
        <v>n/a (excluded)</v>
      </c>
      <c r="V665" s="8" t="str">
        <f aca="false">IF(NOT(X665),"n/a (excluded)",IF(M665&amp;""=T665&amp;"","OK","MISMATCH"))</f>
        <v>n/a (excluded)</v>
      </c>
      <c r="W665" s="8" t="str">
        <f aca="false">IF(E665="","no activity description",IF(O665="","no numeric odour distance",IF(M665="","no category","")))</f>
        <v>no numeric odour distance</v>
      </c>
      <c r="X665" s="12" t="b">
        <f aca="false">W665=""</f>
        <v>0</v>
      </c>
      <c r="Y665" s="8" t="str">
        <f aca="false">IF(X665,INDEX(Codetabel!$C$2:$C$11,MATCH(M665&amp;"",Codetabel!$B$2:$B$11,0)),"")</f>
        <v/>
      </c>
      <c r="Z665" s="8" t="str">
        <f aca="false">IF(X665,O665=S665,"")</f>
        <v/>
      </c>
    </row>
    <row r="666" customFormat="false" ht="15" hidden="false" customHeight="false" outlineLevel="0" collapsed="false">
      <c r="A666" s="9" t="n">
        <v>667</v>
      </c>
      <c r="B666" s="9" t="s">
        <v>1042</v>
      </c>
      <c r="C666" s="9" t="s">
        <v>1043</v>
      </c>
      <c r="D666" s="9"/>
      <c r="E666" s="9" t="s">
        <v>1044</v>
      </c>
      <c r="F666" s="9" t="n">
        <v>10</v>
      </c>
      <c r="G666" s="9" t="n">
        <v>0</v>
      </c>
      <c r="H666" s="9" t="n">
        <v>30</v>
      </c>
      <c r="I666" s="9" t="n">
        <v>10</v>
      </c>
      <c r="J666" s="9" t="n">
        <f aca="false">MAX(J667,G667,F667,E667)</f>
        <v>10</v>
      </c>
      <c r="K666" s="9" t="n">
        <v>30</v>
      </c>
      <c r="L666" s="9" t="n">
        <f aca="false">IF(ISNA(P667),"",P667)</f>
        <v>0</v>
      </c>
      <c r="M666" s="9" t="s">
        <v>107</v>
      </c>
      <c r="N666" s="11" t="b">
        <f aca="false">TRUE()</f>
        <v>1</v>
      </c>
      <c r="O666" s="8" t="n">
        <f aca="false">IF(F666="","",IF(ISNUMBER(F666),F666,IFERROR(VALUE(F666),"")))</f>
        <v>10</v>
      </c>
      <c r="P666" s="8" t="n">
        <f aca="false">IF(G666="","",IF(ISNUMBER(G666),G666,IFERROR(VALUE(G666),"")))</f>
        <v>0</v>
      </c>
      <c r="Q666" s="8" t="n">
        <f aca="false">IF(H666="","",IF(ISNUMBER(H666),H666,IFERROR(VALUE(H666),"")))</f>
        <v>30</v>
      </c>
      <c r="R666" s="8" t="n">
        <f aca="false">IF(I666="","",IF(ISNUMBER(I666),I666,IFERROR(VALUE(I666),"")))</f>
        <v>10</v>
      </c>
      <c r="S666" s="8" t="n">
        <f aca="false">IF(COUNT(O666:R666)=0,"",MAX(O666:R666))</f>
        <v>30</v>
      </c>
      <c r="T666" s="8" t="str">
        <f aca="false">IF(S666="","",IFERROR(INDEX(Codetabel!$B$2:$B$11,MATCH(S666,Codetabel!$A$2:$A$11,0)),""))</f>
        <v>2</v>
      </c>
      <c r="U666" s="8" t="str">
        <f aca="false">IF(NOT(X666),"n/a (excluded)",IF(K666=S666,"OK","MISMATCH"))</f>
        <v>OK</v>
      </c>
      <c r="V666" s="8" t="str">
        <f aca="false">IF(NOT(X666),"n/a (excluded)",IF(M666&amp;""=T666&amp;"","OK","MISMATCH"))</f>
        <v>OK</v>
      </c>
      <c r="W666" s="8" t="str">
        <f aca="false">IF(E666="","no activity description",IF(O666="","no numeric odour distance",IF(M666="","no category","")))</f>
        <v/>
      </c>
      <c r="X666" s="12" t="b">
        <f aca="false">W666=""</f>
        <v>1</v>
      </c>
      <c r="Y666" s="8" t="n">
        <f aca="false">IF(X666,INDEX(Codetabel!$C$2:$C$11,MATCH(M666&amp;"",Codetabel!$B$2:$B$11,0)),"")</f>
        <v>2</v>
      </c>
      <c r="Z666" s="12" t="b">
        <f aca="false">IF(X666,O666=S666,"")</f>
        <v>0</v>
      </c>
    </row>
    <row r="667" customFormat="false" ht="15" hidden="false" customHeight="false" outlineLevel="0" collapsed="false">
      <c r="A667" s="9" t="n">
        <v>668</v>
      </c>
      <c r="B667" s="9" t="s">
        <v>1045</v>
      </c>
      <c r="C667" s="9" t="s">
        <v>1046</v>
      </c>
      <c r="D667" s="9"/>
      <c r="E667" s="9" t="s">
        <v>1047</v>
      </c>
      <c r="F667" s="9" t="n">
        <v>0</v>
      </c>
      <c r="G667" s="9" t="n">
        <v>0</v>
      </c>
      <c r="H667" s="9" t="n">
        <v>10</v>
      </c>
      <c r="I667" s="9" t="n">
        <v>0</v>
      </c>
      <c r="J667" s="9" t="n">
        <f aca="false">MAX(J668,G668,F668,E668)</f>
        <v>10</v>
      </c>
      <c r="K667" s="9" t="n">
        <v>10</v>
      </c>
      <c r="L667" s="9" t="n">
        <f aca="false">IF(ISNA(P668),"",P668)</f>
        <v>0</v>
      </c>
      <c r="M667" s="9" t="s">
        <v>392</v>
      </c>
      <c r="N667" s="11" t="b">
        <f aca="false">TRUE()</f>
        <v>1</v>
      </c>
      <c r="O667" s="8" t="n">
        <f aca="false">IF(F667="","",IF(ISNUMBER(F667),F667,IFERROR(VALUE(F667),"")))</f>
        <v>0</v>
      </c>
      <c r="P667" s="8" t="n">
        <f aca="false">IF(G667="","",IF(ISNUMBER(G667),G667,IFERROR(VALUE(G667),"")))</f>
        <v>0</v>
      </c>
      <c r="Q667" s="8" t="n">
        <f aca="false">IF(H667="","",IF(ISNUMBER(H667),H667,IFERROR(VALUE(H667),"")))</f>
        <v>10</v>
      </c>
      <c r="R667" s="8" t="n">
        <f aca="false">IF(I667="","",IF(ISNUMBER(I667),I667,IFERROR(VALUE(I667),"")))</f>
        <v>0</v>
      </c>
      <c r="S667" s="8" t="n">
        <f aca="false">IF(COUNT(O667:R667)=0,"",MAX(O667:R667))</f>
        <v>10</v>
      </c>
      <c r="T667" s="8" t="str">
        <f aca="false">IF(S667="","",IFERROR(INDEX(Codetabel!$B$2:$B$11,MATCH(S667,Codetabel!$A$2:$A$11,0)),""))</f>
        <v>1</v>
      </c>
      <c r="U667" s="8" t="str">
        <f aca="false">IF(NOT(X667),"n/a (excluded)",IF(K667=S667,"OK","MISMATCH"))</f>
        <v>OK</v>
      </c>
      <c r="V667" s="8" t="str">
        <f aca="false">IF(NOT(X667),"n/a (excluded)",IF(M667&amp;""=T667&amp;"","OK","MISMATCH"))</f>
        <v>OK</v>
      </c>
      <c r="W667" s="8" t="str">
        <f aca="false">IF(E667="","no activity description",IF(O667="","no numeric odour distance",IF(M667="","no category","")))</f>
        <v/>
      </c>
      <c r="X667" s="12" t="b">
        <f aca="false">W667=""</f>
        <v>1</v>
      </c>
      <c r="Y667" s="8" t="n">
        <f aca="false">IF(X667,INDEX(Codetabel!$C$2:$C$11,MATCH(M667&amp;"",Codetabel!$B$2:$B$11,0)),"")</f>
        <v>1</v>
      </c>
      <c r="Z667" s="12" t="b">
        <f aca="false">IF(X667,O667=S667,"")</f>
        <v>0</v>
      </c>
    </row>
    <row r="668" customFormat="false" ht="15" hidden="false" customHeight="false" outlineLevel="0" collapsed="false">
      <c r="A668" s="9" t="n">
        <v>669</v>
      </c>
      <c r="B668" s="9" t="s">
        <v>1048</v>
      </c>
      <c r="C668" s="9" t="s">
        <v>1049</v>
      </c>
      <c r="D668" s="9"/>
      <c r="E668" s="9" t="s">
        <v>1050</v>
      </c>
      <c r="F668" s="9" t="n">
        <v>0</v>
      </c>
      <c r="G668" s="9" t="n">
        <v>0</v>
      </c>
      <c r="H668" s="9" t="n">
        <v>10</v>
      </c>
      <c r="I668" s="9" t="n">
        <v>0</v>
      </c>
      <c r="J668" s="9" t="n">
        <f aca="false">MAX(J669,G669,F669,E669)</f>
        <v>10</v>
      </c>
      <c r="K668" s="9" t="n">
        <v>10</v>
      </c>
      <c r="L668" s="9" t="n">
        <f aca="false">IF(ISNA(P669),"",P669)</f>
        <v>0</v>
      </c>
      <c r="M668" s="9" t="s">
        <v>392</v>
      </c>
      <c r="N668" s="11" t="b">
        <f aca="false">TRUE()</f>
        <v>1</v>
      </c>
      <c r="O668" s="8" t="n">
        <f aca="false">IF(F668="","",IF(ISNUMBER(F668),F668,IFERROR(VALUE(F668),"")))</f>
        <v>0</v>
      </c>
      <c r="P668" s="8" t="n">
        <f aca="false">IF(G668="","",IF(ISNUMBER(G668),G668,IFERROR(VALUE(G668),"")))</f>
        <v>0</v>
      </c>
      <c r="Q668" s="8" t="n">
        <f aca="false">IF(H668="","",IF(ISNUMBER(H668),H668,IFERROR(VALUE(H668),"")))</f>
        <v>10</v>
      </c>
      <c r="R668" s="8" t="n">
        <f aca="false">IF(I668="","",IF(ISNUMBER(I668),I668,IFERROR(VALUE(I668),"")))</f>
        <v>0</v>
      </c>
      <c r="S668" s="8" t="n">
        <f aca="false">IF(COUNT(O668:R668)=0,"",MAX(O668:R668))</f>
        <v>10</v>
      </c>
      <c r="T668" s="8" t="str">
        <f aca="false">IF(S668="","",IFERROR(INDEX(Codetabel!$B$2:$B$11,MATCH(S668,Codetabel!$A$2:$A$11,0)),""))</f>
        <v>1</v>
      </c>
      <c r="U668" s="8" t="str">
        <f aca="false">IF(NOT(X668),"n/a (excluded)",IF(K668=S668,"OK","MISMATCH"))</f>
        <v>OK</v>
      </c>
      <c r="V668" s="8" t="str">
        <f aca="false">IF(NOT(X668),"n/a (excluded)",IF(M668&amp;""=T668&amp;"","OK","MISMATCH"))</f>
        <v>OK</v>
      </c>
      <c r="W668" s="8" t="str">
        <f aca="false">IF(E668="","no activity description",IF(O668="","no numeric odour distance",IF(M668="","no category","")))</f>
        <v/>
      </c>
      <c r="X668" s="12" t="b">
        <f aca="false">W668=""</f>
        <v>1</v>
      </c>
      <c r="Y668" s="8" t="n">
        <f aca="false">IF(X668,INDEX(Codetabel!$C$2:$C$11,MATCH(M668&amp;"",Codetabel!$B$2:$B$11,0)),"")</f>
        <v>1</v>
      </c>
      <c r="Z668" s="12" t="b">
        <f aca="false">IF(X668,O668=S668,"")</f>
        <v>0</v>
      </c>
    </row>
    <row r="669" customFormat="false" ht="15" hidden="false" customHeight="false" outlineLevel="0" collapsed="false">
      <c r="A669" s="9" t="n">
        <v>670</v>
      </c>
      <c r="B669" s="9" t="s">
        <v>1051</v>
      </c>
      <c r="C669" s="9" t="s">
        <v>1052</v>
      </c>
      <c r="D669" s="9" t="n">
        <v>1</v>
      </c>
      <c r="E669" s="9" t="s">
        <v>1053</v>
      </c>
      <c r="F669" s="9" t="n">
        <v>10</v>
      </c>
      <c r="G669" s="9" t="n">
        <v>0</v>
      </c>
      <c r="H669" s="9" t="n">
        <v>30</v>
      </c>
      <c r="I669" s="9" t="n">
        <v>0</v>
      </c>
      <c r="J669" s="9" t="n">
        <f aca="false">MAX(J670,G670,F670,E670)</f>
        <v>0</v>
      </c>
      <c r="K669" s="9" t="n">
        <v>30</v>
      </c>
      <c r="L669" s="9" t="n">
        <f aca="false">IF(ISNA(P670),"",P670)</f>
        <v>0</v>
      </c>
      <c r="M669" s="9" t="s">
        <v>107</v>
      </c>
      <c r="N669" s="11" t="b">
        <f aca="false">TRUE()</f>
        <v>1</v>
      </c>
      <c r="O669" s="8" t="n">
        <f aca="false">IF(F669="","",IF(ISNUMBER(F669),F669,IFERROR(VALUE(F669),"")))</f>
        <v>10</v>
      </c>
      <c r="P669" s="8" t="n">
        <f aca="false">IF(G669="","",IF(ISNUMBER(G669),G669,IFERROR(VALUE(G669),"")))</f>
        <v>0</v>
      </c>
      <c r="Q669" s="8" t="n">
        <f aca="false">IF(H669="","",IF(ISNUMBER(H669),H669,IFERROR(VALUE(H669),"")))</f>
        <v>30</v>
      </c>
      <c r="R669" s="8" t="n">
        <f aca="false">IF(I669="","",IF(ISNUMBER(I669),I669,IFERROR(VALUE(I669),"")))</f>
        <v>0</v>
      </c>
      <c r="S669" s="8" t="n">
        <f aca="false">IF(COUNT(O669:R669)=0,"",MAX(O669:R669))</f>
        <v>30</v>
      </c>
      <c r="T669" s="8" t="str">
        <f aca="false">IF(S669="","",IFERROR(INDEX(Codetabel!$B$2:$B$11,MATCH(S669,Codetabel!$A$2:$A$11,0)),""))</f>
        <v>2</v>
      </c>
      <c r="U669" s="8" t="str">
        <f aca="false">IF(NOT(X669),"n/a (excluded)",IF(K669=S669,"OK","MISMATCH"))</f>
        <v>OK</v>
      </c>
      <c r="V669" s="8" t="str">
        <f aca="false">IF(NOT(X669),"n/a (excluded)",IF(M669&amp;""=T669&amp;"","OK","MISMATCH"))</f>
        <v>OK</v>
      </c>
      <c r="W669" s="8" t="str">
        <f aca="false">IF(E669="","no activity description",IF(O669="","no numeric odour distance",IF(M669="","no category","")))</f>
        <v/>
      </c>
      <c r="X669" s="12" t="b">
        <f aca="false">W669=""</f>
        <v>1</v>
      </c>
      <c r="Y669" s="8" t="n">
        <f aca="false">IF(X669,INDEX(Codetabel!$C$2:$C$11,MATCH(M669&amp;"",Codetabel!$B$2:$B$11,0)),"")</f>
        <v>2</v>
      </c>
      <c r="Z669" s="12" t="b">
        <f aca="false">IF(X669,O669=S669,"")</f>
        <v>0</v>
      </c>
    </row>
    <row r="670" customFormat="false" ht="15" hidden="false" customHeight="false" outlineLevel="0" collapsed="false">
      <c r="A670" s="9" t="n">
        <v>671</v>
      </c>
      <c r="B670" s="9" t="s">
        <v>1051</v>
      </c>
      <c r="C670" s="9" t="s">
        <v>1054</v>
      </c>
      <c r="D670" s="9" t="n">
        <v>2</v>
      </c>
      <c r="E670" s="9" t="s">
        <v>1055</v>
      </c>
      <c r="F670" s="9" t="n">
        <v>0</v>
      </c>
      <c r="G670" s="9" t="n">
        <v>0</v>
      </c>
      <c r="H670" s="9" t="n">
        <v>30</v>
      </c>
      <c r="I670" s="9" t="n">
        <v>0</v>
      </c>
      <c r="J670" s="9" t="n">
        <f aca="false">MAX(J671,G671,F671,E671)</f>
        <v>0</v>
      </c>
      <c r="K670" s="9" t="n">
        <v>30</v>
      </c>
      <c r="L670" s="9" t="str">
        <f aca="false">IF(ISNA(P671),"",P671)</f>
        <v/>
      </c>
      <c r="M670" s="9" t="s">
        <v>107</v>
      </c>
      <c r="N670" s="11" t="b">
        <f aca="false">TRUE()</f>
        <v>1</v>
      </c>
      <c r="O670" s="8" t="n">
        <f aca="false">IF(F670="","",IF(ISNUMBER(F670),F670,IFERROR(VALUE(F670),"")))</f>
        <v>0</v>
      </c>
      <c r="P670" s="8" t="n">
        <f aca="false">IF(G670="","",IF(ISNUMBER(G670),G670,IFERROR(VALUE(G670),"")))</f>
        <v>0</v>
      </c>
      <c r="Q670" s="8" t="n">
        <f aca="false">IF(H670="","",IF(ISNUMBER(H670),H670,IFERROR(VALUE(H670),"")))</f>
        <v>30</v>
      </c>
      <c r="R670" s="8" t="n">
        <f aca="false">IF(I670="","",IF(ISNUMBER(I670),I670,IFERROR(VALUE(I670),"")))</f>
        <v>0</v>
      </c>
      <c r="S670" s="8" t="n">
        <f aca="false">IF(COUNT(O670:R670)=0,"",MAX(O670:R670))</f>
        <v>30</v>
      </c>
      <c r="T670" s="8" t="str">
        <f aca="false">IF(S670="","",IFERROR(INDEX(Codetabel!$B$2:$B$11,MATCH(S670,Codetabel!$A$2:$A$11,0)),""))</f>
        <v>2</v>
      </c>
      <c r="U670" s="8" t="str">
        <f aca="false">IF(NOT(X670),"n/a (excluded)",IF(K670=S670,"OK","MISMATCH"))</f>
        <v>OK</v>
      </c>
      <c r="V670" s="8" t="str">
        <f aca="false">IF(NOT(X670),"n/a (excluded)",IF(M670&amp;""=T670&amp;"","OK","MISMATCH"))</f>
        <v>OK</v>
      </c>
      <c r="W670" s="8" t="str">
        <f aca="false">IF(E670="","no activity description",IF(O670="","no numeric odour distance",IF(M670="","no category","")))</f>
        <v/>
      </c>
      <c r="X670" s="12" t="b">
        <f aca="false">W670=""</f>
        <v>1</v>
      </c>
      <c r="Y670" s="8" t="n">
        <f aca="false">IF(X670,INDEX(Codetabel!$C$2:$C$11,MATCH(M670&amp;"",Codetabel!$B$2:$B$11,0)),"")</f>
        <v>2</v>
      </c>
      <c r="Z670" s="12" t="b">
        <f aca="false">IF(X670,O670=S670,"")</f>
        <v>0</v>
      </c>
    </row>
    <row r="671" customFormat="false" ht="15" hidden="false" customHeight="false" outlineLevel="0" collapsed="false">
      <c r="A671" s="9" t="n">
        <v>672</v>
      </c>
      <c r="B671" s="9" t="s">
        <v>1446</v>
      </c>
      <c r="C671" s="9" t="s">
        <v>1447</v>
      </c>
      <c r="D671" s="9" t="s">
        <v>1212</v>
      </c>
      <c r="E671" s="9"/>
      <c r="F671" s="9"/>
      <c r="G671" s="9"/>
      <c r="H671" s="9"/>
      <c r="I671" s="9"/>
      <c r="J671" s="9"/>
      <c r="K671" s="9"/>
      <c r="L671" s="9" t="str">
        <f aca="false">IF(ISNA(P672),"",P672)</f>
        <v/>
      </c>
      <c r="M671" s="9"/>
      <c r="N671" s="11" t="b">
        <f aca="false">TRUE()</f>
        <v>1</v>
      </c>
      <c r="O671" s="8" t="str">
        <f aca="false">IF(F671="","",IF(ISNUMBER(F671),F671,IFERROR(VALUE(F671),"")))</f>
        <v/>
      </c>
      <c r="P671" s="8" t="str">
        <f aca="false">IF(G671="","",IF(ISNUMBER(G671),G671,IFERROR(VALUE(G671),"")))</f>
        <v/>
      </c>
      <c r="Q671" s="8" t="str">
        <f aca="false">IF(H671="","",IF(ISNUMBER(H671),H671,IFERROR(VALUE(H671),"")))</f>
        <v/>
      </c>
      <c r="R671" s="8" t="str">
        <f aca="false">IF(I671="","",IF(ISNUMBER(I671),I671,IFERROR(VALUE(I671),"")))</f>
        <v/>
      </c>
      <c r="S671" s="8" t="str">
        <f aca="false">IF(COUNT(O671:R671)=0,"",MAX(O671:R671))</f>
        <v/>
      </c>
      <c r="T671" s="8" t="str">
        <f aca="false">IF(S671="","",IFERROR(INDEX(Codetabel!$B$2:$B$11,MATCH(S671,Codetabel!$A$2:$A$11,0)),""))</f>
        <v/>
      </c>
      <c r="U671" s="8" t="str">
        <f aca="false">IF(NOT(X671),"n/a (excluded)",IF(K671=S671,"OK","MISMATCH"))</f>
        <v>n/a (excluded)</v>
      </c>
      <c r="V671" s="8" t="str">
        <f aca="false">IF(NOT(X671),"n/a (excluded)",IF(M671&amp;""=T671&amp;"","OK","MISMATCH"))</f>
        <v>n/a (excluded)</v>
      </c>
      <c r="W671" s="8" t="str">
        <f aca="false">IF(E671="","no activity description",IF(O671="","no numeric odour distance",IF(M671="","no category","")))</f>
        <v>no activity description</v>
      </c>
      <c r="X671" s="12" t="b">
        <f aca="false">W671=""</f>
        <v>0</v>
      </c>
      <c r="Y671" s="8" t="str">
        <f aca="false">IF(X671,INDEX(Codetabel!$C$2:$C$11,MATCH(M671&amp;"",Codetabel!$B$2:$B$11,0)),"")</f>
        <v/>
      </c>
      <c r="Z671" s="8" t="str">
        <f aca="false">IF(X671,O671=S671,"")</f>
        <v/>
      </c>
    </row>
    <row r="672" customFormat="false" ht="15" hidden="false" customHeight="false" outlineLevel="0" collapsed="false">
      <c r="A672" s="9" t="n">
        <v>673</v>
      </c>
      <c r="B672" s="9" t="s">
        <v>1446</v>
      </c>
      <c r="C672" s="9" t="s">
        <v>1447</v>
      </c>
      <c r="D672" s="9" t="s">
        <v>1212</v>
      </c>
      <c r="E672" s="9" t="s">
        <v>1448</v>
      </c>
      <c r="F672" s="9"/>
      <c r="G672" s="9"/>
      <c r="H672" s="9"/>
      <c r="I672" s="9"/>
      <c r="J672" s="9"/>
      <c r="K672" s="9"/>
      <c r="L672" s="9" t="str">
        <f aca="false">IF(ISNA(P673),"",P673)</f>
        <v/>
      </c>
      <c r="M672" s="9"/>
      <c r="N672" s="11" t="b">
        <f aca="false">TRUE()</f>
        <v>1</v>
      </c>
      <c r="O672" s="8" t="str">
        <f aca="false">IF(F672="","",IF(ISNUMBER(F672),F672,IFERROR(VALUE(F672),"")))</f>
        <v/>
      </c>
      <c r="P672" s="8" t="str">
        <f aca="false">IF(G672="","",IF(ISNUMBER(G672),G672,IFERROR(VALUE(G672),"")))</f>
        <v/>
      </c>
      <c r="Q672" s="8" t="str">
        <f aca="false">IF(H672="","",IF(ISNUMBER(H672),H672,IFERROR(VALUE(H672),"")))</f>
        <v/>
      </c>
      <c r="R672" s="8" t="str">
        <f aca="false">IF(I672="","",IF(ISNUMBER(I672),I672,IFERROR(VALUE(I672),"")))</f>
        <v/>
      </c>
      <c r="S672" s="8" t="str">
        <f aca="false">IF(COUNT(O672:R672)=0,"",MAX(O672:R672))</f>
        <v/>
      </c>
      <c r="T672" s="8" t="str">
        <f aca="false">IF(S672="","",IFERROR(INDEX(Codetabel!$B$2:$B$11,MATCH(S672,Codetabel!$A$2:$A$11,0)),""))</f>
        <v/>
      </c>
      <c r="U672" s="8" t="str">
        <f aca="false">IF(NOT(X672),"n/a (excluded)",IF(K672=S672,"OK","MISMATCH"))</f>
        <v>n/a (excluded)</v>
      </c>
      <c r="V672" s="8" t="str">
        <f aca="false">IF(NOT(X672),"n/a (excluded)",IF(M672&amp;""=T672&amp;"","OK","MISMATCH"))</f>
        <v>n/a (excluded)</v>
      </c>
      <c r="W672" s="8" t="str">
        <f aca="false">IF(E672="","no activity description",IF(O672="","no numeric odour distance",IF(M672="","no category","")))</f>
        <v>no numeric odour distance</v>
      </c>
      <c r="X672" s="12" t="b">
        <f aca="false">W672=""</f>
        <v>0</v>
      </c>
      <c r="Y672" s="8" t="str">
        <f aca="false">IF(X672,INDEX(Codetabel!$C$2:$C$11,MATCH(M672&amp;"",Codetabel!$B$2:$B$11,0)),"")</f>
        <v/>
      </c>
      <c r="Z672" s="8" t="str">
        <f aca="false">IF(X672,O672=S672,"")</f>
        <v/>
      </c>
    </row>
    <row r="673" customFormat="false" ht="15" hidden="false" customHeight="false" outlineLevel="0" collapsed="false">
      <c r="A673" s="9" t="n">
        <v>674</v>
      </c>
      <c r="B673" s="9" t="s">
        <v>1056</v>
      </c>
      <c r="C673" s="9" t="s">
        <v>1057</v>
      </c>
      <c r="D673" s="9" t="s">
        <v>1294</v>
      </c>
      <c r="E673" s="9" t="s">
        <v>1449</v>
      </c>
      <c r="F673" s="9"/>
      <c r="G673" s="9"/>
      <c r="H673" s="9"/>
      <c r="I673" s="9"/>
      <c r="J673" s="9"/>
      <c r="K673" s="9"/>
      <c r="L673" s="9" t="n">
        <f aca="false">IF(ISNA(P674),"",P674)</f>
        <v>10</v>
      </c>
      <c r="M673" s="9"/>
      <c r="N673" s="11" t="b">
        <f aca="false">TRUE()</f>
        <v>1</v>
      </c>
      <c r="O673" s="8" t="str">
        <f aca="false">IF(F673="","",IF(ISNUMBER(F673),F673,IFERROR(VALUE(F673),"")))</f>
        <v/>
      </c>
      <c r="P673" s="8" t="str">
        <f aca="false">IF(G673="","",IF(ISNUMBER(G673),G673,IFERROR(VALUE(G673),"")))</f>
        <v/>
      </c>
      <c r="Q673" s="8" t="str">
        <f aca="false">IF(H673="","",IF(ISNUMBER(H673),H673,IFERROR(VALUE(H673),"")))</f>
        <v/>
      </c>
      <c r="R673" s="8" t="str">
        <f aca="false">IF(I673="","",IF(ISNUMBER(I673),I673,IFERROR(VALUE(I673),"")))</f>
        <v/>
      </c>
      <c r="S673" s="8" t="str">
        <f aca="false">IF(COUNT(O673:R673)=0,"",MAX(O673:R673))</f>
        <v/>
      </c>
      <c r="T673" s="8" t="str">
        <f aca="false">IF(S673="","",IFERROR(INDEX(Codetabel!$B$2:$B$11,MATCH(S673,Codetabel!$A$2:$A$11,0)),""))</f>
        <v/>
      </c>
      <c r="U673" s="8" t="str">
        <f aca="false">IF(NOT(X673),"n/a (excluded)",IF(K673=S673,"OK","MISMATCH"))</f>
        <v>n/a (excluded)</v>
      </c>
      <c r="V673" s="8" t="str">
        <f aca="false">IF(NOT(X673),"n/a (excluded)",IF(M673&amp;""=T673&amp;"","OK","MISMATCH"))</f>
        <v>n/a (excluded)</v>
      </c>
      <c r="W673" s="8" t="str">
        <f aca="false">IF(E673="","no activity description",IF(O673="","no numeric odour distance",IF(M673="","no category","")))</f>
        <v>no numeric odour distance</v>
      </c>
      <c r="X673" s="12" t="b">
        <f aca="false">W673=""</f>
        <v>0</v>
      </c>
      <c r="Y673" s="8" t="str">
        <f aca="false">IF(X673,INDEX(Codetabel!$C$2:$C$11,MATCH(M673&amp;"",Codetabel!$B$2:$B$11,0)),"")</f>
        <v/>
      </c>
      <c r="Z673" s="8" t="str">
        <f aca="false">IF(X673,O673=S673,"")</f>
        <v/>
      </c>
    </row>
    <row r="674" customFormat="false" ht="15" hidden="false" customHeight="false" outlineLevel="0" collapsed="false">
      <c r="A674" s="9" t="n">
        <v>675</v>
      </c>
      <c r="B674" s="9" t="s">
        <v>1056</v>
      </c>
      <c r="C674" s="9" t="s">
        <v>1057</v>
      </c>
      <c r="D674" s="9" t="s">
        <v>1296</v>
      </c>
      <c r="E674" s="9" t="s">
        <v>1058</v>
      </c>
      <c r="F674" s="9" t="n">
        <v>200</v>
      </c>
      <c r="G674" s="9" t="n">
        <v>10</v>
      </c>
      <c r="H674" s="9" t="n">
        <v>100</v>
      </c>
      <c r="I674" s="9" t="n">
        <v>10</v>
      </c>
      <c r="J674" s="9" t="n">
        <f aca="false">MAX(J675,G675,F675,E675)</f>
        <v>500</v>
      </c>
      <c r="K674" s="9" t="n">
        <v>200</v>
      </c>
      <c r="L674" s="9" t="n">
        <f aca="false">IF(ISNA(P675),"",P675)</f>
        <v>10</v>
      </c>
      <c r="M674" s="9" t="s">
        <v>132</v>
      </c>
      <c r="N674" s="11" t="b">
        <f aca="false">TRUE()</f>
        <v>1</v>
      </c>
      <c r="O674" s="8" t="n">
        <f aca="false">IF(F674="","",IF(ISNUMBER(F674),F674,IFERROR(VALUE(F674),"")))</f>
        <v>200</v>
      </c>
      <c r="P674" s="8" t="n">
        <f aca="false">IF(G674="","",IF(ISNUMBER(G674),G674,IFERROR(VALUE(G674),"")))</f>
        <v>10</v>
      </c>
      <c r="Q674" s="8" t="n">
        <f aca="false">IF(H674="","",IF(ISNUMBER(H674),H674,IFERROR(VALUE(H674),"")))</f>
        <v>100</v>
      </c>
      <c r="R674" s="8" t="n">
        <f aca="false">IF(I674="","",IF(ISNUMBER(I674),I674,IFERROR(VALUE(I674),"")))</f>
        <v>10</v>
      </c>
      <c r="S674" s="8" t="n">
        <f aca="false">IF(COUNT(O674:R674)=0,"",MAX(O674:R674))</f>
        <v>200</v>
      </c>
      <c r="T674" s="8" t="str">
        <f aca="false">IF(S674="","",IFERROR(INDEX(Codetabel!$B$2:$B$11,MATCH(S674,Codetabel!$A$2:$A$11,0)),""))</f>
        <v>4.1</v>
      </c>
      <c r="U674" s="8" t="str">
        <f aca="false">IF(NOT(X674),"n/a (excluded)",IF(K674=S674,"OK","MISMATCH"))</f>
        <v>OK</v>
      </c>
      <c r="V674" s="8" t="str">
        <f aca="false">IF(NOT(X674),"n/a (excluded)",IF(M674&amp;""=T674&amp;"","OK","MISMATCH"))</f>
        <v>OK</v>
      </c>
      <c r="W674" s="8" t="str">
        <f aca="false">IF(E674="","no activity description",IF(O674="","no numeric odour distance",IF(M674="","no category","")))</f>
        <v/>
      </c>
      <c r="X674" s="12" t="b">
        <f aca="false">W674=""</f>
        <v>1</v>
      </c>
      <c r="Y674" s="8" t="n">
        <f aca="false">IF(X674,INDEX(Codetabel!$C$2:$C$11,MATCH(M674&amp;"",Codetabel!$B$2:$B$11,0)),"")</f>
        <v>5</v>
      </c>
      <c r="Z674" s="12" t="b">
        <f aca="false">IF(X674,O674=S674,"")</f>
        <v>1</v>
      </c>
    </row>
    <row r="675" customFormat="false" ht="15" hidden="false" customHeight="false" outlineLevel="0" collapsed="false">
      <c r="A675" s="9" t="n">
        <v>676</v>
      </c>
      <c r="B675" s="9" t="s">
        <v>1056</v>
      </c>
      <c r="C675" s="9" t="s">
        <v>1057</v>
      </c>
      <c r="D675" s="9" t="s">
        <v>1297</v>
      </c>
      <c r="E675" s="9" t="s">
        <v>1059</v>
      </c>
      <c r="F675" s="9" t="n">
        <v>300</v>
      </c>
      <c r="G675" s="9" t="n">
        <v>10</v>
      </c>
      <c r="H675" s="9" t="n">
        <v>200</v>
      </c>
      <c r="I675" s="9" t="n">
        <v>10</v>
      </c>
      <c r="J675" s="9" t="n">
        <f aca="false">MAX(J676,G676,F676,E676)</f>
        <v>500</v>
      </c>
      <c r="K675" s="9" t="n">
        <v>300</v>
      </c>
      <c r="L675" s="9" t="n">
        <f aca="false">IF(ISNA(P676),"",P676)</f>
        <v>10</v>
      </c>
      <c r="M675" s="9" t="s">
        <v>199</v>
      </c>
      <c r="N675" s="11" t="b">
        <f aca="false">TRUE()</f>
        <v>1</v>
      </c>
      <c r="O675" s="8" t="n">
        <f aca="false">IF(F675="","",IF(ISNUMBER(F675),F675,IFERROR(VALUE(F675),"")))</f>
        <v>300</v>
      </c>
      <c r="P675" s="8" t="n">
        <f aca="false">IF(G675="","",IF(ISNUMBER(G675),G675,IFERROR(VALUE(G675),"")))</f>
        <v>10</v>
      </c>
      <c r="Q675" s="8" t="n">
        <f aca="false">IF(H675="","",IF(ISNUMBER(H675),H675,IFERROR(VALUE(H675),"")))</f>
        <v>200</v>
      </c>
      <c r="R675" s="8" t="n">
        <f aca="false">IF(I675="","",IF(ISNUMBER(I675),I675,IFERROR(VALUE(I675),"")))</f>
        <v>10</v>
      </c>
      <c r="S675" s="8" t="n">
        <f aca="false">IF(COUNT(O675:R675)=0,"",MAX(O675:R675))</f>
        <v>300</v>
      </c>
      <c r="T675" s="8" t="str">
        <f aca="false">IF(S675="","",IFERROR(INDEX(Codetabel!$B$2:$B$11,MATCH(S675,Codetabel!$A$2:$A$11,0)),""))</f>
        <v>4.2</v>
      </c>
      <c r="U675" s="8" t="str">
        <f aca="false">IF(NOT(X675),"n/a (excluded)",IF(K675=S675,"OK","MISMATCH"))</f>
        <v>OK</v>
      </c>
      <c r="V675" s="8" t="str">
        <f aca="false">IF(NOT(X675),"n/a (excluded)",IF(M675&amp;""=T675&amp;"","OK","MISMATCH"))</f>
        <v>OK</v>
      </c>
      <c r="W675" s="8" t="str">
        <f aca="false">IF(E675="","no activity description",IF(O675="","no numeric odour distance",IF(M675="","no category","")))</f>
        <v/>
      </c>
      <c r="X675" s="12" t="b">
        <f aca="false">W675=""</f>
        <v>1</v>
      </c>
      <c r="Y675" s="8" t="n">
        <f aca="false">IF(X675,INDEX(Codetabel!$C$2:$C$11,MATCH(M675&amp;"",Codetabel!$B$2:$B$11,0)),"")</f>
        <v>6</v>
      </c>
      <c r="Z675" s="12" t="b">
        <f aca="false">IF(X675,O675=S675,"")</f>
        <v>1</v>
      </c>
    </row>
    <row r="676" customFormat="false" ht="15" hidden="false" customHeight="false" outlineLevel="0" collapsed="false">
      <c r="A676" s="9" t="n">
        <v>677</v>
      </c>
      <c r="B676" s="9" t="s">
        <v>1056</v>
      </c>
      <c r="C676" s="9" t="s">
        <v>1057</v>
      </c>
      <c r="D676" s="9" t="s">
        <v>1367</v>
      </c>
      <c r="E676" s="9" t="s">
        <v>1060</v>
      </c>
      <c r="F676" s="9" t="n">
        <v>500</v>
      </c>
      <c r="G676" s="9" t="n">
        <v>10</v>
      </c>
      <c r="H676" s="9" t="n">
        <v>300</v>
      </c>
      <c r="I676" s="9" t="n">
        <v>10</v>
      </c>
      <c r="J676" s="9" t="n">
        <f aca="false">MAX(J677,G677,F677,E677)</f>
        <v>200</v>
      </c>
      <c r="K676" s="9" t="n">
        <v>500</v>
      </c>
      <c r="L676" s="9" t="n">
        <f aca="false">IF(ISNA(P677),"",P677)</f>
        <v>0</v>
      </c>
      <c r="M676" s="9" t="s">
        <v>180</v>
      </c>
      <c r="N676" s="11" t="b">
        <f aca="false">TRUE()</f>
        <v>1</v>
      </c>
      <c r="O676" s="8" t="n">
        <f aca="false">IF(F676="","",IF(ISNUMBER(F676),F676,IFERROR(VALUE(F676),"")))</f>
        <v>500</v>
      </c>
      <c r="P676" s="8" t="n">
        <f aca="false">IF(G676="","",IF(ISNUMBER(G676),G676,IFERROR(VALUE(G676),"")))</f>
        <v>10</v>
      </c>
      <c r="Q676" s="8" t="n">
        <f aca="false">IF(H676="","",IF(ISNUMBER(H676),H676,IFERROR(VALUE(H676),"")))</f>
        <v>300</v>
      </c>
      <c r="R676" s="8" t="n">
        <f aca="false">IF(I676="","",IF(ISNUMBER(I676),I676,IFERROR(VALUE(I676),"")))</f>
        <v>10</v>
      </c>
      <c r="S676" s="8" t="n">
        <f aca="false">IF(COUNT(O676:R676)=0,"",MAX(O676:R676))</f>
        <v>500</v>
      </c>
      <c r="T676" s="8" t="str">
        <f aca="false">IF(S676="","",IFERROR(INDEX(Codetabel!$B$2:$B$11,MATCH(S676,Codetabel!$A$2:$A$11,0)),""))</f>
        <v>5.1</v>
      </c>
      <c r="U676" s="8" t="str">
        <f aca="false">IF(NOT(X676),"n/a (excluded)",IF(K676=S676,"OK","MISMATCH"))</f>
        <v>OK</v>
      </c>
      <c r="V676" s="8" t="str">
        <f aca="false">IF(NOT(X676),"n/a (excluded)",IF(M676&amp;""=T676&amp;"","OK","MISMATCH"))</f>
        <v>OK</v>
      </c>
      <c r="W676" s="8" t="str">
        <f aca="false">IF(E676="","no activity description",IF(O676="","no numeric odour distance",IF(M676="","no category","")))</f>
        <v/>
      </c>
      <c r="X676" s="12" t="b">
        <f aca="false">W676=""</f>
        <v>1</v>
      </c>
      <c r="Y676" s="8" t="n">
        <f aca="false">IF(X676,INDEX(Codetabel!$C$2:$C$11,MATCH(M676&amp;"",Codetabel!$B$2:$B$11,0)),"")</f>
        <v>7</v>
      </c>
      <c r="Z676" s="12" t="b">
        <f aca="false">IF(X676,O676=S676,"")</f>
        <v>1</v>
      </c>
    </row>
    <row r="677" customFormat="false" ht="15" hidden="false" customHeight="false" outlineLevel="0" collapsed="false">
      <c r="A677" s="9" t="n">
        <v>678</v>
      </c>
      <c r="B677" s="9" t="s">
        <v>1056</v>
      </c>
      <c r="C677" s="9" t="s">
        <v>1057</v>
      </c>
      <c r="D677" s="9" t="s">
        <v>1286</v>
      </c>
      <c r="E677" s="9" t="s">
        <v>1061</v>
      </c>
      <c r="F677" s="9" t="n">
        <v>30</v>
      </c>
      <c r="G677" s="9" t="n">
        <v>0</v>
      </c>
      <c r="H677" s="9" t="n">
        <v>10</v>
      </c>
      <c r="I677" s="9" t="n">
        <v>0</v>
      </c>
      <c r="J677" s="9" t="n">
        <f aca="false">MAX(J678,G678,F678,E678)</f>
        <v>200</v>
      </c>
      <c r="K677" s="9" t="n">
        <v>30</v>
      </c>
      <c r="L677" s="9" t="s">
        <v>107</v>
      </c>
      <c r="M677" s="9" t="s">
        <v>107</v>
      </c>
      <c r="N677" s="11" t="b">
        <f aca="false">FALSE()</f>
        <v>0</v>
      </c>
      <c r="O677" s="8" t="n">
        <f aca="false">IF(F677="","",IF(ISNUMBER(F677),F677,IFERROR(VALUE(F677),"")))</f>
        <v>30</v>
      </c>
      <c r="P677" s="8" t="n">
        <f aca="false">IF(G677="","",IF(ISNUMBER(G677),G677,IFERROR(VALUE(G677),"")))</f>
        <v>0</v>
      </c>
      <c r="Q677" s="8" t="n">
        <f aca="false">IF(H677="","",IF(ISNUMBER(H677),H677,IFERROR(VALUE(H677),"")))</f>
        <v>10</v>
      </c>
      <c r="R677" s="8" t="n">
        <f aca="false">IF(I677="","",IF(ISNUMBER(I677),I677,IFERROR(VALUE(I677),"")))</f>
        <v>0</v>
      </c>
      <c r="S677" s="8" t="n">
        <f aca="false">IF(COUNT(O677:R677)=0,"",MAX(O677:R677))</f>
        <v>30</v>
      </c>
      <c r="T677" s="8" t="str">
        <f aca="false">IF(S677="","",IFERROR(INDEX(Codetabel!$B$2:$B$11,MATCH(S677,Codetabel!$A$2:$A$11,0)),""))</f>
        <v>2</v>
      </c>
      <c r="U677" s="8" t="str">
        <f aca="false">IF(NOT(X677),"n/a (excluded)",IF(K677=S677,"OK","MISMATCH"))</f>
        <v>OK</v>
      </c>
      <c r="V677" s="8" t="str">
        <f aca="false">IF(NOT(X677),"n/a (excluded)",IF(M677&amp;""=T677&amp;"","OK","MISMATCH"))</f>
        <v>OK</v>
      </c>
      <c r="W677" s="8" t="str">
        <f aca="false">IF(E677="","no activity description",IF(O677="","no numeric odour distance",IF(M677="","no category","")))</f>
        <v/>
      </c>
      <c r="X677" s="12" t="b">
        <f aca="false">W677=""</f>
        <v>1</v>
      </c>
      <c r="Y677" s="8" t="n">
        <f aca="false">IF(X677,INDEX(Codetabel!$C$2:$C$11,MATCH(M677&amp;"",Codetabel!$B$2:$B$11,0)),"")</f>
        <v>2</v>
      </c>
      <c r="Z677" s="12" t="b">
        <f aca="false">IF(X677,O677=S677,"")</f>
        <v>1</v>
      </c>
    </row>
    <row r="678" customFormat="false" ht="15" hidden="false" customHeight="false" outlineLevel="0" collapsed="false">
      <c r="A678" s="9" t="n">
        <v>679</v>
      </c>
      <c r="B678" s="9" t="s">
        <v>1062</v>
      </c>
      <c r="C678" s="9" t="s">
        <v>1063</v>
      </c>
      <c r="D678" s="9" t="s">
        <v>1285</v>
      </c>
      <c r="E678" s="9" t="s">
        <v>1064</v>
      </c>
      <c r="F678" s="9" t="n">
        <v>50</v>
      </c>
      <c r="G678" s="9" t="n">
        <v>30</v>
      </c>
      <c r="H678" s="9" t="n">
        <v>50</v>
      </c>
      <c r="I678" s="9" t="n">
        <v>10</v>
      </c>
      <c r="J678" s="9" t="n">
        <f aca="false">MAX(J679,G679,F679,E679)</f>
        <v>200</v>
      </c>
      <c r="K678" s="9" t="n">
        <v>50</v>
      </c>
      <c r="L678" s="9" t="n">
        <f aca="false">IF(ISNA(P679),"",P679)</f>
        <v>30</v>
      </c>
      <c r="M678" s="9" t="s">
        <v>126</v>
      </c>
      <c r="N678" s="11" t="b">
        <f aca="false">TRUE()</f>
        <v>1</v>
      </c>
      <c r="O678" s="8" t="n">
        <f aca="false">IF(F678="","",IF(ISNUMBER(F678),F678,IFERROR(VALUE(F678),"")))</f>
        <v>50</v>
      </c>
      <c r="P678" s="8" t="n">
        <f aca="false">IF(G678="","",IF(ISNUMBER(G678),G678,IFERROR(VALUE(G678),"")))</f>
        <v>30</v>
      </c>
      <c r="Q678" s="8" t="n">
        <f aca="false">IF(H678="","",IF(ISNUMBER(H678),H678,IFERROR(VALUE(H678),"")))</f>
        <v>50</v>
      </c>
      <c r="R678" s="8" t="n">
        <f aca="false">IF(I678="","",IF(ISNUMBER(I678),I678,IFERROR(VALUE(I678),"")))</f>
        <v>10</v>
      </c>
      <c r="S678" s="8" t="n">
        <f aca="false">IF(COUNT(O678:R678)=0,"",MAX(O678:R678))</f>
        <v>50</v>
      </c>
      <c r="T678" s="8" t="str">
        <f aca="false">IF(S678="","",IFERROR(INDEX(Codetabel!$B$2:$B$11,MATCH(S678,Codetabel!$A$2:$A$11,0)),""))</f>
        <v>3.1</v>
      </c>
      <c r="U678" s="8" t="str">
        <f aca="false">IF(NOT(X678),"n/a (excluded)",IF(K678=S678,"OK","MISMATCH"))</f>
        <v>OK</v>
      </c>
      <c r="V678" s="8" t="str">
        <f aca="false">IF(NOT(X678),"n/a (excluded)",IF(M678&amp;""=T678&amp;"","OK","MISMATCH"))</f>
        <v>OK</v>
      </c>
      <c r="W678" s="8" t="str">
        <f aca="false">IF(E678="","no activity description",IF(O678="","no numeric odour distance",IF(M678="","no category","")))</f>
        <v/>
      </c>
      <c r="X678" s="12" t="b">
        <f aca="false">W678=""</f>
        <v>1</v>
      </c>
      <c r="Y678" s="8" t="n">
        <f aca="false">IF(X678,INDEX(Codetabel!$C$2:$C$11,MATCH(M678&amp;"",Codetabel!$B$2:$B$11,0)),"")</f>
        <v>3</v>
      </c>
      <c r="Z678" s="12" t="b">
        <f aca="false">IF(X678,O678=S678,"")</f>
        <v>1</v>
      </c>
    </row>
    <row r="679" customFormat="false" ht="15" hidden="false" customHeight="false" outlineLevel="0" collapsed="false">
      <c r="A679" s="9" t="n">
        <v>680</v>
      </c>
      <c r="B679" s="9" t="s">
        <v>1062</v>
      </c>
      <c r="C679" s="9" t="s">
        <v>1063</v>
      </c>
      <c r="D679" s="9" t="s">
        <v>1286</v>
      </c>
      <c r="E679" s="9" t="s">
        <v>1065</v>
      </c>
      <c r="F679" s="9" t="n">
        <v>30</v>
      </c>
      <c r="G679" s="9" t="n">
        <v>30</v>
      </c>
      <c r="H679" s="9" t="n">
        <v>50</v>
      </c>
      <c r="I679" s="9" t="n">
        <v>30</v>
      </c>
      <c r="J679" s="9" t="n">
        <f aca="false">MAX(J680,G680,F680,E680)</f>
        <v>200</v>
      </c>
      <c r="K679" s="9" t="n">
        <v>50</v>
      </c>
      <c r="L679" s="9" t="n">
        <f aca="false">IF(ISNA(P680),"",P680)</f>
        <v>200</v>
      </c>
      <c r="M679" s="9" t="s">
        <v>126</v>
      </c>
      <c r="N679" s="11" t="b">
        <f aca="false">TRUE()</f>
        <v>1</v>
      </c>
      <c r="O679" s="8" t="n">
        <f aca="false">IF(F679="","",IF(ISNUMBER(F679),F679,IFERROR(VALUE(F679),"")))</f>
        <v>30</v>
      </c>
      <c r="P679" s="8" t="n">
        <f aca="false">IF(G679="","",IF(ISNUMBER(G679),G679,IFERROR(VALUE(G679),"")))</f>
        <v>30</v>
      </c>
      <c r="Q679" s="8" t="n">
        <f aca="false">IF(H679="","",IF(ISNUMBER(H679),H679,IFERROR(VALUE(H679),"")))</f>
        <v>50</v>
      </c>
      <c r="R679" s="8" t="n">
        <f aca="false">IF(I679="","",IF(ISNUMBER(I679),I679,IFERROR(VALUE(I679),"")))</f>
        <v>30</v>
      </c>
      <c r="S679" s="8" t="n">
        <f aca="false">IF(COUNT(O679:R679)=0,"",MAX(O679:R679))</f>
        <v>50</v>
      </c>
      <c r="T679" s="8" t="str">
        <f aca="false">IF(S679="","",IFERROR(INDEX(Codetabel!$B$2:$B$11,MATCH(S679,Codetabel!$A$2:$A$11,0)),""))</f>
        <v>3.1</v>
      </c>
      <c r="U679" s="8" t="str">
        <f aca="false">IF(NOT(X679),"n/a (excluded)",IF(K679=S679,"OK","MISMATCH"))</f>
        <v>OK</v>
      </c>
      <c r="V679" s="8" t="str">
        <f aca="false">IF(NOT(X679),"n/a (excluded)",IF(M679&amp;""=T679&amp;"","OK","MISMATCH"))</f>
        <v>OK</v>
      </c>
      <c r="W679" s="8" t="str">
        <f aca="false">IF(E679="","no activity description",IF(O679="","no numeric odour distance",IF(M679="","no category","")))</f>
        <v/>
      </c>
      <c r="X679" s="12" t="b">
        <f aca="false">W679=""</f>
        <v>1</v>
      </c>
      <c r="Y679" s="8" t="n">
        <f aca="false">IF(X679,INDEX(Codetabel!$C$2:$C$11,MATCH(M679&amp;"",Codetabel!$B$2:$B$11,0)),"")</f>
        <v>3</v>
      </c>
      <c r="Z679" s="12" t="b">
        <f aca="false">IF(X679,O679=S679,"")</f>
        <v>0</v>
      </c>
    </row>
    <row r="680" customFormat="false" ht="15" hidden="false" customHeight="false" outlineLevel="0" collapsed="false">
      <c r="A680" s="9" t="n">
        <v>681</v>
      </c>
      <c r="B680" s="9" t="s">
        <v>1062</v>
      </c>
      <c r="C680" s="9" t="s">
        <v>1063</v>
      </c>
      <c r="D680" s="9" t="s">
        <v>1289</v>
      </c>
      <c r="E680" s="9" t="s">
        <v>1066</v>
      </c>
      <c r="F680" s="9" t="n">
        <v>200</v>
      </c>
      <c r="G680" s="9" t="n">
        <v>200</v>
      </c>
      <c r="H680" s="9" t="n">
        <v>300</v>
      </c>
      <c r="I680" s="9" t="n">
        <v>30</v>
      </c>
      <c r="J680" s="9" t="n">
        <f aca="false">MAX(J681,G681,F681,E681)</f>
        <v>0</v>
      </c>
      <c r="K680" s="9" t="n">
        <v>300</v>
      </c>
      <c r="L680" s="9" t="str">
        <f aca="false">IF(ISNA(P681),"",P681)</f>
        <v/>
      </c>
      <c r="M680" s="9" t="s">
        <v>199</v>
      </c>
      <c r="N680" s="11" t="b">
        <f aca="false">TRUE()</f>
        <v>1</v>
      </c>
      <c r="O680" s="8" t="n">
        <f aca="false">IF(F680="","",IF(ISNUMBER(F680),F680,IFERROR(VALUE(F680),"")))</f>
        <v>200</v>
      </c>
      <c r="P680" s="8" t="n">
        <f aca="false">IF(G680="","",IF(ISNUMBER(G680),G680,IFERROR(VALUE(G680),"")))</f>
        <v>200</v>
      </c>
      <c r="Q680" s="8" t="n">
        <f aca="false">IF(H680="","",IF(ISNUMBER(H680),H680,IFERROR(VALUE(H680),"")))</f>
        <v>300</v>
      </c>
      <c r="R680" s="8" t="n">
        <f aca="false">IF(I680="","",IF(ISNUMBER(I680),I680,IFERROR(VALUE(I680),"")))</f>
        <v>30</v>
      </c>
      <c r="S680" s="8" t="n">
        <f aca="false">IF(COUNT(O680:R680)=0,"",MAX(O680:R680))</f>
        <v>300</v>
      </c>
      <c r="T680" s="8" t="str">
        <f aca="false">IF(S680="","",IFERROR(INDEX(Codetabel!$B$2:$B$11,MATCH(S680,Codetabel!$A$2:$A$11,0)),""))</f>
        <v>4.2</v>
      </c>
      <c r="U680" s="8" t="str">
        <f aca="false">IF(NOT(X680),"n/a (excluded)",IF(K680=S680,"OK","MISMATCH"))</f>
        <v>OK</v>
      </c>
      <c r="V680" s="8" t="str">
        <f aca="false">IF(NOT(X680),"n/a (excluded)",IF(M680&amp;""=T680&amp;"","OK","MISMATCH"))</f>
        <v>OK</v>
      </c>
      <c r="W680" s="8" t="str">
        <f aca="false">IF(E680="","no activity description",IF(O680="","no numeric odour distance",IF(M680="","no category","")))</f>
        <v/>
      </c>
      <c r="X680" s="12" t="b">
        <f aca="false">W680=""</f>
        <v>1</v>
      </c>
      <c r="Y680" s="8" t="n">
        <f aca="false">IF(X680,INDEX(Codetabel!$C$2:$C$11,MATCH(M680&amp;"",Codetabel!$B$2:$B$11,0)),"")</f>
        <v>6</v>
      </c>
      <c r="Z680" s="12" t="b">
        <f aca="false">IF(X680,O680=S680,"")</f>
        <v>0</v>
      </c>
    </row>
    <row r="681" customFormat="false" ht="15" hidden="false" customHeight="false" outlineLevel="0" collapsed="false">
      <c r="A681" s="9" t="n">
        <v>682</v>
      </c>
      <c r="B681" s="9" t="s">
        <v>1067</v>
      </c>
      <c r="C681" s="9" t="s">
        <v>1068</v>
      </c>
      <c r="D681" s="9" t="s">
        <v>1294</v>
      </c>
      <c r="E681" s="9" t="s">
        <v>1450</v>
      </c>
      <c r="F681" s="9"/>
      <c r="G681" s="9"/>
      <c r="H681" s="9"/>
      <c r="I681" s="9"/>
      <c r="J681" s="9"/>
      <c r="K681" s="9"/>
      <c r="L681" s="9" t="n">
        <f aca="false">IF(ISNA(P682),"",P682)</f>
        <v>10</v>
      </c>
      <c r="M681" s="9"/>
      <c r="N681" s="11" t="b">
        <f aca="false">TRUE()</f>
        <v>1</v>
      </c>
      <c r="O681" s="8" t="str">
        <f aca="false">IF(F681="","",IF(ISNUMBER(F681),F681,IFERROR(VALUE(F681),"")))</f>
        <v/>
      </c>
      <c r="P681" s="8" t="str">
        <f aca="false">IF(G681="","",IF(ISNUMBER(G681),G681,IFERROR(VALUE(G681),"")))</f>
        <v/>
      </c>
      <c r="Q681" s="8" t="str">
        <f aca="false">IF(H681="","",IF(ISNUMBER(H681),H681,IFERROR(VALUE(H681),"")))</f>
        <v/>
      </c>
      <c r="R681" s="8" t="str">
        <f aca="false">IF(I681="","",IF(ISNUMBER(I681),I681,IFERROR(VALUE(I681),"")))</f>
        <v/>
      </c>
      <c r="S681" s="8" t="str">
        <f aca="false">IF(COUNT(O681:R681)=0,"",MAX(O681:R681))</f>
        <v/>
      </c>
      <c r="T681" s="8" t="str">
        <f aca="false">IF(S681="","",IFERROR(INDEX(Codetabel!$B$2:$B$11,MATCH(S681,Codetabel!$A$2:$A$11,0)),""))</f>
        <v/>
      </c>
      <c r="U681" s="8" t="str">
        <f aca="false">IF(NOT(X681),"n/a (excluded)",IF(K681=S681,"OK","MISMATCH"))</f>
        <v>n/a (excluded)</v>
      </c>
      <c r="V681" s="8" t="str">
        <f aca="false">IF(NOT(X681),"n/a (excluded)",IF(M681&amp;""=T681&amp;"","OK","MISMATCH"))</f>
        <v>n/a (excluded)</v>
      </c>
      <c r="W681" s="8" t="str">
        <f aca="false">IF(E681="","no activity description",IF(O681="","no numeric odour distance",IF(M681="","no category","")))</f>
        <v>no numeric odour distance</v>
      </c>
      <c r="X681" s="12" t="b">
        <f aca="false">W681=""</f>
        <v>0</v>
      </c>
      <c r="Y681" s="8" t="str">
        <f aca="false">IF(X681,INDEX(Codetabel!$C$2:$C$11,MATCH(M681&amp;"",Codetabel!$B$2:$B$11,0)),"")</f>
        <v/>
      </c>
      <c r="Z681" s="8" t="str">
        <f aca="false">IF(X681,O681=S681,"")</f>
        <v/>
      </c>
    </row>
    <row r="682" customFormat="false" ht="15" hidden="false" customHeight="false" outlineLevel="0" collapsed="false">
      <c r="A682" s="9" t="n">
        <v>683</v>
      </c>
      <c r="B682" s="9" t="s">
        <v>1067</v>
      </c>
      <c r="C682" s="9" t="s">
        <v>1068</v>
      </c>
      <c r="D682" s="9" t="s">
        <v>1296</v>
      </c>
      <c r="E682" s="9" t="s">
        <v>1069</v>
      </c>
      <c r="F682" s="9" t="n">
        <v>500</v>
      </c>
      <c r="G682" s="9" t="n">
        <v>10</v>
      </c>
      <c r="H682" s="9" t="n">
        <v>100</v>
      </c>
      <c r="I682" s="9" t="n">
        <v>10</v>
      </c>
      <c r="J682" s="9" t="n">
        <f aca="false">MAX(J683,G683,F683,E683)</f>
        <v>300</v>
      </c>
      <c r="K682" s="9" t="n">
        <v>500</v>
      </c>
      <c r="L682" s="9" t="n">
        <f aca="false">IF(ISNA(P683),"",P683)</f>
        <v>50</v>
      </c>
      <c r="M682" s="9" t="s">
        <v>180</v>
      </c>
      <c r="N682" s="11" t="b">
        <f aca="false">TRUE()</f>
        <v>1</v>
      </c>
      <c r="O682" s="8" t="n">
        <f aca="false">IF(F682="","",IF(ISNUMBER(F682),F682,IFERROR(VALUE(F682),"")))</f>
        <v>500</v>
      </c>
      <c r="P682" s="8" t="n">
        <f aca="false">IF(G682="","",IF(ISNUMBER(G682),G682,IFERROR(VALUE(G682),"")))</f>
        <v>10</v>
      </c>
      <c r="Q682" s="8" t="n">
        <f aca="false">IF(H682="","",IF(ISNUMBER(H682),H682,IFERROR(VALUE(H682),"")))</f>
        <v>100</v>
      </c>
      <c r="R682" s="8" t="n">
        <f aca="false">IF(I682="","",IF(ISNUMBER(I682),I682,IFERROR(VALUE(I682),"")))</f>
        <v>10</v>
      </c>
      <c r="S682" s="8" t="n">
        <f aca="false">IF(COUNT(O682:R682)=0,"",MAX(O682:R682))</f>
        <v>500</v>
      </c>
      <c r="T682" s="8" t="str">
        <f aca="false">IF(S682="","",IFERROR(INDEX(Codetabel!$B$2:$B$11,MATCH(S682,Codetabel!$A$2:$A$11,0)),""))</f>
        <v>5.1</v>
      </c>
      <c r="U682" s="8" t="str">
        <f aca="false">IF(NOT(X682),"n/a (excluded)",IF(K682=S682,"OK","MISMATCH"))</f>
        <v>OK</v>
      </c>
      <c r="V682" s="8" t="str">
        <f aca="false">IF(NOT(X682),"n/a (excluded)",IF(M682&amp;""=T682&amp;"","OK","MISMATCH"))</f>
        <v>OK</v>
      </c>
      <c r="W682" s="8" t="str">
        <f aca="false">IF(E682="","no activity description",IF(O682="","no numeric odour distance",IF(M682="","no category","")))</f>
        <v/>
      </c>
      <c r="X682" s="12" t="b">
        <f aca="false">W682=""</f>
        <v>1</v>
      </c>
      <c r="Y682" s="8" t="n">
        <f aca="false">IF(X682,INDEX(Codetabel!$C$2:$C$11,MATCH(M682&amp;"",Codetabel!$B$2:$B$11,0)),"")</f>
        <v>7</v>
      </c>
      <c r="Z682" s="12" t="b">
        <f aca="false">IF(X682,O682=S682,"")</f>
        <v>1</v>
      </c>
    </row>
    <row r="683" customFormat="false" ht="15" hidden="false" customHeight="false" outlineLevel="0" collapsed="false">
      <c r="A683" s="9" t="n">
        <v>684</v>
      </c>
      <c r="B683" s="9" t="s">
        <v>1067</v>
      </c>
      <c r="C683" s="9" t="s">
        <v>1068</v>
      </c>
      <c r="D683" s="9" t="s">
        <v>1297</v>
      </c>
      <c r="E683" s="9" t="s">
        <v>1070</v>
      </c>
      <c r="F683" s="9" t="n">
        <v>100</v>
      </c>
      <c r="G683" s="9" t="n">
        <v>50</v>
      </c>
      <c r="H683" s="9" t="n">
        <v>30</v>
      </c>
      <c r="I683" s="9" t="n">
        <v>10</v>
      </c>
      <c r="J683" s="9" t="n">
        <f aca="false">MAX(J684,G684,F684,E684)</f>
        <v>300</v>
      </c>
      <c r="K683" s="9" t="n">
        <v>100</v>
      </c>
      <c r="L683" s="9" t="n">
        <f aca="false">IF(ISNA(P684),"",P684)</f>
        <v>10</v>
      </c>
      <c r="M683" s="9" t="s">
        <v>115</v>
      </c>
      <c r="N683" s="11" t="b">
        <f aca="false">TRUE()</f>
        <v>1</v>
      </c>
      <c r="O683" s="8" t="n">
        <f aca="false">IF(F683="","",IF(ISNUMBER(F683),F683,IFERROR(VALUE(F683),"")))</f>
        <v>100</v>
      </c>
      <c r="P683" s="8" t="n">
        <f aca="false">IF(G683="","",IF(ISNUMBER(G683),G683,IFERROR(VALUE(G683),"")))</f>
        <v>50</v>
      </c>
      <c r="Q683" s="8" t="n">
        <f aca="false">IF(H683="","",IF(ISNUMBER(H683),H683,IFERROR(VALUE(H683),"")))</f>
        <v>30</v>
      </c>
      <c r="R683" s="8" t="n">
        <f aca="false">IF(I683="","",IF(ISNUMBER(I683),I683,IFERROR(VALUE(I683),"")))</f>
        <v>10</v>
      </c>
      <c r="S683" s="8" t="n">
        <f aca="false">IF(COUNT(O683:R683)=0,"",MAX(O683:R683))</f>
        <v>100</v>
      </c>
      <c r="T683" s="8" t="str">
        <f aca="false">IF(S683="","",IFERROR(INDEX(Codetabel!$B$2:$B$11,MATCH(S683,Codetabel!$A$2:$A$11,0)),""))</f>
        <v>3.2</v>
      </c>
      <c r="U683" s="8" t="str">
        <f aca="false">IF(NOT(X683),"n/a (excluded)",IF(K683=S683,"OK","MISMATCH"))</f>
        <v>OK</v>
      </c>
      <c r="V683" s="8" t="str">
        <f aca="false">IF(NOT(X683),"n/a (excluded)",IF(M683&amp;""=T683&amp;"","OK","MISMATCH"))</f>
        <v>OK</v>
      </c>
      <c r="W683" s="8" t="str">
        <f aca="false">IF(E683="","no activity description",IF(O683="","no numeric odour distance",IF(M683="","no category","")))</f>
        <v/>
      </c>
      <c r="X683" s="12" t="b">
        <f aca="false">W683=""</f>
        <v>1</v>
      </c>
      <c r="Y683" s="8" t="n">
        <f aca="false">IF(X683,INDEX(Codetabel!$C$2:$C$11,MATCH(M683&amp;"",Codetabel!$B$2:$B$11,0)),"")</f>
        <v>4</v>
      </c>
      <c r="Z683" s="12" t="b">
        <f aca="false">IF(X683,O683=S683,"")</f>
        <v>1</v>
      </c>
    </row>
    <row r="684" customFormat="false" ht="15" hidden="false" customHeight="false" outlineLevel="0" collapsed="false">
      <c r="A684" s="9" t="n">
        <v>685</v>
      </c>
      <c r="B684" s="9" t="s">
        <v>1067</v>
      </c>
      <c r="C684" s="9" t="s">
        <v>1068</v>
      </c>
      <c r="D684" s="9" t="s">
        <v>1367</v>
      </c>
      <c r="E684" s="9" t="s">
        <v>1071</v>
      </c>
      <c r="F684" s="9" t="n">
        <v>0</v>
      </c>
      <c r="G684" s="9" t="n">
        <v>10</v>
      </c>
      <c r="H684" s="9" t="n">
        <v>200</v>
      </c>
      <c r="I684" s="9" t="n">
        <v>1500</v>
      </c>
      <c r="J684" s="9" t="n">
        <f aca="false">MAX(J685,G685,F685,E685)</f>
        <v>300</v>
      </c>
      <c r="K684" s="9" t="n">
        <v>1500</v>
      </c>
      <c r="L684" s="9" t="n">
        <f aca="false">IF(ISNA(P685),"",P685)</f>
        <v>10</v>
      </c>
      <c r="M684" s="9" t="s">
        <v>418</v>
      </c>
      <c r="N684" s="11" t="b">
        <f aca="false">TRUE()</f>
        <v>1</v>
      </c>
      <c r="O684" s="8" t="n">
        <f aca="false">IF(F684="","",IF(ISNUMBER(F684),F684,IFERROR(VALUE(F684),"")))</f>
        <v>0</v>
      </c>
      <c r="P684" s="8" t="n">
        <f aca="false">IF(G684="","",IF(ISNUMBER(G684),G684,IFERROR(VALUE(G684),"")))</f>
        <v>10</v>
      </c>
      <c r="Q684" s="8" t="n">
        <f aca="false">IF(H684="","",IF(ISNUMBER(H684),H684,IFERROR(VALUE(H684),"")))</f>
        <v>200</v>
      </c>
      <c r="R684" s="8" t="n">
        <f aca="false">IF(I684="","",IF(ISNUMBER(I684),I684,IFERROR(VALUE(I684),"")))</f>
        <v>1500</v>
      </c>
      <c r="S684" s="8" t="n">
        <f aca="false">IF(COUNT(O684:R684)=0,"",MAX(O684:R684))</f>
        <v>1500</v>
      </c>
      <c r="T684" s="8" t="str">
        <f aca="false">IF(S684="","",IFERROR(INDEX(Codetabel!$B$2:$B$11,MATCH(S684,Codetabel!$A$2:$A$11,0)),""))</f>
        <v>6</v>
      </c>
      <c r="U684" s="8" t="str">
        <f aca="false">IF(NOT(X684),"n/a (excluded)",IF(K684=S684,"OK","MISMATCH"))</f>
        <v>OK</v>
      </c>
      <c r="V684" s="8" t="str">
        <f aca="false">IF(NOT(X684),"n/a (excluded)",IF(M684&amp;""=T684&amp;"","OK","MISMATCH"))</f>
        <v>OK</v>
      </c>
      <c r="W684" s="8" t="str">
        <f aca="false">IF(E684="","no activity description",IF(O684="","no numeric odour distance",IF(M684="","no category","")))</f>
        <v/>
      </c>
      <c r="X684" s="12" t="b">
        <f aca="false">W684=""</f>
        <v>1</v>
      </c>
      <c r="Y684" s="8" t="n">
        <f aca="false">IF(X684,INDEX(Codetabel!$C$2:$C$11,MATCH(M684&amp;"",Codetabel!$B$2:$B$11,0)),"")</f>
        <v>10</v>
      </c>
      <c r="Z684" s="12" t="b">
        <f aca="false">IF(X684,O684=S684,"")</f>
        <v>0</v>
      </c>
    </row>
    <row r="685" customFormat="false" ht="15" hidden="false" customHeight="false" outlineLevel="0" collapsed="false">
      <c r="A685" s="9" t="n">
        <v>686</v>
      </c>
      <c r="B685" s="9" t="s">
        <v>1067</v>
      </c>
      <c r="C685" s="9" t="s">
        <v>1068</v>
      </c>
      <c r="D685" s="9" t="s">
        <v>1368</v>
      </c>
      <c r="E685" s="9" t="s">
        <v>1072</v>
      </c>
      <c r="F685" s="9" t="n">
        <v>50</v>
      </c>
      <c r="G685" s="9" t="n">
        <v>10</v>
      </c>
      <c r="H685" s="9" t="n">
        <v>30</v>
      </c>
      <c r="I685" s="9" t="n">
        <v>10</v>
      </c>
      <c r="J685" s="9" t="n">
        <f aca="false">MAX(J686,G686,F686,E686)</f>
        <v>300</v>
      </c>
      <c r="K685" s="9" t="n">
        <v>50</v>
      </c>
      <c r="L685" s="9" t="n">
        <f aca="false">IF(ISNA(P686),"",P686)</f>
        <v>0</v>
      </c>
      <c r="M685" s="9" t="s">
        <v>126</v>
      </c>
      <c r="N685" s="11" t="b">
        <f aca="false">TRUE()</f>
        <v>1</v>
      </c>
      <c r="O685" s="8" t="n">
        <f aca="false">IF(F685="","",IF(ISNUMBER(F685),F685,IFERROR(VALUE(F685),"")))</f>
        <v>50</v>
      </c>
      <c r="P685" s="8" t="n">
        <f aca="false">IF(G685="","",IF(ISNUMBER(G685),G685,IFERROR(VALUE(G685),"")))</f>
        <v>10</v>
      </c>
      <c r="Q685" s="8" t="n">
        <f aca="false">IF(H685="","",IF(ISNUMBER(H685),H685,IFERROR(VALUE(H685),"")))</f>
        <v>30</v>
      </c>
      <c r="R685" s="8" t="n">
        <f aca="false">IF(I685="","",IF(ISNUMBER(I685),I685,IFERROR(VALUE(I685),"")))</f>
        <v>10</v>
      </c>
      <c r="S685" s="8" t="n">
        <f aca="false">IF(COUNT(O685:R685)=0,"",MAX(O685:R685))</f>
        <v>50</v>
      </c>
      <c r="T685" s="8" t="str">
        <f aca="false">IF(S685="","",IFERROR(INDEX(Codetabel!$B$2:$B$11,MATCH(S685,Codetabel!$A$2:$A$11,0)),""))</f>
        <v>3.1</v>
      </c>
      <c r="U685" s="8" t="str">
        <f aca="false">IF(NOT(X685),"n/a (excluded)",IF(K685=S685,"OK","MISMATCH"))</f>
        <v>OK</v>
      </c>
      <c r="V685" s="8" t="str">
        <f aca="false">IF(NOT(X685),"n/a (excluded)",IF(M685&amp;""=T685&amp;"","OK","MISMATCH"))</f>
        <v>OK</v>
      </c>
      <c r="W685" s="8" t="str">
        <f aca="false">IF(E685="","no activity description",IF(O685="","no numeric odour distance",IF(M685="","no category","")))</f>
        <v/>
      </c>
      <c r="X685" s="12" t="b">
        <f aca="false">W685=""</f>
        <v>1</v>
      </c>
      <c r="Y685" s="8" t="n">
        <f aca="false">IF(X685,INDEX(Codetabel!$C$2:$C$11,MATCH(M685&amp;"",Codetabel!$B$2:$B$11,0)),"")</f>
        <v>3</v>
      </c>
      <c r="Z685" s="12" t="b">
        <f aca="false">IF(X685,O685=S685,"")</f>
        <v>1</v>
      </c>
    </row>
    <row r="686" customFormat="false" ht="15" hidden="false" customHeight="false" outlineLevel="0" collapsed="false">
      <c r="A686" s="9" t="n">
        <v>687</v>
      </c>
      <c r="B686" s="9" t="s">
        <v>1067</v>
      </c>
      <c r="C686" s="9" t="s">
        <v>1068</v>
      </c>
      <c r="D686" s="9" t="s">
        <v>1369</v>
      </c>
      <c r="E686" s="9" t="s">
        <v>1073</v>
      </c>
      <c r="F686" s="9" t="n">
        <v>100</v>
      </c>
      <c r="G686" s="9" t="n">
        <v>0</v>
      </c>
      <c r="H686" s="9" t="n">
        <v>10</v>
      </c>
      <c r="I686" s="9" t="n">
        <v>30</v>
      </c>
      <c r="J686" s="9" t="n">
        <f aca="false">MAX(J687,G687,F687,E687)</f>
        <v>300</v>
      </c>
      <c r="K686" s="9" t="n">
        <v>100</v>
      </c>
      <c r="L686" s="9" t="n">
        <f aca="false">IF(ISNA(P687),"",P687)</f>
        <v>200</v>
      </c>
      <c r="M686" s="9" t="s">
        <v>115</v>
      </c>
      <c r="N686" s="11" t="b">
        <f aca="false">TRUE()</f>
        <v>1</v>
      </c>
      <c r="O686" s="8" t="n">
        <f aca="false">IF(F686="","",IF(ISNUMBER(F686),F686,IFERROR(VALUE(F686),"")))</f>
        <v>100</v>
      </c>
      <c r="P686" s="8" t="n">
        <f aca="false">IF(G686="","",IF(ISNUMBER(G686),G686,IFERROR(VALUE(G686),"")))</f>
        <v>0</v>
      </c>
      <c r="Q686" s="8" t="n">
        <f aca="false">IF(H686="","",IF(ISNUMBER(H686),H686,IFERROR(VALUE(H686),"")))</f>
        <v>10</v>
      </c>
      <c r="R686" s="8" t="n">
        <f aca="false">IF(I686="","",IF(ISNUMBER(I686),I686,IFERROR(VALUE(I686),"")))</f>
        <v>30</v>
      </c>
      <c r="S686" s="8" t="n">
        <f aca="false">IF(COUNT(O686:R686)=0,"",MAX(O686:R686))</f>
        <v>100</v>
      </c>
      <c r="T686" s="8" t="str">
        <f aca="false">IF(S686="","",IFERROR(INDEX(Codetabel!$B$2:$B$11,MATCH(S686,Codetabel!$A$2:$A$11,0)),""))</f>
        <v>3.2</v>
      </c>
      <c r="U686" s="8" t="str">
        <f aca="false">IF(NOT(X686),"n/a (excluded)",IF(K686=S686,"OK","MISMATCH"))</f>
        <v>OK</v>
      </c>
      <c r="V686" s="8" t="str">
        <f aca="false">IF(NOT(X686),"n/a (excluded)",IF(M686&amp;""=T686&amp;"","OK","MISMATCH"))</f>
        <v>OK</v>
      </c>
      <c r="W686" s="8" t="str">
        <f aca="false">IF(E686="","no activity description",IF(O686="","no numeric odour distance",IF(M686="","no category","")))</f>
        <v/>
      </c>
      <c r="X686" s="12" t="b">
        <f aca="false">W686=""</f>
        <v>1</v>
      </c>
      <c r="Y686" s="8" t="n">
        <f aca="false">IF(X686,INDEX(Codetabel!$C$2:$C$11,MATCH(M686&amp;"",Codetabel!$B$2:$B$11,0)),"")</f>
        <v>4</v>
      </c>
      <c r="Z686" s="12" t="b">
        <f aca="false">IF(X686,O686=S686,"")</f>
        <v>1</v>
      </c>
    </row>
    <row r="687" customFormat="false" ht="15" hidden="false" customHeight="false" outlineLevel="0" collapsed="false">
      <c r="A687" s="9" t="n">
        <v>688</v>
      </c>
      <c r="B687" s="9" t="s">
        <v>1067</v>
      </c>
      <c r="C687" s="9" t="s">
        <v>1068</v>
      </c>
      <c r="D687" s="9" t="s">
        <v>1451</v>
      </c>
      <c r="E687" s="9" t="s">
        <v>1074</v>
      </c>
      <c r="F687" s="9" t="n">
        <v>300</v>
      </c>
      <c r="G687" s="9" t="n">
        <v>200</v>
      </c>
      <c r="H687" s="9" t="n">
        <v>300</v>
      </c>
      <c r="I687" s="9" t="n">
        <v>50</v>
      </c>
      <c r="J687" s="9" t="n">
        <f aca="false">MAX(J688,G688,F688,E688)</f>
        <v>300</v>
      </c>
      <c r="K687" s="9" t="n">
        <v>300</v>
      </c>
      <c r="L687" s="9" t="n">
        <f aca="false">IF(ISNA(P688),"",P688)</f>
        <v>10</v>
      </c>
      <c r="M687" s="9" t="s">
        <v>199</v>
      </c>
      <c r="N687" s="11" t="b">
        <f aca="false">TRUE()</f>
        <v>1</v>
      </c>
      <c r="O687" s="8" t="n">
        <f aca="false">IF(F687="","",IF(ISNUMBER(F687),F687,IFERROR(VALUE(F687),"")))</f>
        <v>300</v>
      </c>
      <c r="P687" s="8" t="n">
        <f aca="false">IF(G687="","",IF(ISNUMBER(G687),G687,IFERROR(VALUE(G687),"")))</f>
        <v>200</v>
      </c>
      <c r="Q687" s="8" t="n">
        <f aca="false">IF(H687="","",IF(ISNUMBER(H687),H687,IFERROR(VALUE(H687),"")))</f>
        <v>300</v>
      </c>
      <c r="R687" s="8" t="n">
        <f aca="false">IF(I687="","",IF(ISNUMBER(I687),I687,IFERROR(VALUE(I687),"")))</f>
        <v>50</v>
      </c>
      <c r="S687" s="8" t="n">
        <f aca="false">IF(COUNT(O687:R687)=0,"",MAX(O687:R687))</f>
        <v>300</v>
      </c>
      <c r="T687" s="8" t="str">
        <f aca="false">IF(S687="","",IFERROR(INDEX(Codetabel!$B$2:$B$11,MATCH(S687,Codetabel!$A$2:$A$11,0)),""))</f>
        <v>4.2</v>
      </c>
      <c r="U687" s="8" t="str">
        <f aca="false">IF(NOT(X687),"n/a (excluded)",IF(K687=S687,"OK","MISMATCH"))</f>
        <v>OK</v>
      </c>
      <c r="V687" s="8" t="str">
        <f aca="false">IF(NOT(X687),"n/a (excluded)",IF(M687&amp;""=T687&amp;"","OK","MISMATCH"))</f>
        <v>OK</v>
      </c>
      <c r="W687" s="8" t="str">
        <f aca="false">IF(E687="","no activity description",IF(O687="","no numeric odour distance",IF(M687="","no category","")))</f>
        <v/>
      </c>
      <c r="X687" s="12" t="b">
        <f aca="false">W687=""</f>
        <v>1</v>
      </c>
      <c r="Y687" s="8" t="n">
        <f aca="false">IF(X687,INDEX(Codetabel!$C$2:$C$11,MATCH(M687&amp;"",Codetabel!$B$2:$B$11,0)),"")</f>
        <v>6</v>
      </c>
      <c r="Z687" s="12" t="b">
        <f aca="false">IF(X687,O687=S687,"")</f>
        <v>1</v>
      </c>
    </row>
    <row r="688" customFormat="false" ht="15" hidden="false" customHeight="false" outlineLevel="0" collapsed="false">
      <c r="A688" s="9" t="n">
        <v>689</v>
      </c>
      <c r="B688" s="9" t="s">
        <v>1067</v>
      </c>
      <c r="C688" s="9" t="s">
        <v>1068</v>
      </c>
      <c r="D688" s="9" t="s">
        <v>1452</v>
      </c>
      <c r="E688" s="9" t="s">
        <v>1075</v>
      </c>
      <c r="F688" s="9" t="n">
        <v>10</v>
      </c>
      <c r="G688" s="9" t="n">
        <v>10</v>
      </c>
      <c r="H688" s="9" t="n">
        <v>30</v>
      </c>
      <c r="I688" s="9" t="n">
        <v>30</v>
      </c>
      <c r="J688" s="9" t="n">
        <f aca="false">MAX(J689,G689,F689,E689)</f>
        <v>300</v>
      </c>
      <c r="K688" s="9" t="n">
        <v>30</v>
      </c>
      <c r="L688" s="9" t="n">
        <f aca="false">IF(ISNA(P689),"",P689)</f>
        <v>200</v>
      </c>
      <c r="M688" s="9" t="s">
        <v>107</v>
      </c>
      <c r="N688" s="11" t="b">
        <f aca="false">TRUE()</f>
        <v>1</v>
      </c>
      <c r="O688" s="8" t="n">
        <f aca="false">IF(F688="","",IF(ISNUMBER(F688),F688,IFERROR(VALUE(F688),"")))</f>
        <v>10</v>
      </c>
      <c r="P688" s="8" t="n">
        <f aca="false">IF(G688="","",IF(ISNUMBER(G688),G688,IFERROR(VALUE(G688),"")))</f>
        <v>10</v>
      </c>
      <c r="Q688" s="8" t="n">
        <f aca="false">IF(H688="","",IF(ISNUMBER(H688),H688,IFERROR(VALUE(H688),"")))</f>
        <v>30</v>
      </c>
      <c r="R688" s="8" t="n">
        <f aca="false">IF(I688="","",IF(ISNUMBER(I688),I688,IFERROR(VALUE(I688),"")))</f>
        <v>30</v>
      </c>
      <c r="S688" s="8" t="n">
        <f aca="false">IF(COUNT(O688:R688)=0,"",MAX(O688:R688))</f>
        <v>30</v>
      </c>
      <c r="T688" s="8" t="str">
        <f aca="false">IF(S688="","",IFERROR(INDEX(Codetabel!$B$2:$B$11,MATCH(S688,Codetabel!$A$2:$A$11,0)),""))</f>
        <v>2</v>
      </c>
      <c r="U688" s="8" t="str">
        <f aca="false">IF(NOT(X688),"n/a (excluded)",IF(K688=S688,"OK","MISMATCH"))</f>
        <v>OK</v>
      </c>
      <c r="V688" s="8" t="str">
        <f aca="false">IF(NOT(X688),"n/a (excluded)",IF(M688&amp;""=T688&amp;"","OK","MISMATCH"))</f>
        <v>OK</v>
      </c>
      <c r="W688" s="8" t="str">
        <f aca="false">IF(E688="","no activity description",IF(O688="","no numeric odour distance",IF(M688="","no category","")))</f>
        <v/>
      </c>
      <c r="X688" s="12" t="b">
        <f aca="false">W688=""</f>
        <v>1</v>
      </c>
      <c r="Y688" s="8" t="n">
        <f aca="false">IF(X688,INDEX(Codetabel!$C$2:$C$11,MATCH(M688&amp;"",Codetabel!$B$2:$B$11,0)),"")</f>
        <v>2</v>
      </c>
      <c r="Z688" s="12" t="b">
        <f aca="false">IF(X688,O688=S688,"")</f>
        <v>0</v>
      </c>
    </row>
    <row r="689" customFormat="false" ht="15" hidden="false" customHeight="false" outlineLevel="0" collapsed="false">
      <c r="A689" s="9" t="n">
        <v>690</v>
      </c>
      <c r="B689" s="9" t="s">
        <v>1067</v>
      </c>
      <c r="C689" s="9" t="s">
        <v>1068</v>
      </c>
      <c r="D689" s="9" t="s">
        <v>1286</v>
      </c>
      <c r="E689" s="9" t="s">
        <v>1076</v>
      </c>
      <c r="F689" s="9" t="n">
        <v>300</v>
      </c>
      <c r="G689" s="9" t="n">
        <v>200</v>
      </c>
      <c r="H689" s="9" t="n">
        <v>300</v>
      </c>
      <c r="I689" s="9" t="n">
        <v>10</v>
      </c>
      <c r="J689" s="9" t="n">
        <f aca="false">MAX(J690,G690,F690,E690)</f>
        <v>0</v>
      </c>
      <c r="K689" s="9" t="n">
        <v>300</v>
      </c>
      <c r="L689" s="9" t="str">
        <f aca="false">IF(ISNA(P690),"",P690)</f>
        <v/>
      </c>
      <c r="M689" s="9" t="s">
        <v>199</v>
      </c>
      <c r="N689" s="11" t="b">
        <f aca="false">TRUE()</f>
        <v>1</v>
      </c>
      <c r="O689" s="8" t="n">
        <f aca="false">IF(F689="","",IF(ISNUMBER(F689),F689,IFERROR(VALUE(F689),"")))</f>
        <v>300</v>
      </c>
      <c r="P689" s="8" t="n">
        <f aca="false">IF(G689="","",IF(ISNUMBER(G689),G689,IFERROR(VALUE(G689),"")))</f>
        <v>200</v>
      </c>
      <c r="Q689" s="8" t="n">
        <f aca="false">IF(H689="","",IF(ISNUMBER(H689),H689,IFERROR(VALUE(H689),"")))</f>
        <v>300</v>
      </c>
      <c r="R689" s="8" t="n">
        <f aca="false">IF(I689="","",IF(ISNUMBER(I689),I689,IFERROR(VALUE(I689),"")))</f>
        <v>10</v>
      </c>
      <c r="S689" s="8" t="n">
        <f aca="false">IF(COUNT(O689:R689)=0,"",MAX(O689:R689))</f>
        <v>300</v>
      </c>
      <c r="T689" s="8" t="str">
        <f aca="false">IF(S689="","",IFERROR(INDEX(Codetabel!$B$2:$B$11,MATCH(S689,Codetabel!$A$2:$A$11,0)),""))</f>
        <v>4.2</v>
      </c>
      <c r="U689" s="8" t="str">
        <f aca="false">IF(NOT(X689),"n/a (excluded)",IF(K689=S689,"OK","MISMATCH"))</f>
        <v>OK</v>
      </c>
      <c r="V689" s="8" t="str">
        <f aca="false">IF(NOT(X689),"n/a (excluded)",IF(M689&amp;""=T689&amp;"","OK","MISMATCH"))</f>
        <v>OK</v>
      </c>
      <c r="W689" s="8" t="str">
        <f aca="false">IF(E689="","no activity description",IF(O689="","no numeric odour distance",IF(M689="","no category","")))</f>
        <v/>
      </c>
      <c r="X689" s="12" t="b">
        <f aca="false">W689=""</f>
        <v>1</v>
      </c>
      <c r="Y689" s="8" t="n">
        <f aca="false">IF(X689,INDEX(Codetabel!$C$2:$C$11,MATCH(M689&amp;"",Codetabel!$B$2:$B$11,0)),"")</f>
        <v>6</v>
      </c>
      <c r="Z689" s="12" t="b">
        <f aca="false">IF(X689,O689=S689,"")</f>
        <v>1</v>
      </c>
    </row>
    <row r="690" customFormat="false" ht="15" hidden="false" customHeight="false" outlineLevel="0" collapsed="false">
      <c r="A690" s="9" t="n">
        <v>691</v>
      </c>
      <c r="B690" s="9" t="s">
        <v>1067</v>
      </c>
      <c r="C690" s="9" t="s">
        <v>1068</v>
      </c>
      <c r="D690" s="9" t="s">
        <v>1371</v>
      </c>
      <c r="E690" s="9" t="s">
        <v>1453</v>
      </c>
      <c r="F690" s="9"/>
      <c r="G690" s="9"/>
      <c r="H690" s="9"/>
      <c r="I690" s="9"/>
      <c r="J690" s="9"/>
      <c r="K690" s="9"/>
      <c r="L690" s="9" t="n">
        <f aca="false">IF(ISNA(P691),"",P691)</f>
        <v>100</v>
      </c>
      <c r="M690" s="9"/>
      <c r="N690" s="11" t="b">
        <f aca="false">TRUE()</f>
        <v>1</v>
      </c>
      <c r="O690" s="8" t="str">
        <f aca="false">IF(F690="","",IF(ISNUMBER(F690),F690,IFERROR(VALUE(F690),"")))</f>
        <v/>
      </c>
      <c r="P690" s="8" t="str">
        <f aca="false">IF(G690="","",IF(ISNUMBER(G690),G690,IFERROR(VALUE(G690),"")))</f>
        <v/>
      </c>
      <c r="Q690" s="8" t="str">
        <f aca="false">IF(H690="","",IF(ISNUMBER(H690),H690,IFERROR(VALUE(H690),"")))</f>
        <v/>
      </c>
      <c r="R690" s="8" t="str">
        <f aca="false">IF(I690="","",IF(ISNUMBER(I690),I690,IFERROR(VALUE(I690),"")))</f>
        <v/>
      </c>
      <c r="S690" s="8" t="str">
        <f aca="false">IF(COUNT(O690:R690)=0,"",MAX(O690:R690))</f>
        <v/>
      </c>
      <c r="T690" s="8" t="str">
        <f aca="false">IF(S690="","",IFERROR(INDEX(Codetabel!$B$2:$B$11,MATCH(S690,Codetabel!$A$2:$A$11,0)),""))</f>
        <v/>
      </c>
      <c r="U690" s="8" t="str">
        <f aca="false">IF(NOT(X690),"n/a (excluded)",IF(K690=S690,"OK","MISMATCH"))</f>
        <v>n/a (excluded)</v>
      </c>
      <c r="V690" s="8" t="str">
        <f aca="false">IF(NOT(X690),"n/a (excluded)",IF(M690&amp;""=T690&amp;"","OK","MISMATCH"))</f>
        <v>n/a (excluded)</v>
      </c>
      <c r="W690" s="8" t="str">
        <f aca="false">IF(E690="","no activity description",IF(O690="","no numeric odour distance",IF(M690="","no category","")))</f>
        <v>no numeric odour distance</v>
      </c>
      <c r="X690" s="12" t="b">
        <f aca="false">W690=""</f>
        <v>0</v>
      </c>
      <c r="Y690" s="8" t="str">
        <f aca="false">IF(X690,INDEX(Codetabel!$C$2:$C$11,MATCH(M690&amp;"",Codetabel!$B$2:$B$11,0)),"")</f>
        <v/>
      </c>
      <c r="Z690" s="8" t="str">
        <f aca="false">IF(X690,O690=S690,"")</f>
        <v/>
      </c>
    </row>
    <row r="691" customFormat="false" ht="15" hidden="false" customHeight="false" outlineLevel="0" collapsed="false">
      <c r="A691" s="9" t="n">
        <v>692</v>
      </c>
      <c r="B691" s="9" t="s">
        <v>1067</v>
      </c>
      <c r="C691" s="9" t="s">
        <v>1068</v>
      </c>
      <c r="D691" s="9" t="s">
        <v>1373</v>
      </c>
      <c r="E691" s="9" t="s">
        <v>1077</v>
      </c>
      <c r="F691" s="9" t="n">
        <v>300</v>
      </c>
      <c r="G691" s="9" t="n">
        <v>100</v>
      </c>
      <c r="H691" s="9" t="n">
        <v>50</v>
      </c>
      <c r="I691" s="9" t="n">
        <v>10</v>
      </c>
      <c r="J691" s="9" t="s">
        <v>1395</v>
      </c>
      <c r="K691" s="9" t="n">
        <v>300</v>
      </c>
      <c r="L691" s="9" t="n">
        <f aca="false">IF(ISNA(P692),"",P692)</f>
        <v>300</v>
      </c>
      <c r="M691" s="9" t="s">
        <v>199</v>
      </c>
      <c r="N691" s="11" t="b">
        <f aca="false">TRUE()</f>
        <v>1</v>
      </c>
      <c r="O691" s="8" t="n">
        <f aca="false">IF(F691="","",IF(ISNUMBER(F691),F691,IFERROR(VALUE(F691),"")))</f>
        <v>300</v>
      </c>
      <c r="P691" s="8" t="n">
        <f aca="false">IF(G691="","",IF(ISNUMBER(G691),G691,IFERROR(VALUE(G691),"")))</f>
        <v>100</v>
      </c>
      <c r="Q691" s="8" t="n">
        <f aca="false">IF(H691="","",IF(ISNUMBER(H691),H691,IFERROR(VALUE(H691),"")))</f>
        <v>50</v>
      </c>
      <c r="R691" s="8" t="n">
        <f aca="false">IF(I691="","",IF(ISNUMBER(I691),I691,IFERROR(VALUE(I691),"")))</f>
        <v>10</v>
      </c>
      <c r="S691" s="8" t="n">
        <f aca="false">IF(COUNT(O691:R691)=0,"",MAX(O691:R691))</f>
        <v>300</v>
      </c>
      <c r="T691" s="8" t="str">
        <f aca="false">IF(S691="","",IFERROR(INDEX(Codetabel!$B$2:$B$11,MATCH(S691,Codetabel!$A$2:$A$11,0)),""))</f>
        <v>4.2</v>
      </c>
      <c r="U691" s="8" t="str">
        <f aca="false">IF(NOT(X691),"n/a (excluded)",IF(K691=S691,"OK","MISMATCH"))</f>
        <v>OK</v>
      </c>
      <c r="V691" s="8" t="str">
        <f aca="false">IF(NOT(X691),"n/a (excluded)",IF(M691&amp;""=T691&amp;"","OK","MISMATCH"))</f>
        <v>OK</v>
      </c>
      <c r="W691" s="8" t="str">
        <f aca="false">IF(E691="","no activity description",IF(O691="","no numeric odour distance",IF(M691="","no category","")))</f>
        <v/>
      </c>
      <c r="X691" s="12" t="b">
        <f aca="false">W691=""</f>
        <v>1</v>
      </c>
      <c r="Y691" s="8" t="n">
        <f aca="false">IF(X691,INDEX(Codetabel!$C$2:$C$11,MATCH(M691&amp;"",Codetabel!$B$2:$B$11,0)),"")</f>
        <v>6</v>
      </c>
      <c r="Z691" s="12" t="b">
        <f aca="false">IF(X691,O691=S691,"")</f>
        <v>1</v>
      </c>
    </row>
    <row r="692" customFormat="false" ht="15" hidden="false" customHeight="false" outlineLevel="0" collapsed="false">
      <c r="A692" s="9" t="n">
        <v>693</v>
      </c>
      <c r="B692" s="9" t="s">
        <v>1067</v>
      </c>
      <c r="C692" s="9" t="s">
        <v>1068</v>
      </c>
      <c r="D692" s="9" t="s">
        <v>1374</v>
      </c>
      <c r="E692" s="9" t="s">
        <v>1078</v>
      </c>
      <c r="F692" s="9" t="n">
        <v>700</v>
      </c>
      <c r="G692" s="9" t="n">
        <v>300</v>
      </c>
      <c r="H692" s="9" t="n">
        <v>100</v>
      </c>
      <c r="I692" s="9" t="n">
        <v>30</v>
      </c>
      <c r="J692" s="9" t="s">
        <v>1454</v>
      </c>
      <c r="K692" s="9" t="n">
        <v>700</v>
      </c>
      <c r="L692" s="9" t="n">
        <f aca="false">IF(ISNA(P693),"",P693)</f>
        <v>100</v>
      </c>
      <c r="M692" s="9" t="s">
        <v>182</v>
      </c>
      <c r="N692" s="11" t="b">
        <f aca="false">TRUE()</f>
        <v>1</v>
      </c>
      <c r="O692" s="8" t="n">
        <f aca="false">IF(F692="","",IF(ISNUMBER(F692),F692,IFERROR(VALUE(F692),"")))</f>
        <v>700</v>
      </c>
      <c r="P692" s="8" t="n">
        <f aca="false">IF(G692="","",IF(ISNUMBER(G692),G692,IFERROR(VALUE(G692),"")))</f>
        <v>300</v>
      </c>
      <c r="Q692" s="8" t="n">
        <f aca="false">IF(H692="","",IF(ISNUMBER(H692),H692,IFERROR(VALUE(H692),"")))</f>
        <v>100</v>
      </c>
      <c r="R692" s="8" t="n">
        <f aca="false">IF(I692="","",IF(ISNUMBER(I692),I692,IFERROR(VALUE(I692),"")))</f>
        <v>30</v>
      </c>
      <c r="S692" s="8" t="n">
        <f aca="false">IF(COUNT(O692:R692)=0,"",MAX(O692:R692))</f>
        <v>700</v>
      </c>
      <c r="T692" s="8" t="str">
        <f aca="false">IF(S692="","",IFERROR(INDEX(Codetabel!$B$2:$B$11,MATCH(S692,Codetabel!$A$2:$A$11,0)),""))</f>
        <v>5.2</v>
      </c>
      <c r="U692" s="8" t="str">
        <f aca="false">IF(NOT(X692),"n/a (excluded)",IF(K692=S692,"OK","MISMATCH"))</f>
        <v>OK</v>
      </c>
      <c r="V692" s="8" t="str">
        <f aca="false">IF(NOT(X692),"n/a (excluded)",IF(M692&amp;""=T692&amp;"","OK","MISMATCH"))</f>
        <v>OK</v>
      </c>
      <c r="W692" s="8" t="str">
        <f aca="false">IF(E692="","no activity description",IF(O692="","no numeric odour distance",IF(M692="","no category","")))</f>
        <v/>
      </c>
      <c r="X692" s="12" t="b">
        <f aca="false">W692=""</f>
        <v>1</v>
      </c>
      <c r="Y692" s="8" t="n">
        <f aca="false">IF(X692,INDEX(Codetabel!$C$2:$C$11,MATCH(M692&amp;"",Codetabel!$B$2:$B$11,0)),"")</f>
        <v>8</v>
      </c>
      <c r="Z692" s="12" t="b">
        <f aca="false">IF(X692,O692=S692,"")</f>
        <v>1</v>
      </c>
    </row>
    <row r="693" customFormat="false" ht="15" hidden="false" customHeight="false" outlineLevel="0" collapsed="false">
      <c r="A693" s="9" t="n">
        <v>694</v>
      </c>
      <c r="B693" s="9" t="s">
        <v>1067</v>
      </c>
      <c r="C693" s="9" t="s">
        <v>1068</v>
      </c>
      <c r="D693" s="9" t="s">
        <v>1375</v>
      </c>
      <c r="E693" s="9" t="s">
        <v>1079</v>
      </c>
      <c r="F693" s="9" t="n">
        <v>100</v>
      </c>
      <c r="G693" s="9" t="n">
        <v>100</v>
      </c>
      <c r="H693" s="9" t="n">
        <v>100</v>
      </c>
      <c r="I693" s="9" t="n">
        <v>10</v>
      </c>
      <c r="J693" s="9" t="s">
        <v>1390</v>
      </c>
      <c r="K693" s="9" t="n">
        <v>100</v>
      </c>
      <c r="L693" s="9" t="n">
        <f aca="false">IF(ISNA(P694),"",P694)</f>
        <v>200</v>
      </c>
      <c r="M693" s="9" t="s">
        <v>115</v>
      </c>
      <c r="N693" s="11" t="b">
        <f aca="false">TRUE()</f>
        <v>1</v>
      </c>
      <c r="O693" s="8" t="n">
        <f aca="false">IF(F693="","",IF(ISNUMBER(F693),F693,IFERROR(VALUE(F693),"")))</f>
        <v>100</v>
      </c>
      <c r="P693" s="8" t="n">
        <f aca="false">IF(G693="","",IF(ISNUMBER(G693),G693,IFERROR(VALUE(G693),"")))</f>
        <v>100</v>
      </c>
      <c r="Q693" s="8" t="n">
        <f aca="false">IF(H693="","",IF(ISNUMBER(H693),H693,IFERROR(VALUE(H693),"")))</f>
        <v>100</v>
      </c>
      <c r="R693" s="8" t="n">
        <f aca="false">IF(I693="","",IF(ISNUMBER(I693),I693,IFERROR(VALUE(I693),"")))</f>
        <v>10</v>
      </c>
      <c r="S693" s="8" t="n">
        <f aca="false">IF(COUNT(O693:R693)=0,"",MAX(O693:R693))</f>
        <v>100</v>
      </c>
      <c r="T693" s="8" t="str">
        <f aca="false">IF(S693="","",IFERROR(INDEX(Codetabel!$B$2:$B$11,MATCH(S693,Codetabel!$A$2:$A$11,0)),""))</f>
        <v>3.2</v>
      </c>
      <c r="U693" s="8" t="str">
        <f aca="false">IF(NOT(X693),"n/a (excluded)",IF(K693=S693,"OK","MISMATCH"))</f>
        <v>OK</v>
      </c>
      <c r="V693" s="8" t="str">
        <f aca="false">IF(NOT(X693),"n/a (excluded)",IF(M693&amp;""=T693&amp;"","OK","MISMATCH"))</f>
        <v>OK</v>
      </c>
      <c r="W693" s="8" t="str">
        <f aca="false">IF(E693="","no activity description",IF(O693="","no numeric odour distance",IF(M693="","no category","")))</f>
        <v/>
      </c>
      <c r="X693" s="12" t="b">
        <f aca="false">W693=""</f>
        <v>1</v>
      </c>
      <c r="Y693" s="8" t="n">
        <f aca="false">IF(X693,INDEX(Codetabel!$C$2:$C$11,MATCH(M693&amp;"",Codetabel!$B$2:$B$11,0)),"")</f>
        <v>4</v>
      </c>
      <c r="Z693" s="12" t="b">
        <f aca="false">IF(X693,O693=S693,"")</f>
        <v>1</v>
      </c>
    </row>
    <row r="694" customFormat="false" ht="15" hidden="false" customHeight="false" outlineLevel="0" collapsed="false">
      <c r="A694" s="9" t="n">
        <v>695</v>
      </c>
      <c r="B694" s="9" t="s">
        <v>1067</v>
      </c>
      <c r="C694" s="9" t="s">
        <v>1068</v>
      </c>
      <c r="D694" s="9" t="s">
        <v>1376</v>
      </c>
      <c r="E694" s="9" t="s">
        <v>1080</v>
      </c>
      <c r="F694" s="9" t="n">
        <v>200</v>
      </c>
      <c r="G694" s="9" t="n">
        <v>200</v>
      </c>
      <c r="H694" s="9" t="n">
        <v>100</v>
      </c>
      <c r="I694" s="9" t="n">
        <v>30</v>
      </c>
      <c r="J694" s="9" t="n">
        <f aca="false">MAX(J695,G695,F695,E695)</f>
        <v>200</v>
      </c>
      <c r="K694" s="9" t="n">
        <v>200</v>
      </c>
      <c r="L694" s="9" t="n">
        <f aca="false">IF(ISNA(P695),"",P695)</f>
        <v>50</v>
      </c>
      <c r="M694" s="9" t="s">
        <v>132</v>
      </c>
      <c r="N694" s="11" t="b">
        <f aca="false">TRUE()</f>
        <v>1</v>
      </c>
      <c r="O694" s="8" t="n">
        <f aca="false">IF(F694="","",IF(ISNUMBER(F694),F694,IFERROR(VALUE(F694),"")))</f>
        <v>200</v>
      </c>
      <c r="P694" s="8" t="n">
        <f aca="false">IF(G694="","",IF(ISNUMBER(G694),G694,IFERROR(VALUE(G694),"")))</f>
        <v>200</v>
      </c>
      <c r="Q694" s="8" t="n">
        <f aca="false">IF(H694="","",IF(ISNUMBER(H694),H694,IFERROR(VALUE(H694),"")))</f>
        <v>100</v>
      </c>
      <c r="R694" s="8" t="n">
        <f aca="false">IF(I694="","",IF(ISNUMBER(I694),I694,IFERROR(VALUE(I694),"")))</f>
        <v>30</v>
      </c>
      <c r="S694" s="8" t="n">
        <f aca="false">IF(COUNT(O694:R694)=0,"",MAX(O694:R694))</f>
        <v>200</v>
      </c>
      <c r="T694" s="8" t="str">
        <f aca="false">IF(S694="","",IFERROR(INDEX(Codetabel!$B$2:$B$11,MATCH(S694,Codetabel!$A$2:$A$11,0)),""))</f>
        <v>4.1</v>
      </c>
      <c r="U694" s="8" t="str">
        <f aca="false">IF(NOT(X694),"n/a (excluded)",IF(K694=S694,"OK","MISMATCH"))</f>
        <v>OK</v>
      </c>
      <c r="V694" s="8" t="str">
        <f aca="false">IF(NOT(X694),"n/a (excluded)",IF(M694&amp;""=T694&amp;"","OK","MISMATCH"))</f>
        <v>OK</v>
      </c>
      <c r="W694" s="8" t="str">
        <f aca="false">IF(E694="","no activity description",IF(O694="","no numeric odour distance",IF(M694="","no category","")))</f>
        <v/>
      </c>
      <c r="X694" s="12" t="b">
        <f aca="false">W694=""</f>
        <v>1</v>
      </c>
      <c r="Y694" s="8" t="n">
        <f aca="false">IF(X694,INDEX(Codetabel!$C$2:$C$11,MATCH(M694&amp;"",Codetabel!$B$2:$B$11,0)),"")</f>
        <v>5</v>
      </c>
      <c r="Z694" s="12" t="b">
        <f aca="false">IF(X694,O694=S694,"")</f>
        <v>1</v>
      </c>
    </row>
    <row r="695" customFormat="false" ht="15" hidden="false" customHeight="false" outlineLevel="0" collapsed="false">
      <c r="A695" s="9" t="n">
        <v>696</v>
      </c>
      <c r="B695" s="9" t="s">
        <v>1067</v>
      </c>
      <c r="C695" s="9" t="s">
        <v>1068</v>
      </c>
      <c r="D695" s="9" t="s">
        <v>1377</v>
      </c>
      <c r="E695" s="9" t="s">
        <v>1081</v>
      </c>
      <c r="F695" s="9" t="n">
        <v>200</v>
      </c>
      <c r="G695" s="9" t="n">
        <v>50</v>
      </c>
      <c r="H695" s="9" t="n">
        <v>100</v>
      </c>
      <c r="I695" s="9" t="n">
        <v>100</v>
      </c>
      <c r="J695" s="9" t="n">
        <f aca="false">MAX(J696,G696,F696,E696)</f>
        <v>0</v>
      </c>
      <c r="K695" s="9" t="n">
        <v>200</v>
      </c>
      <c r="L695" s="9" t="str">
        <f aca="false">IF(ISNA(P696),"",P696)</f>
        <v/>
      </c>
      <c r="M695" s="9" t="s">
        <v>132</v>
      </c>
      <c r="N695" s="11" t="b">
        <f aca="false">TRUE()</f>
        <v>1</v>
      </c>
      <c r="O695" s="8" t="n">
        <f aca="false">IF(F695="","",IF(ISNUMBER(F695),F695,IFERROR(VALUE(F695),"")))</f>
        <v>200</v>
      </c>
      <c r="P695" s="8" t="n">
        <f aca="false">IF(G695="","",IF(ISNUMBER(G695),G695,IFERROR(VALUE(G695),"")))</f>
        <v>50</v>
      </c>
      <c r="Q695" s="8" t="n">
        <f aca="false">IF(H695="","",IF(ISNUMBER(H695),H695,IFERROR(VALUE(H695),"")))</f>
        <v>100</v>
      </c>
      <c r="R695" s="8" t="n">
        <f aca="false">IF(I695="","",IF(ISNUMBER(I695),I695,IFERROR(VALUE(I695),"")))</f>
        <v>100</v>
      </c>
      <c r="S695" s="8" t="n">
        <f aca="false">IF(COUNT(O695:R695)=0,"",MAX(O695:R695))</f>
        <v>200</v>
      </c>
      <c r="T695" s="8" t="str">
        <f aca="false">IF(S695="","",IFERROR(INDEX(Codetabel!$B$2:$B$11,MATCH(S695,Codetabel!$A$2:$A$11,0)),""))</f>
        <v>4.1</v>
      </c>
      <c r="U695" s="8" t="str">
        <f aca="false">IF(NOT(X695),"n/a (excluded)",IF(K695=S695,"OK","MISMATCH"))</f>
        <v>OK</v>
      </c>
      <c r="V695" s="8" t="str">
        <f aca="false">IF(NOT(X695),"n/a (excluded)",IF(M695&amp;""=T695&amp;"","OK","MISMATCH"))</f>
        <v>OK</v>
      </c>
      <c r="W695" s="8" t="str">
        <f aca="false">IF(E695="","no activity description",IF(O695="","no numeric odour distance",IF(M695="","no category","")))</f>
        <v/>
      </c>
      <c r="X695" s="12" t="b">
        <f aca="false">W695=""</f>
        <v>1</v>
      </c>
      <c r="Y695" s="8" t="n">
        <f aca="false">IF(X695,INDEX(Codetabel!$C$2:$C$11,MATCH(M695&amp;"",Codetabel!$B$2:$B$11,0)),"")</f>
        <v>5</v>
      </c>
      <c r="Z695" s="12" t="b">
        <f aca="false">IF(X695,O695=S695,"")</f>
        <v>1</v>
      </c>
    </row>
    <row r="696" customFormat="false" ht="15" hidden="false" customHeight="false" outlineLevel="0" collapsed="false">
      <c r="A696" s="9" t="n">
        <v>697</v>
      </c>
      <c r="B696" s="9" t="s">
        <v>1455</v>
      </c>
      <c r="C696" s="9" t="s">
        <v>1456</v>
      </c>
      <c r="D696" s="9" t="s">
        <v>1212</v>
      </c>
      <c r="E696" s="9"/>
      <c r="F696" s="9"/>
      <c r="G696" s="9"/>
      <c r="H696" s="9"/>
      <c r="I696" s="9"/>
      <c r="J696" s="9"/>
      <c r="K696" s="9"/>
      <c r="L696" s="9" t="str">
        <f aca="false">IF(ISNA(P697),"",P697)</f>
        <v/>
      </c>
      <c r="M696" s="9"/>
      <c r="N696" s="11" t="b">
        <f aca="false">TRUE()</f>
        <v>1</v>
      </c>
      <c r="O696" s="8" t="str">
        <f aca="false">IF(F696="","",IF(ISNUMBER(F696),F696,IFERROR(VALUE(F696),"")))</f>
        <v/>
      </c>
      <c r="P696" s="8" t="str">
        <f aca="false">IF(G696="","",IF(ISNUMBER(G696),G696,IFERROR(VALUE(G696),"")))</f>
        <v/>
      </c>
      <c r="Q696" s="8" t="str">
        <f aca="false">IF(H696="","",IF(ISNUMBER(H696),H696,IFERROR(VALUE(H696),"")))</f>
        <v/>
      </c>
      <c r="R696" s="8" t="str">
        <f aca="false">IF(I696="","",IF(ISNUMBER(I696),I696,IFERROR(VALUE(I696),"")))</f>
        <v/>
      </c>
      <c r="S696" s="8" t="str">
        <f aca="false">IF(COUNT(O696:R696)=0,"",MAX(O696:R696))</f>
        <v/>
      </c>
      <c r="T696" s="8" t="str">
        <f aca="false">IF(S696="","",IFERROR(INDEX(Codetabel!$B$2:$B$11,MATCH(S696,Codetabel!$A$2:$A$11,0)),""))</f>
        <v/>
      </c>
      <c r="U696" s="8" t="str">
        <f aca="false">IF(NOT(X696),"n/a (excluded)",IF(K696=S696,"OK","MISMATCH"))</f>
        <v>n/a (excluded)</v>
      </c>
      <c r="V696" s="8" t="str">
        <f aca="false">IF(NOT(X696),"n/a (excluded)",IF(M696&amp;""=T696&amp;"","OK","MISMATCH"))</f>
        <v>n/a (excluded)</v>
      </c>
      <c r="W696" s="8" t="str">
        <f aca="false">IF(E696="","no activity description",IF(O696="","no numeric odour distance",IF(M696="","no category","")))</f>
        <v>no activity description</v>
      </c>
      <c r="X696" s="12" t="b">
        <f aca="false">W696=""</f>
        <v>0</v>
      </c>
      <c r="Y696" s="8" t="str">
        <f aca="false">IF(X696,INDEX(Codetabel!$C$2:$C$11,MATCH(M696&amp;"",Codetabel!$B$2:$B$11,0)),"")</f>
        <v/>
      </c>
      <c r="Z696" s="8" t="str">
        <f aca="false">IF(X696,O696=S696,"")</f>
        <v/>
      </c>
    </row>
    <row r="697" customFormat="false" ht="15" hidden="false" customHeight="false" outlineLevel="0" collapsed="false">
      <c r="A697" s="9" t="n">
        <v>698</v>
      </c>
      <c r="B697" s="9" t="s">
        <v>1455</v>
      </c>
      <c r="C697" s="9" t="s">
        <v>1456</v>
      </c>
      <c r="D697" s="9" t="s">
        <v>1212</v>
      </c>
      <c r="E697" s="9" t="s">
        <v>1457</v>
      </c>
      <c r="F697" s="9"/>
      <c r="G697" s="9"/>
      <c r="H697" s="9"/>
      <c r="I697" s="9"/>
      <c r="J697" s="9"/>
      <c r="K697" s="9"/>
      <c r="L697" s="9" t="n">
        <f aca="false">IF(ISNA(P698),"",P698)</f>
        <v>0</v>
      </c>
      <c r="M697" s="9"/>
      <c r="N697" s="11" t="b">
        <f aca="false">TRUE()</f>
        <v>1</v>
      </c>
      <c r="O697" s="8" t="str">
        <f aca="false">IF(F697="","",IF(ISNUMBER(F697),F697,IFERROR(VALUE(F697),"")))</f>
        <v/>
      </c>
      <c r="P697" s="8" t="str">
        <f aca="false">IF(G697="","",IF(ISNUMBER(G697),G697,IFERROR(VALUE(G697),"")))</f>
        <v/>
      </c>
      <c r="Q697" s="8" t="str">
        <f aca="false">IF(H697="","",IF(ISNUMBER(H697),H697,IFERROR(VALUE(H697),"")))</f>
        <v/>
      </c>
      <c r="R697" s="8" t="str">
        <f aca="false">IF(I697="","",IF(ISNUMBER(I697),I697,IFERROR(VALUE(I697),"")))</f>
        <v/>
      </c>
      <c r="S697" s="8" t="str">
        <f aca="false">IF(COUNT(O697:R697)=0,"",MAX(O697:R697))</f>
        <v/>
      </c>
      <c r="T697" s="8" t="str">
        <f aca="false">IF(S697="","",IFERROR(INDEX(Codetabel!$B$2:$B$11,MATCH(S697,Codetabel!$A$2:$A$11,0)),""))</f>
        <v/>
      </c>
      <c r="U697" s="8" t="str">
        <f aca="false">IF(NOT(X697),"n/a (excluded)",IF(K697=S697,"OK","MISMATCH"))</f>
        <v>n/a (excluded)</v>
      </c>
      <c r="V697" s="8" t="str">
        <f aca="false">IF(NOT(X697),"n/a (excluded)",IF(M697&amp;""=T697&amp;"","OK","MISMATCH"))</f>
        <v>n/a (excluded)</v>
      </c>
      <c r="W697" s="8" t="str">
        <f aca="false">IF(E697="","no activity description",IF(O697="","no numeric odour distance",IF(M697="","no category","")))</f>
        <v>no numeric odour distance</v>
      </c>
      <c r="X697" s="12" t="b">
        <f aca="false">W697=""</f>
        <v>0</v>
      </c>
      <c r="Y697" s="8" t="str">
        <f aca="false">IF(X697,INDEX(Codetabel!$C$2:$C$11,MATCH(M697&amp;"",Codetabel!$B$2:$B$11,0)),"")</f>
        <v/>
      </c>
      <c r="Z697" s="8" t="str">
        <f aca="false">IF(X697,O697=S697,"")</f>
        <v/>
      </c>
    </row>
    <row r="698" customFormat="false" ht="15" hidden="false" customHeight="false" outlineLevel="0" collapsed="false">
      <c r="A698" s="9" t="n">
        <v>699</v>
      </c>
      <c r="B698" s="9" t="s">
        <v>1082</v>
      </c>
      <c r="C698" s="9" t="s">
        <v>1083</v>
      </c>
      <c r="D698" s="9"/>
      <c r="E698" s="9" t="s">
        <v>1084</v>
      </c>
      <c r="F698" s="9" t="n">
        <v>0</v>
      </c>
      <c r="G698" s="9" t="n">
        <v>0</v>
      </c>
      <c r="H698" s="9" t="n">
        <v>10</v>
      </c>
      <c r="I698" s="9" t="n">
        <v>0</v>
      </c>
      <c r="J698" s="9" t="n">
        <f aca="false">MAX(J699,G699,F699,E699)</f>
        <v>0</v>
      </c>
      <c r="K698" s="9" t="n">
        <v>10</v>
      </c>
      <c r="L698" s="9" t="n">
        <f aca="false">IF(ISNA(P699),"",P699)</f>
        <v>0</v>
      </c>
      <c r="M698" s="9" t="s">
        <v>392</v>
      </c>
      <c r="N698" s="11" t="b">
        <f aca="false">TRUE()</f>
        <v>1</v>
      </c>
      <c r="O698" s="8" t="n">
        <f aca="false">IF(F698="","",IF(ISNUMBER(F698),F698,IFERROR(VALUE(F698),"")))</f>
        <v>0</v>
      </c>
      <c r="P698" s="8" t="n">
        <f aca="false">IF(G698="","",IF(ISNUMBER(G698),G698,IFERROR(VALUE(G698),"")))</f>
        <v>0</v>
      </c>
      <c r="Q698" s="8" t="n">
        <f aca="false">IF(H698="","",IF(ISNUMBER(H698),H698,IFERROR(VALUE(H698),"")))</f>
        <v>10</v>
      </c>
      <c r="R698" s="8" t="n">
        <f aca="false">IF(I698="","",IF(ISNUMBER(I698),I698,IFERROR(VALUE(I698),"")))</f>
        <v>0</v>
      </c>
      <c r="S698" s="8" t="n">
        <f aca="false">IF(COUNT(O698:R698)=0,"",MAX(O698:R698))</f>
        <v>10</v>
      </c>
      <c r="T698" s="8" t="str">
        <f aca="false">IF(S698="","",IFERROR(INDEX(Codetabel!$B$2:$B$11,MATCH(S698,Codetabel!$A$2:$A$11,0)),""))</f>
        <v>1</v>
      </c>
      <c r="U698" s="8" t="str">
        <f aca="false">IF(NOT(X698),"n/a (excluded)",IF(K698=S698,"OK","MISMATCH"))</f>
        <v>OK</v>
      </c>
      <c r="V698" s="8" t="str">
        <f aca="false">IF(NOT(X698),"n/a (excluded)",IF(M698&amp;""=T698&amp;"","OK","MISMATCH"))</f>
        <v>OK</v>
      </c>
      <c r="W698" s="8" t="str">
        <f aca="false">IF(E698="","no activity description",IF(O698="","no numeric odour distance",IF(M698="","no category","")))</f>
        <v/>
      </c>
      <c r="X698" s="12" t="b">
        <f aca="false">W698=""</f>
        <v>1</v>
      </c>
      <c r="Y698" s="8" t="n">
        <f aca="false">IF(X698,INDEX(Codetabel!$C$2:$C$11,MATCH(M698&amp;"",Codetabel!$B$2:$B$11,0)),"")</f>
        <v>1</v>
      </c>
      <c r="Z698" s="12" t="b">
        <f aca="false">IF(X698,O698=S698,"")</f>
        <v>0</v>
      </c>
    </row>
    <row r="699" customFormat="false" ht="15" hidden="false" customHeight="false" outlineLevel="0" collapsed="false">
      <c r="A699" s="9" t="n">
        <v>700</v>
      </c>
      <c r="B699" s="9" t="s">
        <v>1085</v>
      </c>
      <c r="C699" s="9" t="s">
        <v>1086</v>
      </c>
      <c r="D699" s="9"/>
      <c r="E699" s="9" t="s">
        <v>1087</v>
      </c>
      <c r="F699" s="9" t="n">
        <v>0</v>
      </c>
      <c r="G699" s="9" t="n">
        <v>0</v>
      </c>
      <c r="H699" s="9" t="n">
        <v>30</v>
      </c>
      <c r="I699" s="9" t="n">
        <v>0</v>
      </c>
      <c r="J699" s="9" t="n">
        <f aca="false">MAX(J700,G700,F700,E700)</f>
        <v>0</v>
      </c>
      <c r="K699" s="9" t="n">
        <v>30</v>
      </c>
      <c r="L699" s="9" t="n">
        <f aca="false">IF(ISNA(P700),"",P700)</f>
        <v>0</v>
      </c>
      <c r="M699" s="9" t="s">
        <v>107</v>
      </c>
      <c r="N699" s="11" t="b">
        <f aca="false">TRUE()</f>
        <v>1</v>
      </c>
      <c r="O699" s="8" t="n">
        <f aca="false">IF(F699="","",IF(ISNUMBER(F699),F699,IFERROR(VALUE(F699),"")))</f>
        <v>0</v>
      </c>
      <c r="P699" s="8" t="n">
        <f aca="false">IF(G699="","",IF(ISNUMBER(G699),G699,IFERROR(VALUE(G699),"")))</f>
        <v>0</v>
      </c>
      <c r="Q699" s="8" t="n">
        <f aca="false">IF(H699="","",IF(ISNUMBER(H699),H699,IFERROR(VALUE(H699),"")))</f>
        <v>30</v>
      </c>
      <c r="R699" s="8" t="n">
        <f aca="false">IF(I699="","",IF(ISNUMBER(I699),I699,IFERROR(VALUE(I699),"")))</f>
        <v>0</v>
      </c>
      <c r="S699" s="8" t="n">
        <f aca="false">IF(COUNT(O699:R699)=0,"",MAX(O699:R699))</f>
        <v>30</v>
      </c>
      <c r="T699" s="8" t="str">
        <f aca="false">IF(S699="","",IFERROR(INDEX(Codetabel!$B$2:$B$11,MATCH(S699,Codetabel!$A$2:$A$11,0)),""))</f>
        <v>2</v>
      </c>
      <c r="U699" s="8" t="str">
        <f aca="false">IF(NOT(X699),"n/a (excluded)",IF(K699=S699,"OK","MISMATCH"))</f>
        <v>OK</v>
      </c>
      <c r="V699" s="8" t="str">
        <f aca="false">IF(NOT(X699),"n/a (excluded)",IF(M699&amp;""=T699&amp;"","OK","MISMATCH"))</f>
        <v>OK</v>
      </c>
      <c r="W699" s="8" t="str">
        <f aca="false">IF(E699="","no activity description",IF(O699="","no numeric odour distance",IF(M699="","no category","")))</f>
        <v/>
      </c>
      <c r="X699" s="12" t="b">
        <f aca="false">W699=""</f>
        <v>1</v>
      </c>
      <c r="Y699" s="8" t="n">
        <f aca="false">IF(X699,INDEX(Codetabel!$C$2:$C$11,MATCH(M699&amp;"",Codetabel!$B$2:$B$11,0)),"")</f>
        <v>2</v>
      </c>
      <c r="Z699" s="12" t="b">
        <f aca="false">IF(X699,O699=S699,"")</f>
        <v>0</v>
      </c>
    </row>
    <row r="700" customFormat="false" ht="15" hidden="false" customHeight="false" outlineLevel="0" collapsed="false">
      <c r="A700" s="9" t="n">
        <v>701</v>
      </c>
      <c r="B700" s="9" t="s">
        <v>1088</v>
      </c>
      <c r="C700" s="9" t="s">
        <v>1089</v>
      </c>
      <c r="D700" s="9" t="s">
        <v>1285</v>
      </c>
      <c r="E700" s="9" t="s">
        <v>1090</v>
      </c>
      <c r="F700" s="9" t="n">
        <v>0</v>
      </c>
      <c r="G700" s="9" t="n">
        <v>0</v>
      </c>
      <c r="H700" s="9" t="n">
        <v>30</v>
      </c>
      <c r="I700" s="9" t="n">
        <v>0</v>
      </c>
      <c r="J700" s="9" t="n">
        <f aca="false">MAX(J701,G701,F701,E701)</f>
        <v>0</v>
      </c>
      <c r="K700" s="9" t="n">
        <v>30</v>
      </c>
      <c r="L700" s="9" t="n">
        <f aca="false">IF(ISNA(P701),"",P701)</f>
        <v>0</v>
      </c>
      <c r="M700" s="9" t="s">
        <v>107</v>
      </c>
      <c r="N700" s="11" t="b">
        <f aca="false">TRUE()</f>
        <v>1</v>
      </c>
      <c r="O700" s="8" t="n">
        <f aca="false">IF(F700="","",IF(ISNUMBER(F700),F700,IFERROR(VALUE(F700),"")))</f>
        <v>0</v>
      </c>
      <c r="P700" s="8" t="n">
        <f aca="false">IF(G700="","",IF(ISNUMBER(G700),G700,IFERROR(VALUE(G700),"")))</f>
        <v>0</v>
      </c>
      <c r="Q700" s="8" t="n">
        <f aca="false">IF(H700="","",IF(ISNUMBER(H700),H700,IFERROR(VALUE(H700),"")))</f>
        <v>30</v>
      </c>
      <c r="R700" s="8" t="n">
        <f aca="false">IF(I700="","",IF(ISNUMBER(I700),I700,IFERROR(VALUE(I700),"")))</f>
        <v>0</v>
      </c>
      <c r="S700" s="8" t="n">
        <f aca="false">IF(COUNT(O700:R700)=0,"",MAX(O700:R700))</f>
        <v>30</v>
      </c>
      <c r="T700" s="8" t="str">
        <f aca="false">IF(S700="","",IFERROR(INDEX(Codetabel!$B$2:$B$11,MATCH(S700,Codetabel!$A$2:$A$11,0)),""))</f>
        <v>2</v>
      </c>
      <c r="U700" s="8" t="str">
        <f aca="false">IF(NOT(X700),"n/a (excluded)",IF(K700=S700,"OK","MISMATCH"))</f>
        <v>OK</v>
      </c>
      <c r="V700" s="8" t="str">
        <f aca="false">IF(NOT(X700),"n/a (excluded)",IF(M700&amp;""=T700&amp;"","OK","MISMATCH"))</f>
        <v>OK</v>
      </c>
      <c r="W700" s="8" t="str">
        <f aca="false">IF(E700="","no activity description",IF(O700="","no numeric odour distance",IF(M700="","no category","")))</f>
        <v/>
      </c>
      <c r="X700" s="12" t="b">
        <f aca="false">W700=""</f>
        <v>1</v>
      </c>
      <c r="Y700" s="8" t="n">
        <f aca="false">IF(X700,INDEX(Codetabel!$C$2:$C$11,MATCH(M700&amp;"",Codetabel!$B$2:$B$11,0)),"")</f>
        <v>2</v>
      </c>
      <c r="Z700" s="12" t="b">
        <f aca="false">IF(X700,O700=S700,"")</f>
        <v>0</v>
      </c>
    </row>
    <row r="701" customFormat="false" ht="15" hidden="false" customHeight="false" outlineLevel="0" collapsed="false">
      <c r="A701" s="9" t="n">
        <v>702</v>
      </c>
      <c r="B701" s="9" t="s">
        <v>1088</v>
      </c>
      <c r="C701" s="9" t="s">
        <v>1089</v>
      </c>
      <c r="D701" s="9" t="s">
        <v>1286</v>
      </c>
      <c r="E701" s="9" t="s">
        <v>1091</v>
      </c>
      <c r="F701" s="9" t="n">
        <v>0</v>
      </c>
      <c r="G701" s="9" t="n">
        <v>0</v>
      </c>
      <c r="H701" s="9" t="n">
        <v>50</v>
      </c>
      <c r="I701" s="9" t="n">
        <v>0</v>
      </c>
      <c r="J701" s="9" t="n">
        <f aca="false">MAX(J702,G702,F702,E702)</f>
        <v>0</v>
      </c>
      <c r="K701" s="9" t="n">
        <v>50</v>
      </c>
      <c r="L701" s="9" t="str">
        <f aca="false">IF(ISNA(P702),"",P702)</f>
        <v/>
      </c>
      <c r="M701" s="9" t="s">
        <v>126</v>
      </c>
      <c r="N701" s="11" t="b">
        <f aca="false">TRUE()</f>
        <v>1</v>
      </c>
      <c r="O701" s="8" t="n">
        <f aca="false">IF(F701="","",IF(ISNUMBER(F701),F701,IFERROR(VALUE(F701),"")))</f>
        <v>0</v>
      </c>
      <c r="P701" s="8" t="n">
        <f aca="false">IF(G701="","",IF(ISNUMBER(G701),G701,IFERROR(VALUE(G701),"")))</f>
        <v>0</v>
      </c>
      <c r="Q701" s="8" t="n">
        <f aca="false">IF(H701="","",IF(ISNUMBER(H701),H701,IFERROR(VALUE(H701),"")))</f>
        <v>50</v>
      </c>
      <c r="R701" s="8" t="n">
        <f aca="false">IF(I701="","",IF(ISNUMBER(I701),I701,IFERROR(VALUE(I701),"")))</f>
        <v>0</v>
      </c>
      <c r="S701" s="8" t="n">
        <f aca="false">IF(COUNT(O701:R701)=0,"",MAX(O701:R701))</f>
        <v>50</v>
      </c>
      <c r="T701" s="8" t="str">
        <f aca="false">IF(S701="","",IFERROR(INDEX(Codetabel!$B$2:$B$11,MATCH(S701,Codetabel!$A$2:$A$11,0)),""))</f>
        <v>3.1</v>
      </c>
      <c r="U701" s="8" t="str">
        <f aca="false">IF(NOT(X701),"n/a (excluded)",IF(K701=S701,"OK","MISMATCH"))</f>
        <v>OK</v>
      </c>
      <c r="V701" s="8" t="str">
        <f aca="false">IF(NOT(X701),"n/a (excluded)",IF(M701&amp;""=T701&amp;"","OK","MISMATCH"))</f>
        <v>OK</v>
      </c>
      <c r="W701" s="8" t="str">
        <f aca="false">IF(E701="","no activity description",IF(O701="","no numeric odour distance",IF(M701="","no category","")))</f>
        <v/>
      </c>
      <c r="X701" s="12" t="b">
        <f aca="false">W701=""</f>
        <v>1</v>
      </c>
      <c r="Y701" s="8" t="n">
        <f aca="false">IF(X701,INDEX(Codetabel!$C$2:$C$11,MATCH(M701&amp;"",Codetabel!$B$2:$B$11,0)),"")</f>
        <v>3</v>
      </c>
      <c r="Z701" s="12" t="b">
        <f aca="false">IF(X701,O701=S701,"")</f>
        <v>0</v>
      </c>
    </row>
    <row r="702" customFormat="false" ht="15" hidden="false" customHeight="false" outlineLevel="0" collapsed="false">
      <c r="A702" s="9" t="n">
        <v>703</v>
      </c>
      <c r="B702" s="9" t="s">
        <v>1458</v>
      </c>
      <c r="C702" s="9" t="s">
        <v>1459</v>
      </c>
      <c r="D702" s="9" t="s">
        <v>1212</v>
      </c>
      <c r="E702" s="9"/>
      <c r="F702" s="9"/>
      <c r="G702" s="9"/>
      <c r="H702" s="9"/>
      <c r="I702" s="9"/>
      <c r="J702" s="9"/>
      <c r="K702" s="9"/>
      <c r="L702" s="9" t="str">
        <f aca="false">IF(ISNA(P703),"",P703)</f>
        <v/>
      </c>
      <c r="M702" s="9"/>
      <c r="N702" s="11" t="b">
        <f aca="false">TRUE()</f>
        <v>1</v>
      </c>
      <c r="O702" s="8" t="str">
        <f aca="false">IF(F702="","",IF(ISNUMBER(F702),F702,IFERROR(VALUE(F702),"")))</f>
        <v/>
      </c>
      <c r="P702" s="8" t="str">
        <f aca="false">IF(G702="","",IF(ISNUMBER(G702),G702,IFERROR(VALUE(G702),"")))</f>
        <v/>
      </c>
      <c r="Q702" s="8" t="str">
        <f aca="false">IF(H702="","",IF(ISNUMBER(H702),H702,IFERROR(VALUE(H702),"")))</f>
        <v/>
      </c>
      <c r="R702" s="8" t="str">
        <f aca="false">IF(I702="","",IF(ISNUMBER(I702),I702,IFERROR(VALUE(I702),"")))</f>
        <v/>
      </c>
      <c r="S702" s="8" t="str">
        <f aca="false">IF(COUNT(O702:R702)=0,"",MAX(O702:R702))</f>
        <v/>
      </c>
      <c r="T702" s="8" t="str">
        <f aca="false">IF(S702="","",IFERROR(INDEX(Codetabel!$B$2:$B$11,MATCH(S702,Codetabel!$A$2:$A$11,0)),""))</f>
        <v/>
      </c>
      <c r="U702" s="8" t="str">
        <f aca="false">IF(NOT(X702),"n/a (excluded)",IF(K702=S702,"OK","MISMATCH"))</f>
        <v>n/a (excluded)</v>
      </c>
      <c r="V702" s="8" t="str">
        <f aca="false">IF(NOT(X702),"n/a (excluded)",IF(M702&amp;""=T702&amp;"","OK","MISMATCH"))</f>
        <v>n/a (excluded)</v>
      </c>
      <c r="W702" s="8" t="str">
        <f aca="false">IF(E702="","no activity description",IF(O702="","no numeric odour distance",IF(M702="","no category","")))</f>
        <v>no activity description</v>
      </c>
      <c r="X702" s="12" t="b">
        <f aca="false">W702=""</f>
        <v>0</v>
      </c>
      <c r="Y702" s="8" t="str">
        <f aca="false">IF(X702,INDEX(Codetabel!$C$2:$C$11,MATCH(M702&amp;"",Codetabel!$B$2:$B$11,0)),"")</f>
        <v/>
      </c>
      <c r="Z702" s="8" t="str">
        <f aca="false">IF(X702,O702=S702,"")</f>
        <v/>
      </c>
    </row>
    <row r="703" customFormat="false" ht="15" hidden="false" customHeight="false" outlineLevel="0" collapsed="false">
      <c r="A703" s="9" t="n">
        <v>704</v>
      </c>
      <c r="B703" s="9" t="s">
        <v>1458</v>
      </c>
      <c r="C703" s="9" t="s">
        <v>1459</v>
      </c>
      <c r="D703" s="9" t="s">
        <v>1212</v>
      </c>
      <c r="E703" s="9" t="s">
        <v>1460</v>
      </c>
      <c r="F703" s="9"/>
      <c r="G703" s="9"/>
      <c r="H703" s="9"/>
      <c r="I703" s="9"/>
      <c r="J703" s="9"/>
      <c r="K703" s="9"/>
      <c r="L703" s="9" t="n">
        <f aca="false">IF(ISNA(P704),"",P704)</f>
        <v>0</v>
      </c>
      <c r="M703" s="9"/>
      <c r="N703" s="11" t="b">
        <f aca="false">TRUE()</f>
        <v>1</v>
      </c>
      <c r="O703" s="8" t="str">
        <f aca="false">IF(F703="","",IF(ISNUMBER(F703),F703,IFERROR(VALUE(F703),"")))</f>
        <v/>
      </c>
      <c r="P703" s="8" t="str">
        <f aca="false">IF(G703="","",IF(ISNUMBER(G703),G703,IFERROR(VALUE(G703),"")))</f>
        <v/>
      </c>
      <c r="Q703" s="8" t="str">
        <f aca="false">IF(H703="","",IF(ISNUMBER(H703),H703,IFERROR(VALUE(H703),"")))</f>
        <v/>
      </c>
      <c r="R703" s="8" t="str">
        <f aca="false">IF(I703="","",IF(ISNUMBER(I703),I703,IFERROR(VALUE(I703),"")))</f>
        <v/>
      </c>
      <c r="S703" s="8" t="str">
        <f aca="false">IF(COUNT(O703:R703)=0,"",MAX(O703:R703))</f>
        <v/>
      </c>
      <c r="T703" s="8" t="str">
        <f aca="false">IF(S703="","",IFERROR(INDEX(Codetabel!$B$2:$B$11,MATCH(S703,Codetabel!$A$2:$A$11,0)),""))</f>
        <v/>
      </c>
      <c r="U703" s="8" t="str">
        <f aca="false">IF(NOT(X703),"n/a (excluded)",IF(K703=S703,"OK","MISMATCH"))</f>
        <v>n/a (excluded)</v>
      </c>
      <c r="V703" s="8" t="str">
        <f aca="false">IF(NOT(X703),"n/a (excluded)",IF(M703&amp;""=T703&amp;"","OK","MISMATCH"))</f>
        <v>n/a (excluded)</v>
      </c>
      <c r="W703" s="8" t="str">
        <f aca="false">IF(E703="","no activity description",IF(O703="","no numeric odour distance",IF(M703="","no category","")))</f>
        <v>no numeric odour distance</v>
      </c>
      <c r="X703" s="12" t="b">
        <f aca="false">W703=""</f>
        <v>0</v>
      </c>
      <c r="Y703" s="8" t="str">
        <f aca="false">IF(X703,INDEX(Codetabel!$C$2:$C$11,MATCH(M703&amp;"",Codetabel!$B$2:$B$11,0)),"")</f>
        <v/>
      </c>
      <c r="Z703" s="8" t="str">
        <f aca="false">IF(X703,O703=S703,"")</f>
        <v/>
      </c>
    </row>
    <row r="704" customFormat="false" ht="15" hidden="false" customHeight="false" outlineLevel="0" collapsed="false">
      <c r="A704" s="9" t="n">
        <v>705</v>
      </c>
      <c r="B704" s="9" t="s">
        <v>1092</v>
      </c>
      <c r="C704" s="9" t="s">
        <v>1093</v>
      </c>
      <c r="D704" s="9"/>
      <c r="E704" s="9" t="s">
        <v>1094</v>
      </c>
      <c r="F704" s="9" t="n">
        <v>0</v>
      </c>
      <c r="G704" s="9" t="n">
        <v>0</v>
      </c>
      <c r="H704" s="9" t="n">
        <v>30</v>
      </c>
      <c r="I704" s="9" t="n">
        <v>10</v>
      </c>
      <c r="J704" s="9" t="n">
        <f aca="false">MAX(J705,G705,F705,E705)</f>
        <v>100</v>
      </c>
      <c r="K704" s="9" t="n">
        <v>30</v>
      </c>
      <c r="L704" s="9" t="n">
        <f aca="false">IF(ISNA(P705),"",P705)</f>
        <v>0</v>
      </c>
      <c r="M704" s="9" t="s">
        <v>107</v>
      </c>
      <c r="N704" s="11" t="b">
        <f aca="false">TRUE()</f>
        <v>1</v>
      </c>
      <c r="O704" s="8" t="n">
        <f aca="false">IF(F704="","",IF(ISNUMBER(F704),F704,IFERROR(VALUE(F704),"")))</f>
        <v>0</v>
      </c>
      <c r="P704" s="8" t="n">
        <f aca="false">IF(G704="","",IF(ISNUMBER(G704),G704,IFERROR(VALUE(G704),"")))</f>
        <v>0</v>
      </c>
      <c r="Q704" s="8" t="n">
        <f aca="false">IF(H704="","",IF(ISNUMBER(H704),H704,IFERROR(VALUE(H704),"")))</f>
        <v>30</v>
      </c>
      <c r="R704" s="8" t="n">
        <f aca="false">IF(I704="","",IF(ISNUMBER(I704),I704,IFERROR(VALUE(I704),"")))</f>
        <v>10</v>
      </c>
      <c r="S704" s="8" t="n">
        <f aca="false">IF(COUNT(O704:R704)=0,"",MAX(O704:R704))</f>
        <v>30</v>
      </c>
      <c r="T704" s="8" t="str">
        <f aca="false">IF(S704="","",IFERROR(INDEX(Codetabel!$B$2:$B$11,MATCH(S704,Codetabel!$A$2:$A$11,0)),""))</f>
        <v>2</v>
      </c>
      <c r="U704" s="8" t="str">
        <f aca="false">IF(NOT(X704),"n/a (excluded)",IF(K704=S704,"OK","MISMATCH"))</f>
        <v>OK</v>
      </c>
      <c r="V704" s="8" t="str">
        <f aca="false">IF(NOT(X704),"n/a (excluded)",IF(M704&amp;""=T704&amp;"","OK","MISMATCH"))</f>
        <v>OK</v>
      </c>
      <c r="W704" s="8" t="str">
        <f aca="false">IF(E704="","no activity description",IF(O704="","no numeric odour distance",IF(M704="","no category","")))</f>
        <v/>
      </c>
      <c r="X704" s="12" t="b">
        <f aca="false">W704=""</f>
        <v>1</v>
      </c>
      <c r="Y704" s="8" t="n">
        <f aca="false">IF(X704,INDEX(Codetabel!$C$2:$C$11,MATCH(M704&amp;"",Codetabel!$B$2:$B$11,0)),"")</f>
        <v>2</v>
      </c>
      <c r="Z704" s="12" t="b">
        <f aca="false">IF(X704,O704=S704,"")</f>
        <v>0</v>
      </c>
    </row>
    <row r="705" customFormat="false" ht="15" hidden="false" customHeight="false" outlineLevel="0" collapsed="false">
      <c r="A705" s="9" t="n">
        <v>706</v>
      </c>
      <c r="B705" s="9" t="s">
        <v>1095</v>
      </c>
      <c r="C705" s="9" t="s">
        <v>1096</v>
      </c>
      <c r="D705" s="9"/>
      <c r="E705" s="9" t="s">
        <v>1097</v>
      </c>
      <c r="F705" s="9" t="n">
        <v>0</v>
      </c>
      <c r="G705" s="9" t="n">
        <v>0</v>
      </c>
      <c r="H705" s="9" t="n">
        <v>30</v>
      </c>
      <c r="I705" s="9" t="n">
        <v>0</v>
      </c>
      <c r="J705" s="9" t="n">
        <f aca="false">MAX(J706,G706,F706,E706)</f>
        <v>100</v>
      </c>
      <c r="K705" s="9" t="n">
        <v>30</v>
      </c>
      <c r="L705" s="9" t="n">
        <f aca="false">IF(ISNA(P706),"",P706)</f>
        <v>0</v>
      </c>
      <c r="M705" s="9" t="s">
        <v>107</v>
      </c>
      <c r="N705" s="11" t="b">
        <f aca="false">TRUE()</f>
        <v>1</v>
      </c>
      <c r="O705" s="8" t="n">
        <f aca="false">IF(F705="","",IF(ISNUMBER(F705),F705,IFERROR(VALUE(F705),"")))</f>
        <v>0</v>
      </c>
      <c r="P705" s="8" t="n">
        <f aca="false">IF(G705="","",IF(ISNUMBER(G705),G705,IFERROR(VALUE(G705),"")))</f>
        <v>0</v>
      </c>
      <c r="Q705" s="8" t="n">
        <f aca="false">IF(H705="","",IF(ISNUMBER(H705),H705,IFERROR(VALUE(H705),"")))</f>
        <v>30</v>
      </c>
      <c r="R705" s="8" t="n">
        <f aca="false">IF(I705="","",IF(ISNUMBER(I705),I705,IFERROR(VALUE(I705),"")))</f>
        <v>0</v>
      </c>
      <c r="S705" s="8" t="n">
        <f aca="false">IF(COUNT(O705:R705)=0,"",MAX(O705:R705))</f>
        <v>30</v>
      </c>
      <c r="T705" s="8" t="str">
        <f aca="false">IF(S705="","",IFERROR(INDEX(Codetabel!$B$2:$B$11,MATCH(S705,Codetabel!$A$2:$A$11,0)),""))</f>
        <v>2</v>
      </c>
      <c r="U705" s="8" t="str">
        <f aca="false">IF(NOT(X705),"n/a (excluded)",IF(K705=S705,"OK","MISMATCH"))</f>
        <v>OK</v>
      </c>
      <c r="V705" s="8" t="str">
        <f aca="false">IF(NOT(X705),"n/a (excluded)",IF(M705&amp;""=T705&amp;"","OK","MISMATCH"))</f>
        <v>OK</v>
      </c>
      <c r="W705" s="8" t="str">
        <f aca="false">IF(E705="","no activity description",IF(O705="","no numeric odour distance",IF(M705="","no category","")))</f>
        <v/>
      </c>
      <c r="X705" s="12" t="b">
        <f aca="false">W705=""</f>
        <v>1</v>
      </c>
      <c r="Y705" s="8" t="n">
        <f aca="false">IF(X705,INDEX(Codetabel!$C$2:$C$11,MATCH(M705&amp;"",Codetabel!$B$2:$B$11,0)),"")</f>
        <v>2</v>
      </c>
      <c r="Z705" s="12" t="b">
        <f aca="false">IF(X705,O705=S705,"")</f>
        <v>0</v>
      </c>
    </row>
    <row r="706" customFormat="false" ht="15" hidden="false" customHeight="false" outlineLevel="0" collapsed="false">
      <c r="A706" s="9" t="n">
        <v>707</v>
      </c>
      <c r="B706" s="9" t="s">
        <v>1098</v>
      </c>
      <c r="C706" s="9" t="s">
        <v>1099</v>
      </c>
      <c r="D706" s="9"/>
      <c r="E706" s="9" t="s">
        <v>1100</v>
      </c>
      <c r="F706" s="9" t="n">
        <v>0</v>
      </c>
      <c r="G706" s="9" t="n">
        <v>0</v>
      </c>
      <c r="H706" s="9" t="n">
        <v>30</v>
      </c>
      <c r="I706" s="9" t="n">
        <v>0</v>
      </c>
      <c r="J706" s="9" t="n">
        <f aca="false">MAX(J707,G707,F707,E707)</f>
        <v>100</v>
      </c>
      <c r="K706" s="9" t="n">
        <v>30</v>
      </c>
      <c r="L706" s="9" t="n">
        <f aca="false">IF(ISNA(P707),"",P707)</f>
        <v>10</v>
      </c>
      <c r="M706" s="9" t="s">
        <v>107</v>
      </c>
      <c r="N706" s="11" t="b">
        <f aca="false">TRUE()</f>
        <v>1</v>
      </c>
      <c r="O706" s="8" t="n">
        <f aca="false">IF(F706="","",IF(ISNUMBER(F706),F706,IFERROR(VALUE(F706),"")))</f>
        <v>0</v>
      </c>
      <c r="P706" s="8" t="n">
        <f aca="false">IF(G706="","",IF(ISNUMBER(G706),G706,IFERROR(VALUE(G706),"")))</f>
        <v>0</v>
      </c>
      <c r="Q706" s="8" t="n">
        <f aca="false">IF(H706="","",IF(ISNUMBER(H706),H706,IFERROR(VALUE(H706),"")))</f>
        <v>30</v>
      </c>
      <c r="R706" s="8" t="n">
        <f aca="false">IF(I706="","",IF(ISNUMBER(I706),I706,IFERROR(VALUE(I706),"")))</f>
        <v>0</v>
      </c>
      <c r="S706" s="8" t="n">
        <f aca="false">IF(COUNT(O706:R706)=0,"",MAX(O706:R706))</f>
        <v>30</v>
      </c>
      <c r="T706" s="8" t="str">
        <f aca="false">IF(S706="","",IFERROR(INDEX(Codetabel!$B$2:$B$11,MATCH(S706,Codetabel!$A$2:$A$11,0)),""))</f>
        <v>2</v>
      </c>
      <c r="U706" s="8" t="str">
        <f aca="false">IF(NOT(X706),"n/a (excluded)",IF(K706=S706,"OK","MISMATCH"))</f>
        <v>OK</v>
      </c>
      <c r="V706" s="8" t="str">
        <f aca="false">IF(NOT(X706),"n/a (excluded)",IF(M706&amp;""=T706&amp;"","OK","MISMATCH"))</f>
        <v>OK</v>
      </c>
      <c r="W706" s="8" t="str">
        <f aca="false">IF(E706="","no activity description",IF(O706="","no numeric odour distance",IF(M706="","no category","")))</f>
        <v/>
      </c>
      <c r="X706" s="12" t="b">
        <f aca="false">W706=""</f>
        <v>1</v>
      </c>
      <c r="Y706" s="8" t="n">
        <f aca="false">IF(X706,INDEX(Codetabel!$C$2:$C$11,MATCH(M706&amp;"",Codetabel!$B$2:$B$11,0)),"")</f>
        <v>2</v>
      </c>
      <c r="Z706" s="12" t="b">
        <f aca="false">IF(X706,O706=S706,"")</f>
        <v>0</v>
      </c>
    </row>
    <row r="707" customFormat="false" ht="15" hidden="false" customHeight="false" outlineLevel="0" collapsed="false">
      <c r="A707" s="9" t="n">
        <v>708</v>
      </c>
      <c r="B707" s="9" t="s">
        <v>1101</v>
      </c>
      <c r="C707" s="9" t="s">
        <v>1102</v>
      </c>
      <c r="D707" s="9"/>
      <c r="E707" s="9" t="s">
        <v>1103</v>
      </c>
      <c r="F707" s="9" t="n">
        <v>30</v>
      </c>
      <c r="G707" s="9" t="n">
        <v>10</v>
      </c>
      <c r="H707" s="9" t="n">
        <v>300</v>
      </c>
      <c r="I707" s="9" t="n">
        <v>10</v>
      </c>
      <c r="J707" s="9" t="n">
        <f aca="false">MAX(J708,G708,F708,E708)</f>
        <v>100</v>
      </c>
      <c r="K707" s="9" t="n">
        <v>300</v>
      </c>
      <c r="L707" s="9" t="n">
        <f aca="false">IF(ISNA(P708),"",P708)</f>
        <v>0</v>
      </c>
      <c r="M707" s="9" t="s">
        <v>199</v>
      </c>
      <c r="N707" s="11" t="b">
        <f aca="false">TRUE()</f>
        <v>1</v>
      </c>
      <c r="O707" s="8" t="n">
        <f aca="false">IF(F707="","",IF(ISNUMBER(F707),F707,IFERROR(VALUE(F707),"")))</f>
        <v>30</v>
      </c>
      <c r="P707" s="8" t="n">
        <f aca="false">IF(G707="","",IF(ISNUMBER(G707),G707,IFERROR(VALUE(G707),"")))</f>
        <v>10</v>
      </c>
      <c r="Q707" s="8" t="n">
        <f aca="false">IF(H707="","",IF(ISNUMBER(H707),H707,IFERROR(VALUE(H707),"")))</f>
        <v>300</v>
      </c>
      <c r="R707" s="8" t="n">
        <f aca="false">IF(I707="","",IF(ISNUMBER(I707),I707,IFERROR(VALUE(I707),"")))</f>
        <v>10</v>
      </c>
      <c r="S707" s="8" t="n">
        <f aca="false">IF(COUNT(O707:R707)=0,"",MAX(O707:R707))</f>
        <v>300</v>
      </c>
      <c r="T707" s="8" t="str">
        <f aca="false">IF(S707="","",IFERROR(INDEX(Codetabel!$B$2:$B$11,MATCH(S707,Codetabel!$A$2:$A$11,0)),""))</f>
        <v>4.2</v>
      </c>
      <c r="U707" s="8" t="str">
        <f aca="false">IF(NOT(X707),"n/a (excluded)",IF(K707=S707,"OK","MISMATCH"))</f>
        <v>OK</v>
      </c>
      <c r="V707" s="8" t="str">
        <f aca="false">IF(NOT(X707),"n/a (excluded)",IF(M707&amp;""=T707&amp;"","OK","MISMATCH"))</f>
        <v>OK</v>
      </c>
      <c r="W707" s="8" t="str">
        <f aca="false">IF(E707="","no activity description",IF(O707="","no numeric odour distance",IF(M707="","no category","")))</f>
        <v/>
      </c>
      <c r="X707" s="12" t="b">
        <f aca="false">W707=""</f>
        <v>1</v>
      </c>
      <c r="Y707" s="8" t="n">
        <f aca="false">IF(X707,INDEX(Codetabel!$C$2:$C$11,MATCH(M707&amp;"",Codetabel!$B$2:$B$11,0)),"")</f>
        <v>6</v>
      </c>
      <c r="Z707" s="12" t="b">
        <f aca="false">IF(X707,O707=S707,"")</f>
        <v>0</v>
      </c>
    </row>
    <row r="708" customFormat="false" ht="15" hidden="false" customHeight="false" outlineLevel="0" collapsed="false">
      <c r="A708" s="9" t="n">
        <v>709</v>
      </c>
      <c r="B708" s="9" t="s">
        <v>1104</v>
      </c>
      <c r="C708" s="9" t="s">
        <v>1105</v>
      </c>
      <c r="D708" s="9"/>
      <c r="E708" s="9" t="s">
        <v>1106</v>
      </c>
      <c r="F708" s="9" t="n">
        <v>0</v>
      </c>
      <c r="G708" s="9" t="n">
        <v>0</v>
      </c>
      <c r="H708" s="9" t="n">
        <v>30</v>
      </c>
      <c r="I708" s="9" t="n">
        <v>0</v>
      </c>
      <c r="J708" s="9" t="n">
        <f aca="false">MAX(J709,G709,F709,E709)</f>
        <v>100</v>
      </c>
      <c r="K708" s="9" t="n">
        <v>30</v>
      </c>
      <c r="L708" s="9" t="n">
        <f aca="false">IF(ISNA(P709),"",P709)</f>
        <v>0</v>
      </c>
      <c r="M708" s="9" t="s">
        <v>107</v>
      </c>
      <c r="N708" s="11" t="b">
        <f aca="false">TRUE()</f>
        <v>1</v>
      </c>
      <c r="O708" s="8" t="n">
        <f aca="false">IF(F708="","",IF(ISNUMBER(F708),F708,IFERROR(VALUE(F708),"")))</f>
        <v>0</v>
      </c>
      <c r="P708" s="8" t="n">
        <f aca="false">IF(G708="","",IF(ISNUMBER(G708),G708,IFERROR(VALUE(G708),"")))</f>
        <v>0</v>
      </c>
      <c r="Q708" s="8" t="n">
        <f aca="false">IF(H708="","",IF(ISNUMBER(H708),H708,IFERROR(VALUE(H708),"")))</f>
        <v>30</v>
      </c>
      <c r="R708" s="8" t="n">
        <f aca="false">IF(I708="","",IF(ISNUMBER(I708),I708,IFERROR(VALUE(I708),"")))</f>
        <v>0</v>
      </c>
      <c r="S708" s="8" t="n">
        <f aca="false">IF(COUNT(O708:R708)=0,"",MAX(O708:R708))</f>
        <v>30</v>
      </c>
      <c r="T708" s="8" t="str">
        <f aca="false">IF(S708="","",IFERROR(INDEX(Codetabel!$B$2:$B$11,MATCH(S708,Codetabel!$A$2:$A$11,0)),""))</f>
        <v>2</v>
      </c>
      <c r="U708" s="8" t="str">
        <f aca="false">IF(NOT(X708),"n/a (excluded)",IF(K708=S708,"OK","MISMATCH"))</f>
        <v>OK</v>
      </c>
      <c r="V708" s="8" t="str">
        <f aca="false">IF(NOT(X708),"n/a (excluded)",IF(M708&amp;""=T708&amp;"","OK","MISMATCH"))</f>
        <v>OK</v>
      </c>
      <c r="W708" s="8" t="str">
        <f aca="false">IF(E708="","no activity description",IF(O708="","no numeric odour distance",IF(M708="","no category","")))</f>
        <v/>
      </c>
      <c r="X708" s="12" t="b">
        <f aca="false">W708=""</f>
        <v>1</v>
      </c>
      <c r="Y708" s="8" t="n">
        <f aca="false">IF(X708,INDEX(Codetabel!$C$2:$C$11,MATCH(M708&amp;"",Codetabel!$B$2:$B$11,0)),"")</f>
        <v>2</v>
      </c>
      <c r="Z708" s="12" t="b">
        <f aca="false">IF(X708,O708=S708,"")</f>
        <v>0</v>
      </c>
    </row>
    <row r="709" customFormat="false" ht="15" hidden="false" customHeight="false" outlineLevel="0" collapsed="false">
      <c r="A709" s="9" t="n">
        <v>710</v>
      </c>
      <c r="B709" s="9" t="s">
        <v>1107</v>
      </c>
      <c r="C709" s="9" t="s">
        <v>1108</v>
      </c>
      <c r="D709" s="9"/>
      <c r="E709" s="9" t="s">
        <v>1109</v>
      </c>
      <c r="F709" s="9" t="n">
        <v>0</v>
      </c>
      <c r="G709" s="9" t="n">
        <v>0</v>
      </c>
      <c r="H709" s="9" t="n">
        <v>30</v>
      </c>
      <c r="I709" s="9" t="n">
        <v>0</v>
      </c>
      <c r="J709" s="9" t="n">
        <f aca="false">MAX(J710,G710,F710,E710)</f>
        <v>100</v>
      </c>
      <c r="K709" s="9" t="n">
        <v>30</v>
      </c>
      <c r="L709" s="9" t="n">
        <f aca="false">IF(ISNA(P710),"",P710)</f>
        <v>0</v>
      </c>
      <c r="M709" s="9" t="s">
        <v>107</v>
      </c>
      <c r="N709" s="11" t="b">
        <f aca="false">TRUE()</f>
        <v>1</v>
      </c>
      <c r="O709" s="8" t="n">
        <f aca="false">IF(F709="","",IF(ISNUMBER(F709),F709,IFERROR(VALUE(F709),"")))</f>
        <v>0</v>
      </c>
      <c r="P709" s="8" t="n">
        <f aca="false">IF(G709="","",IF(ISNUMBER(G709),G709,IFERROR(VALUE(G709),"")))</f>
        <v>0</v>
      </c>
      <c r="Q709" s="8" t="n">
        <f aca="false">IF(H709="","",IF(ISNUMBER(H709),H709,IFERROR(VALUE(H709),"")))</f>
        <v>30</v>
      </c>
      <c r="R709" s="8" t="n">
        <f aca="false">IF(I709="","",IF(ISNUMBER(I709),I709,IFERROR(VALUE(I709),"")))</f>
        <v>0</v>
      </c>
      <c r="S709" s="8" t="n">
        <f aca="false">IF(COUNT(O709:R709)=0,"",MAX(O709:R709))</f>
        <v>30</v>
      </c>
      <c r="T709" s="8" t="str">
        <f aca="false">IF(S709="","",IFERROR(INDEX(Codetabel!$B$2:$B$11,MATCH(S709,Codetabel!$A$2:$A$11,0)),""))</f>
        <v>2</v>
      </c>
      <c r="U709" s="8" t="str">
        <f aca="false">IF(NOT(X709),"n/a (excluded)",IF(K709=S709,"OK","MISMATCH"))</f>
        <v>OK</v>
      </c>
      <c r="V709" s="8" t="str">
        <f aca="false">IF(NOT(X709),"n/a (excluded)",IF(M709&amp;""=T709&amp;"","OK","MISMATCH"))</f>
        <v>OK</v>
      </c>
      <c r="W709" s="8" t="str">
        <f aca="false">IF(E709="","no activity description",IF(O709="","no numeric odour distance",IF(M709="","no category","")))</f>
        <v/>
      </c>
      <c r="X709" s="12" t="b">
        <f aca="false">W709=""</f>
        <v>1</v>
      </c>
      <c r="Y709" s="8" t="n">
        <f aca="false">IF(X709,INDEX(Codetabel!$C$2:$C$11,MATCH(M709&amp;"",Codetabel!$B$2:$B$11,0)),"")</f>
        <v>2</v>
      </c>
      <c r="Z709" s="12" t="b">
        <f aca="false">IF(X709,O709=S709,"")</f>
        <v>0</v>
      </c>
    </row>
    <row r="710" customFormat="false" ht="15" hidden="false" customHeight="false" outlineLevel="0" collapsed="false">
      <c r="A710" s="9" t="n">
        <v>711</v>
      </c>
      <c r="B710" s="9" t="s">
        <v>1110</v>
      </c>
      <c r="C710" s="9" t="s">
        <v>1111</v>
      </c>
      <c r="D710" s="9"/>
      <c r="E710" s="9" t="s">
        <v>1112</v>
      </c>
      <c r="F710" s="9" t="n">
        <v>0</v>
      </c>
      <c r="G710" s="9" t="n">
        <v>0</v>
      </c>
      <c r="H710" s="9" t="n">
        <v>10</v>
      </c>
      <c r="I710" s="9" t="n">
        <v>0</v>
      </c>
      <c r="J710" s="9" t="n">
        <f aca="false">MAX(J711,G711,F711,E711)</f>
        <v>100</v>
      </c>
      <c r="K710" s="9" t="n">
        <v>10</v>
      </c>
      <c r="L710" s="9" t="n">
        <f aca="false">IF(ISNA(P711),"",P711)</f>
        <v>10</v>
      </c>
      <c r="M710" s="9" t="s">
        <v>392</v>
      </c>
      <c r="N710" s="11" t="b">
        <f aca="false">TRUE()</f>
        <v>1</v>
      </c>
      <c r="O710" s="8" t="n">
        <f aca="false">IF(F710="","",IF(ISNUMBER(F710),F710,IFERROR(VALUE(F710),"")))</f>
        <v>0</v>
      </c>
      <c r="P710" s="8" t="n">
        <f aca="false">IF(G710="","",IF(ISNUMBER(G710),G710,IFERROR(VALUE(G710),"")))</f>
        <v>0</v>
      </c>
      <c r="Q710" s="8" t="n">
        <f aca="false">IF(H710="","",IF(ISNUMBER(H710),H710,IFERROR(VALUE(H710),"")))</f>
        <v>10</v>
      </c>
      <c r="R710" s="8" t="n">
        <f aca="false">IF(I710="","",IF(ISNUMBER(I710),I710,IFERROR(VALUE(I710),"")))</f>
        <v>0</v>
      </c>
      <c r="S710" s="8" t="n">
        <f aca="false">IF(COUNT(O710:R710)=0,"",MAX(O710:R710))</f>
        <v>10</v>
      </c>
      <c r="T710" s="8" t="str">
        <f aca="false">IF(S710="","",IFERROR(INDEX(Codetabel!$B$2:$B$11,MATCH(S710,Codetabel!$A$2:$A$11,0)),""))</f>
        <v>1</v>
      </c>
      <c r="U710" s="8" t="str">
        <f aca="false">IF(NOT(X710),"n/a (excluded)",IF(K710=S710,"OK","MISMATCH"))</f>
        <v>OK</v>
      </c>
      <c r="V710" s="8" t="str">
        <f aca="false">IF(NOT(X710),"n/a (excluded)",IF(M710&amp;""=T710&amp;"","OK","MISMATCH"))</f>
        <v>OK</v>
      </c>
      <c r="W710" s="8" t="str">
        <f aca="false">IF(E710="","no activity description",IF(O710="","no numeric odour distance",IF(M710="","no category","")))</f>
        <v/>
      </c>
      <c r="X710" s="12" t="b">
        <f aca="false">W710=""</f>
        <v>1</v>
      </c>
      <c r="Y710" s="8" t="n">
        <f aca="false">IF(X710,INDEX(Codetabel!$C$2:$C$11,MATCH(M710&amp;"",Codetabel!$B$2:$B$11,0)),"")</f>
        <v>1</v>
      </c>
      <c r="Z710" s="12" t="b">
        <f aca="false">IF(X710,O710=S710,"")</f>
        <v>0</v>
      </c>
    </row>
    <row r="711" customFormat="false" ht="15" hidden="false" customHeight="false" outlineLevel="0" collapsed="false">
      <c r="A711" s="9" t="n">
        <v>712</v>
      </c>
      <c r="B711" s="9" t="s">
        <v>1113</v>
      </c>
      <c r="C711" s="9" t="s">
        <v>1114</v>
      </c>
      <c r="D711" s="9"/>
      <c r="E711" s="9" t="s">
        <v>1115</v>
      </c>
      <c r="F711" s="9" t="n">
        <v>100</v>
      </c>
      <c r="G711" s="9" t="n">
        <v>10</v>
      </c>
      <c r="H711" s="9" t="n">
        <v>50</v>
      </c>
      <c r="I711" s="9" t="n">
        <v>0</v>
      </c>
      <c r="J711" s="9" t="n">
        <f aca="false">MAX(J712,G712,F712,E712)</f>
        <v>30</v>
      </c>
      <c r="K711" s="9" t="n">
        <v>100</v>
      </c>
      <c r="L711" s="9" t="n">
        <f aca="false">IF(ISNA(P712),"",P712)</f>
        <v>10</v>
      </c>
      <c r="M711" s="9" t="s">
        <v>115</v>
      </c>
      <c r="N711" s="11" t="b">
        <f aca="false">TRUE()</f>
        <v>1</v>
      </c>
      <c r="O711" s="8" t="n">
        <f aca="false">IF(F711="","",IF(ISNUMBER(F711),F711,IFERROR(VALUE(F711),"")))</f>
        <v>100</v>
      </c>
      <c r="P711" s="8" t="n">
        <f aca="false">IF(G711="","",IF(ISNUMBER(G711),G711,IFERROR(VALUE(G711),"")))</f>
        <v>10</v>
      </c>
      <c r="Q711" s="8" t="n">
        <f aca="false">IF(H711="","",IF(ISNUMBER(H711),H711,IFERROR(VALUE(H711),"")))</f>
        <v>50</v>
      </c>
      <c r="R711" s="8" t="n">
        <f aca="false">IF(I711="","",IF(ISNUMBER(I711),I711,IFERROR(VALUE(I711),"")))</f>
        <v>0</v>
      </c>
      <c r="S711" s="8" t="n">
        <f aca="false">IF(COUNT(O711:R711)=0,"",MAX(O711:R711))</f>
        <v>100</v>
      </c>
      <c r="T711" s="8" t="str">
        <f aca="false">IF(S711="","",IFERROR(INDEX(Codetabel!$B$2:$B$11,MATCH(S711,Codetabel!$A$2:$A$11,0)),""))</f>
        <v>3.2</v>
      </c>
      <c r="U711" s="8" t="str">
        <f aca="false">IF(NOT(X711),"n/a (excluded)",IF(K711=S711,"OK","MISMATCH"))</f>
        <v>OK</v>
      </c>
      <c r="V711" s="8" t="str">
        <f aca="false">IF(NOT(X711),"n/a (excluded)",IF(M711&amp;""=T711&amp;"","OK","MISMATCH"))</f>
        <v>OK</v>
      </c>
      <c r="W711" s="8" t="str">
        <f aca="false">IF(E711="","no activity description",IF(O711="","no numeric odour distance",IF(M711="","no category","")))</f>
        <v/>
      </c>
      <c r="X711" s="12" t="b">
        <f aca="false">W711=""</f>
        <v>1</v>
      </c>
      <c r="Y711" s="8" t="n">
        <f aca="false">IF(X711,INDEX(Codetabel!$C$2:$C$11,MATCH(M711&amp;"",Codetabel!$B$2:$B$11,0)),"")</f>
        <v>4</v>
      </c>
      <c r="Z711" s="12" t="b">
        <f aca="false">IF(X711,O711=S711,"")</f>
        <v>1</v>
      </c>
    </row>
    <row r="712" customFormat="false" ht="15" hidden="false" customHeight="false" outlineLevel="0" collapsed="false">
      <c r="A712" s="9" t="n">
        <v>713</v>
      </c>
      <c r="B712" s="9" t="s">
        <v>1113</v>
      </c>
      <c r="C712" s="9" t="s">
        <v>1114</v>
      </c>
      <c r="D712" s="9"/>
      <c r="E712" s="9" t="s">
        <v>1116</v>
      </c>
      <c r="F712" s="9" t="n">
        <v>30</v>
      </c>
      <c r="G712" s="9" t="n">
        <v>10</v>
      </c>
      <c r="H712" s="9" t="n">
        <v>30</v>
      </c>
      <c r="I712" s="9" t="n">
        <v>0</v>
      </c>
      <c r="J712" s="9" t="n">
        <f aca="false">MAX(J713,G713,F713,E713)</f>
        <v>0</v>
      </c>
      <c r="K712" s="9" t="n">
        <v>30</v>
      </c>
      <c r="L712" s="9" t="str">
        <f aca="false">IF(ISNA(P713),"",P713)</f>
        <v/>
      </c>
      <c r="M712" s="9" t="s">
        <v>107</v>
      </c>
      <c r="N712" s="11" t="b">
        <f aca="false">TRUE()</f>
        <v>1</v>
      </c>
      <c r="O712" s="8" t="n">
        <f aca="false">IF(F712="","",IF(ISNUMBER(F712),F712,IFERROR(VALUE(F712),"")))</f>
        <v>30</v>
      </c>
      <c r="P712" s="8" t="n">
        <f aca="false">IF(G712="","",IF(ISNUMBER(G712),G712,IFERROR(VALUE(G712),"")))</f>
        <v>10</v>
      </c>
      <c r="Q712" s="8" t="n">
        <f aca="false">IF(H712="","",IF(ISNUMBER(H712),H712,IFERROR(VALUE(H712),"")))</f>
        <v>30</v>
      </c>
      <c r="R712" s="8" t="n">
        <f aca="false">IF(I712="","",IF(ISNUMBER(I712),I712,IFERROR(VALUE(I712),"")))</f>
        <v>0</v>
      </c>
      <c r="S712" s="8" t="n">
        <f aca="false">IF(COUNT(O712:R712)=0,"",MAX(O712:R712))</f>
        <v>30</v>
      </c>
      <c r="T712" s="8" t="str">
        <f aca="false">IF(S712="","",IFERROR(INDEX(Codetabel!$B$2:$B$11,MATCH(S712,Codetabel!$A$2:$A$11,0)),""))</f>
        <v>2</v>
      </c>
      <c r="U712" s="8" t="str">
        <f aca="false">IF(NOT(X712),"n/a (excluded)",IF(K712=S712,"OK","MISMATCH"))</f>
        <v>OK</v>
      </c>
      <c r="V712" s="8" t="str">
        <f aca="false">IF(NOT(X712),"n/a (excluded)",IF(M712&amp;""=T712&amp;"","OK","MISMATCH"))</f>
        <v>OK</v>
      </c>
      <c r="W712" s="8" t="str">
        <f aca="false">IF(E712="","no activity description",IF(O712="","no numeric odour distance",IF(M712="","no category","")))</f>
        <v/>
      </c>
      <c r="X712" s="12" t="b">
        <f aca="false">W712=""</f>
        <v>1</v>
      </c>
      <c r="Y712" s="8" t="n">
        <f aca="false">IF(X712,INDEX(Codetabel!$C$2:$C$11,MATCH(M712&amp;"",Codetabel!$B$2:$B$11,0)),"")</f>
        <v>2</v>
      </c>
      <c r="Z712" s="12" t="b">
        <f aca="false">IF(X712,O712=S712,"")</f>
        <v>1</v>
      </c>
    </row>
    <row r="713" customFormat="false" ht="15" hidden="false" customHeight="false" outlineLevel="0" collapsed="false">
      <c r="A713" s="9" t="n">
        <v>714</v>
      </c>
      <c r="B713" s="9" t="s">
        <v>1117</v>
      </c>
      <c r="C713" s="9" t="s">
        <v>1118</v>
      </c>
      <c r="D713" s="9" t="s">
        <v>1215</v>
      </c>
      <c r="E713" s="9" t="s">
        <v>1461</v>
      </c>
      <c r="F713" s="9"/>
      <c r="G713" s="9"/>
      <c r="H713" s="9"/>
      <c r="I713" s="9"/>
      <c r="J713" s="9"/>
      <c r="K713" s="9"/>
      <c r="L713" s="9" t="n">
        <f aca="false">IF(ISNA(P714),"",P714)</f>
        <v>0</v>
      </c>
      <c r="M713" s="9"/>
      <c r="N713" s="11" t="b">
        <f aca="false">TRUE()</f>
        <v>1</v>
      </c>
      <c r="O713" s="8" t="str">
        <f aca="false">IF(F713="","",IF(ISNUMBER(F713),F713,IFERROR(VALUE(F713),"")))</f>
        <v/>
      </c>
      <c r="P713" s="8" t="str">
        <f aca="false">IF(G713="","",IF(ISNUMBER(G713),G713,IFERROR(VALUE(G713),"")))</f>
        <v/>
      </c>
      <c r="Q713" s="8" t="str">
        <f aca="false">IF(H713="","",IF(ISNUMBER(H713),H713,IFERROR(VALUE(H713),"")))</f>
        <v/>
      </c>
      <c r="R713" s="8" t="str">
        <f aca="false">IF(I713="","",IF(ISNUMBER(I713),I713,IFERROR(VALUE(I713),"")))</f>
        <v/>
      </c>
      <c r="S713" s="8" t="str">
        <f aca="false">IF(COUNT(O713:R713)=0,"",MAX(O713:R713))</f>
        <v/>
      </c>
      <c r="T713" s="8" t="str">
        <f aca="false">IF(S713="","",IFERROR(INDEX(Codetabel!$B$2:$B$11,MATCH(S713,Codetabel!$A$2:$A$11,0)),""))</f>
        <v/>
      </c>
      <c r="U713" s="8" t="str">
        <f aca="false">IF(NOT(X713),"n/a (excluded)",IF(K713=S713,"OK","MISMATCH"))</f>
        <v>n/a (excluded)</v>
      </c>
      <c r="V713" s="8" t="str">
        <f aca="false">IF(NOT(X713),"n/a (excluded)",IF(M713&amp;""=T713&amp;"","OK","MISMATCH"))</f>
        <v>n/a (excluded)</v>
      </c>
      <c r="W713" s="8" t="str">
        <f aca="false">IF(E713="","no activity description",IF(O713="","no numeric odour distance",IF(M713="","no category","")))</f>
        <v>no numeric odour distance</v>
      </c>
      <c r="X713" s="12" t="b">
        <f aca="false">W713=""</f>
        <v>0</v>
      </c>
      <c r="Y713" s="8" t="str">
        <f aca="false">IF(X713,INDEX(Codetabel!$C$2:$C$11,MATCH(M713&amp;"",Codetabel!$B$2:$B$11,0)),"")</f>
        <v/>
      </c>
      <c r="Z713" s="8" t="str">
        <f aca="false">IF(X713,O713=S713,"")</f>
        <v/>
      </c>
    </row>
    <row r="714" customFormat="false" ht="15" hidden="false" customHeight="false" outlineLevel="0" collapsed="false">
      <c r="A714" s="9" t="n">
        <v>715</v>
      </c>
      <c r="B714" s="9" t="s">
        <v>1117</v>
      </c>
      <c r="C714" s="9" t="s">
        <v>1118</v>
      </c>
      <c r="D714" s="9" t="s">
        <v>392</v>
      </c>
      <c r="E714" s="9" t="s">
        <v>1119</v>
      </c>
      <c r="F714" s="9" t="n">
        <v>10</v>
      </c>
      <c r="G714" s="9" t="n">
        <v>0</v>
      </c>
      <c r="H714" s="9" t="n">
        <v>50</v>
      </c>
      <c r="I714" s="9" t="n">
        <v>10</v>
      </c>
      <c r="J714" s="9" t="n">
        <f aca="false">MAX(J715,G715,F715,E715)</f>
        <v>50</v>
      </c>
      <c r="K714" s="9" t="n">
        <v>50</v>
      </c>
      <c r="L714" s="9" t="n">
        <f aca="false">IF(ISNA(P715),"",P715)</f>
        <v>0</v>
      </c>
      <c r="M714" s="9" t="s">
        <v>126</v>
      </c>
      <c r="N714" s="11" t="b">
        <f aca="false">TRUE()</f>
        <v>1</v>
      </c>
      <c r="O714" s="8" t="n">
        <f aca="false">IF(F714="","",IF(ISNUMBER(F714),F714,IFERROR(VALUE(F714),"")))</f>
        <v>10</v>
      </c>
      <c r="P714" s="8" t="n">
        <f aca="false">IF(G714="","",IF(ISNUMBER(G714),G714,IFERROR(VALUE(G714),"")))</f>
        <v>0</v>
      </c>
      <c r="Q714" s="8" t="n">
        <f aca="false">IF(H714="","",IF(ISNUMBER(H714),H714,IFERROR(VALUE(H714),"")))</f>
        <v>50</v>
      </c>
      <c r="R714" s="8" t="n">
        <f aca="false">IF(I714="","",IF(ISNUMBER(I714),I714,IFERROR(VALUE(I714),"")))</f>
        <v>10</v>
      </c>
      <c r="S714" s="8" t="n">
        <f aca="false">IF(COUNT(O714:R714)=0,"",MAX(O714:R714))</f>
        <v>50</v>
      </c>
      <c r="T714" s="8" t="str">
        <f aca="false">IF(S714="","",IFERROR(INDEX(Codetabel!$B$2:$B$11,MATCH(S714,Codetabel!$A$2:$A$11,0)),""))</f>
        <v>3.1</v>
      </c>
      <c r="U714" s="8" t="str">
        <f aca="false">IF(NOT(X714),"n/a (excluded)",IF(K714=S714,"OK","MISMATCH"))</f>
        <v>OK</v>
      </c>
      <c r="V714" s="8" t="str">
        <f aca="false">IF(NOT(X714),"n/a (excluded)",IF(M714&amp;""=T714&amp;"","OK","MISMATCH"))</f>
        <v>OK</v>
      </c>
      <c r="W714" s="8" t="str">
        <f aca="false">IF(E714="","no activity description",IF(O714="","no numeric odour distance",IF(M714="","no category","")))</f>
        <v/>
      </c>
      <c r="X714" s="12" t="b">
        <f aca="false">W714=""</f>
        <v>1</v>
      </c>
      <c r="Y714" s="8" t="n">
        <f aca="false">IF(X714,INDEX(Codetabel!$C$2:$C$11,MATCH(M714&amp;"",Codetabel!$B$2:$B$11,0)),"")</f>
        <v>3</v>
      </c>
      <c r="Z714" s="12" t="b">
        <f aca="false">IF(X714,O714=S714,"")</f>
        <v>0</v>
      </c>
    </row>
    <row r="715" customFormat="false" ht="15" hidden="false" customHeight="false" outlineLevel="0" collapsed="false">
      <c r="A715" s="9" t="n">
        <v>716</v>
      </c>
      <c r="B715" s="9" t="s">
        <v>1117</v>
      </c>
      <c r="C715" s="9" t="s">
        <v>1118</v>
      </c>
      <c r="D715" s="9" t="s">
        <v>107</v>
      </c>
      <c r="E715" s="9" t="s">
        <v>1120</v>
      </c>
      <c r="F715" s="9" t="n">
        <v>30</v>
      </c>
      <c r="G715" s="9" t="n">
        <v>0</v>
      </c>
      <c r="H715" s="9" t="n">
        <v>200</v>
      </c>
      <c r="I715" s="9" t="n">
        <v>10</v>
      </c>
      <c r="J715" s="9" t="n">
        <f aca="false">MAX(J716,G716,F716,E716)</f>
        <v>50</v>
      </c>
      <c r="K715" s="9" t="n">
        <v>200</v>
      </c>
      <c r="L715" s="9" t="n">
        <f aca="false">IF(ISNA(P716),"",P716)</f>
        <v>0</v>
      </c>
      <c r="M715" s="9" t="s">
        <v>132</v>
      </c>
      <c r="N715" s="11" t="b">
        <f aca="false">TRUE()</f>
        <v>1</v>
      </c>
      <c r="O715" s="8" t="n">
        <f aca="false">IF(F715="","",IF(ISNUMBER(F715),F715,IFERROR(VALUE(F715),"")))</f>
        <v>30</v>
      </c>
      <c r="P715" s="8" t="n">
        <f aca="false">IF(G715="","",IF(ISNUMBER(G715),G715,IFERROR(VALUE(G715),"")))</f>
        <v>0</v>
      </c>
      <c r="Q715" s="8" t="n">
        <f aca="false">IF(H715="","",IF(ISNUMBER(H715),H715,IFERROR(VALUE(H715),"")))</f>
        <v>200</v>
      </c>
      <c r="R715" s="8" t="n">
        <f aca="false">IF(I715="","",IF(ISNUMBER(I715),I715,IFERROR(VALUE(I715),"")))</f>
        <v>10</v>
      </c>
      <c r="S715" s="8" t="n">
        <f aca="false">IF(COUNT(O715:R715)=0,"",MAX(O715:R715))</f>
        <v>200</v>
      </c>
      <c r="T715" s="8" t="str">
        <f aca="false">IF(S715="","",IFERROR(INDEX(Codetabel!$B$2:$B$11,MATCH(S715,Codetabel!$A$2:$A$11,0)),""))</f>
        <v>4.1</v>
      </c>
      <c r="U715" s="8" t="str">
        <f aca="false">IF(NOT(X715),"n/a (excluded)",IF(K715=S715,"OK","MISMATCH"))</f>
        <v>OK</v>
      </c>
      <c r="V715" s="8" t="str">
        <f aca="false">IF(NOT(X715),"n/a (excluded)",IF(M715&amp;""=T715&amp;"","OK","MISMATCH"))</f>
        <v>OK</v>
      </c>
      <c r="W715" s="8" t="str">
        <f aca="false">IF(E715="","no activity description",IF(O715="","no numeric odour distance",IF(M715="","no category","")))</f>
        <v/>
      </c>
      <c r="X715" s="12" t="b">
        <f aca="false">W715=""</f>
        <v>1</v>
      </c>
      <c r="Y715" s="8" t="n">
        <f aca="false">IF(X715,INDEX(Codetabel!$C$2:$C$11,MATCH(M715&amp;"",Codetabel!$B$2:$B$11,0)),"")</f>
        <v>5</v>
      </c>
      <c r="Z715" s="12" t="b">
        <f aca="false">IF(X715,O715=S715,"")</f>
        <v>0</v>
      </c>
    </row>
    <row r="716" customFormat="false" ht="15" hidden="false" customHeight="false" outlineLevel="0" collapsed="false">
      <c r="A716" s="9" t="n">
        <v>717</v>
      </c>
      <c r="B716" s="9" t="s">
        <v>1117</v>
      </c>
      <c r="C716" s="9" t="s">
        <v>1118</v>
      </c>
      <c r="D716" s="9" t="s">
        <v>1285</v>
      </c>
      <c r="E716" s="9" t="s">
        <v>1121</v>
      </c>
      <c r="F716" s="9" t="n">
        <v>0</v>
      </c>
      <c r="G716" s="9" t="n">
        <v>0</v>
      </c>
      <c r="H716" s="9" t="n">
        <v>50</v>
      </c>
      <c r="I716" s="9" t="n">
        <v>0</v>
      </c>
      <c r="J716" s="9" t="n">
        <f aca="false">MAX(J717,G717,F717,E717)</f>
        <v>50</v>
      </c>
      <c r="K716" s="9" t="n">
        <v>50</v>
      </c>
      <c r="L716" s="9" t="n">
        <f aca="false">IF(ISNA(P717),"",P717)</f>
        <v>0</v>
      </c>
      <c r="M716" s="9" t="s">
        <v>126</v>
      </c>
      <c r="N716" s="11" t="b">
        <f aca="false">TRUE()</f>
        <v>1</v>
      </c>
      <c r="O716" s="8" t="n">
        <f aca="false">IF(F716="","",IF(ISNUMBER(F716),F716,IFERROR(VALUE(F716),"")))</f>
        <v>0</v>
      </c>
      <c r="P716" s="8" t="n">
        <f aca="false">IF(G716="","",IF(ISNUMBER(G716),G716,IFERROR(VALUE(G716),"")))</f>
        <v>0</v>
      </c>
      <c r="Q716" s="8" t="n">
        <f aca="false">IF(H716="","",IF(ISNUMBER(H716),H716,IFERROR(VALUE(H716),"")))</f>
        <v>50</v>
      </c>
      <c r="R716" s="8" t="n">
        <f aca="false">IF(I716="","",IF(ISNUMBER(I716),I716,IFERROR(VALUE(I716),"")))</f>
        <v>0</v>
      </c>
      <c r="S716" s="8" t="n">
        <f aca="false">IF(COUNT(O716:R716)=0,"",MAX(O716:R716))</f>
        <v>50</v>
      </c>
      <c r="T716" s="8" t="str">
        <f aca="false">IF(S716="","",IFERROR(INDEX(Codetabel!$B$2:$B$11,MATCH(S716,Codetabel!$A$2:$A$11,0)),""))</f>
        <v>3.1</v>
      </c>
      <c r="U716" s="8" t="str">
        <f aca="false">IF(NOT(X716),"n/a (excluded)",IF(K716=S716,"OK","MISMATCH"))</f>
        <v>OK</v>
      </c>
      <c r="V716" s="8" t="str">
        <f aca="false">IF(NOT(X716),"n/a (excluded)",IF(M716&amp;""=T716&amp;"","OK","MISMATCH"))</f>
        <v>OK</v>
      </c>
      <c r="W716" s="8" t="str">
        <f aca="false">IF(E716="","no activity description",IF(O716="","no numeric odour distance",IF(M716="","no category","")))</f>
        <v/>
      </c>
      <c r="X716" s="12" t="b">
        <f aca="false">W716=""</f>
        <v>1</v>
      </c>
      <c r="Y716" s="8" t="n">
        <f aca="false">IF(X716,INDEX(Codetabel!$C$2:$C$11,MATCH(M716&amp;"",Codetabel!$B$2:$B$11,0)),"")</f>
        <v>3</v>
      </c>
      <c r="Z716" s="12" t="b">
        <f aca="false">IF(X716,O716=S716,"")</f>
        <v>0</v>
      </c>
    </row>
    <row r="717" customFormat="false" ht="15" hidden="false" customHeight="false" outlineLevel="0" collapsed="false">
      <c r="A717" s="9" t="n">
        <v>718</v>
      </c>
      <c r="B717" s="9" t="s">
        <v>1117</v>
      </c>
      <c r="C717" s="9" t="s">
        <v>1118</v>
      </c>
      <c r="D717" s="9" t="s">
        <v>1286</v>
      </c>
      <c r="E717" s="9" t="s">
        <v>1122</v>
      </c>
      <c r="F717" s="9" t="n">
        <v>0</v>
      </c>
      <c r="G717" s="9" t="n">
        <v>0</v>
      </c>
      <c r="H717" s="9" t="n">
        <v>30</v>
      </c>
      <c r="I717" s="9" t="n">
        <v>0</v>
      </c>
      <c r="J717" s="9" t="n">
        <f aca="false">MAX(J718,G718,F718,E718)</f>
        <v>50</v>
      </c>
      <c r="K717" s="9" t="n">
        <v>30</v>
      </c>
      <c r="L717" s="9" t="n">
        <f aca="false">IF(ISNA(P718),"",P718)</f>
        <v>0</v>
      </c>
      <c r="M717" s="9" t="s">
        <v>107</v>
      </c>
      <c r="N717" s="11" t="b">
        <f aca="false">TRUE()</f>
        <v>1</v>
      </c>
      <c r="O717" s="8" t="n">
        <f aca="false">IF(F717="","",IF(ISNUMBER(F717),F717,IFERROR(VALUE(F717),"")))</f>
        <v>0</v>
      </c>
      <c r="P717" s="8" t="n">
        <f aca="false">IF(G717="","",IF(ISNUMBER(G717),G717,IFERROR(VALUE(G717),"")))</f>
        <v>0</v>
      </c>
      <c r="Q717" s="8" t="n">
        <f aca="false">IF(H717="","",IF(ISNUMBER(H717),H717,IFERROR(VALUE(H717),"")))</f>
        <v>30</v>
      </c>
      <c r="R717" s="8" t="n">
        <f aca="false">IF(I717="","",IF(ISNUMBER(I717),I717,IFERROR(VALUE(I717),"")))</f>
        <v>0</v>
      </c>
      <c r="S717" s="8" t="n">
        <f aca="false">IF(COUNT(O717:R717)=0,"",MAX(O717:R717))</f>
        <v>30</v>
      </c>
      <c r="T717" s="8" t="str">
        <f aca="false">IF(S717="","",IFERROR(INDEX(Codetabel!$B$2:$B$11,MATCH(S717,Codetabel!$A$2:$A$11,0)),""))</f>
        <v>2</v>
      </c>
      <c r="U717" s="8" t="str">
        <f aca="false">IF(NOT(X717),"n/a (excluded)",IF(K717=S717,"OK","MISMATCH"))</f>
        <v>OK</v>
      </c>
      <c r="V717" s="8" t="str">
        <f aca="false">IF(NOT(X717),"n/a (excluded)",IF(M717&amp;""=T717&amp;"","OK","MISMATCH"))</f>
        <v>OK</v>
      </c>
      <c r="W717" s="8" t="str">
        <f aca="false">IF(E717="","no activity description",IF(O717="","no numeric odour distance",IF(M717="","no category","")))</f>
        <v/>
      </c>
      <c r="X717" s="12" t="b">
        <f aca="false">W717=""</f>
        <v>1</v>
      </c>
      <c r="Y717" s="8" t="n">
        <f aca="false">IF(X717,INDEX(Codetabel!$C$2:$C$11,MATCH(M717&amp;"",Codetabel!$B$2:$B$11,0)),"")</f>
        <v>2</v>
      </c>
      <c r="Z717" s="12" t="b">
        <f aca="false">IF(X717,O717=S717,"")</f>
        <v>0</v>
      </c>
    </row>
    <row r="718" customFormat="false" ht="15" hidden="false" customHeight="false" outlineLevel="0" collapsed="false">
      <c r="A718" s="9" t="n">
        <v>719</v>
      </c>
      <c r="B718" s="9" t="s">
        <v>1117</v>
      </c>
      <c r="C718" s="9" t="s">
        <v>1118</v>
      </c>
      <c r="D718" s="9" t="s">
        <v>1289</v>
      </c>
      <c r="E718" s="9" t="s">
        <v>1123</v>
      </c>
      <c r="F718" s="9" t="n">
        <v>0</v>
      </c>
      <c r="G718" s="9" t="n">
        <v>0</v>
      </c>
      <c r="H718" s="9" t="n">
        <v>100</v>
      </c>
      <c r="I718" s="9" t="n">
        <v>50</v>
      </c>
      <c r="J718" s="9" t="n">
        <f aca="false">MAX(J719,G719,F719,E719)</f>
        <v>50</v>
      </c>
      <c r="K718" s="9" t="n">
        <v>100</v>
      </c>
      <c r="L718" s="9" t="n">
        <f aca="false">IF(ISNA(P719),"",P719)</f>
        <v>0</v>
      </c>
      <c r="M718" s="9" t="s">
        <v>115</v>
      </c>
      <c r="N718" s="11" t="b">
        <f aca="false">TRUE()</f>
        <v>1</v>
      </c>
      <c r="O718" s="8" t="n">
        <f aca="false">IF(F718="","",IF(ISNUMBER(F718),F718,IFERROR(VALUE(F718),"")))</f>
        <v>0</v>
      </c>
      <c r="P718" s="8" t="n">
        <f aca="false">IF(G718="","",IF(ISNUMBER(G718),G718,IFERROR(VALUE(G718),"")))</f>
        <v>0</v>
      </c>
      <c r="Q718" s="8" t="n">
        <f aca="false">IF(H718="","",IF(ISNUMBER(H718),H718,IFERROR(VALUE(H718),"")))</f>
        <v>100</v>
      </c>
      <c r="R718" s="8" t="n">
        <f aca="false">IF(I718="","",IF(ISNUMBER(I718),I718,IFERROR(VALUE(I718),"")))</f>
        <v>50</v>
      </c>
      <c r="S718" s="8" t="n">
        <f aca="false">IF(COUNT(O718:R718)=0,"",MAX(O718:R718))</f>
        <v>100</v>
      </c>
      <c r="T718" s="8" t="str">
        <f aca="false">IF(S718="","",IFERROR(INDEX(Codetabel!$B$2:$B$11,MATCH(S718,Codetabel!$A$2:$A$11,0)),""))</f>
        <v>3.2</v>
      </c>
      <c r="U718" s="8" t="str">
        <f aca="false">IF(NOT(X718),"n/a (excluded)",IF(K718=S718,"OK","MISMATCH"))</f>
        <v>OK</v>
      </c>
      <c r="V718" s="8" t="str">
        <f aca="false">IF(NOT(X718),"n/a (excluded)",IF(M718&amp;""=T718&amp;"","OK","MISMATCH"))</f>
        <v>OK</v>
      </c>
      <c r="W718" s="8" t="str">
        <f aca="false">IF(E718="","no activity description",IF(O718="","no numeric odour distance",IF(M718="","no category","")))</f>
        <v/>
      </c>
      <c r="X718" s="12" t="b">
        <f aca="false">W718=""</f>
        <v>1</v>
      </c>
      <c r="Y718" s="8" t="n">
        <f aca="false">IF(X718,INDEX(Codetabel!$C$2:$C$11,MATCH(M718&amp;"",Codetabel!$B$2:$B$11,0)),"")</f>
        <v>4</v>
      </c>
      <c r="Z718" s="12" t="b">
        <f aca="false">IF(X718,O718=S718,"")</f>
        <v>0</v>
      </c>
    </row>
    <row r="719" customFormat="false" ht="15" hidden="false" customHeight="false" outlineLevel="0" collapsed="false">
      <c r="A719" s="9" t="n">
        <v>720</v>
      </c>
      <c r="B719" s="9" t="s">
        <v>1117</v>
      </c>
      <c r="C719" s="9" t="s">
        <v>1118</v>
      </c>
      <c r="D719" s="9" t="s">
        <v>1462</v>
      </c>
      <c r="E719" s="9" t="s">
        <v>1124</v>
      </c>
      <c r="F719" s="9" t="n">
        <v>0</v>
      </c>
      <c r="G719" s="9" t="n">
        <v>0</v>
      </c>
      <c r="H719" s="9" t="n">
        <v>300</v>
      </c>
      <c r="I719" s="9" t="n">
        <v>50</v>
      </c>
      <c r="J719" s="9" t="n">
        <f aca="false">MAX(J720,G720,F720,E720)</f>
        <v>50</v>
      </c>
      <c r="K719" s="9" t="n">
        <v>300</v>
      </c>
      <c r="L719" s="9" t="n">
        <f aca="false">IF(ISNA(P720),"",P720)</f>
        <v>30</v>
      </c>
      <c r="M719" s="9" t="s">
        <v>199</v>
      </c>
      <c r="N719" s="11" t="b">
        <f aca="false">TRUE()</f>
        <v>1</v>
      </c>
      <c r="O719" s="8" t="n">
        <f aca="false">IF(F719="","",IF(ISNUMBER(F719),F719,IFERROR(VALUE(F719),"")))</f>
        <v>0</v>
      </c>
      <c r="P719" s="8" t="n">
        <f aca="false">IF(G719="","",IF(ISNUMBER(G719),G719,IFERROR(VALUE(G719),"")))</f>
        <v>0</v>
      </c>
      <c r="Q719" s="8" t="n">
        <f aca="false">IF(H719="","",IF(ISNUMBER(H719),H719,IFERROR(VALUE(H719),"")))</f>
        <v>300</v>
      </c>
      <c r="R719" s="8" t="n">
        <f aca="false">IF(I719="","",IF(ISNUMBER(I719),I719,IFERROR(VALUE(I719),"")))</f>
        <v>50</v>
      </c>
      <c r="S719" s="8" t="n">
        <f aca="false">IF(COUNT(O719:R719)=0,"",MAX(O719:R719))</f>
        <v>300</v>
      </c>
      <c r="T719" s="8" t="str">
        <f aca="false">IF(S719="","",IFERROR(INDEX(Codetabel!$B$2:$B$11,MATCH(S719,Codetabel!$A$2:$A$11,0)),""))</f>
        <v>4.2</v>
      </c>
      <c r="U719" s="8" t="str">
        <f aca="false">IF(NOT(X719),"n/a (excluded)",IF(K719=S719,"OK","MISMATCH"))</f>
        <v>OK</v>
      </c>
      <c r="V719" s="8" t="str">
        <f aca="false">IF(NOT(X719),"n/a (excluded)",IF(M719&amp;""=T719&amp;"","OK","MISMATCH"))</f>
        <v>OK</v>
      </c>
      <c r="W719" s="8" t="str">
        <f aca="false">IF(E719="","no activity description",IF(O719="","no numeric odour distance",IF(M719="","no category","")))</f>
        <v/>
      </c>
      <c r="X719" s="12" t="b">
        <f aca="false">W719=""</f>
        <v>1</v>
      </c>
      <c r="Y719" s="8" t="n">
        <f aca="false">IF(X719,INDEX(Codetabel!$C$2:$C$11,MATCH(M719&amp;"",Codetabel!$B$2:$B$11,0)),"")</f>
        <v>6</v>
      </c>
      <c r="Z719" s="12" t="b">
        <f aca="false">IF(X719,O719=S719,"")</f>
        <v>0</v>
      </c>
    </row>
    <row r="720" customFormat="false" ht="15" hidden="false" customHeight="false" outlineLevel="0" collapsed="false">
      <c r="A720" s="9" t="n">
        <v>721</v>
      </c>
      <c r="B720" s="9" t="s">
        <v>1117</v>
      </c>
      <c r="C720" s="9" t="s">
        <v>1118</v>
      </c>
      <c r="D720" s="9" t="s">
        <v>1463</v>
      </c>
      <c r="E720" s="9" t="s">
        <v>1125</v>
      </c>
      <c r="F720" s="9" t="n">
        <v>50</v>
      </c>
      <c r="G720" s="9" t="n">
        <v>30</v>
      </c>
      <c r="H720" s="9" t="n">
        <v>30</v>
      </c>
      <c r="I720" s="9" t="n">
        <v>0</v>
      </c>
      <c r="J720" s="9" t="n">
        <f aca="false">MAX(J721,G721,F721,E721)</f>
        <v>0</v>
      </c>
      <c r="K720" s="9" t="n">
        <v>50</v>
      </c>
      <c r="L720" s="9" t="n">
        <f aca="false">IF(ISNA(P721),"",P721)</f>
        <v>0</v>
      </c>
      <c r="M720" s="9" t="s">
        <v>126</v>
      </c>
      <c r="N720" s="11" t="b">
        <f aca="false">TRUE()</f>
        <v>1</v>
      </c>
      <c r="O720" s="8" t="n">
        <f aca="false">IF(F720="","",IF(ISNUMBER(F720),F720,IFERROR(VALUE(F720),"")))</f>
        <v>50</v>
      </c>
      <c r="P720" s="8" t="n">
        <f aca="false">IF(G720="","",IF(ISNUMBER(G720),G720,IFERROR(VALUE(G720),"")))</f>
        <v>30</v>
      </c>
      <c r="Q720" s="8" t="n">
        <f aca="false">IF(H720="","",IF(ISNUMBER(H720),H720,IFERROR(VALUE(H720),"")))</f>
        <v>30</v>
      </c>
      <c r="R720" s="8" t="n">
        <f aca="false">IF(I720="","",IF(ISNUMBER(I720),I720,IFERROR(VALUE(I720),"")))</f>
        <v>0</v>
      </c>
      <c r="S720" s="8" t="n">
        <f aca="false">IF(COUNT(O720:R720)=0,"",MAX(O720:R720))</f>
        <v>50</v>
      </c>
      <c r="T720" s="8" t="str">
        <f aca="false">IF(S720="","",IFERROR(INDEX(Codetabel!$B$2:$B$11,MATCH(S720,Codetabel!$A$2:$A$11,0)),""))</f>
        <v>3.1</v>
      </c>
      <c r="U720" s="8" t="str">
        <f aca="false">IF(NOT(X720),"n/a (excluded)",IF(K720=S720,"OK","MISMATCH"))</f>
        <v>OK</v>
      </c>
      <c r="V720" s="8" t="str">
        <f aca="false">IF(NOT(X720),"n/a (excluded)",IF(M720&amp;""=T720&amp;"","OK","MISMATCH"))</f>
        <v>OK</v>
      </c>
      <c r="W720" s="8" t="str">
        <f aca="false">IF(E720="","no activity description",IF(O720="","no numeric odour distance",IF(M720="","no category","")))</f>
        <v/>
      </c>
      <c r="X720" s="12" t="b">
        <f aca="false">W720=""</f>
        <v>1</v>
      </c>
      <c r="Y720" s="8" t="n">
        <f aca="false">IF(X720,INDEX(Codetabel!$C$2:$C$11,MATCH(M720&amp;"",Codetabel!$B$2:$B$11,0)),"")</f>
        <v>3</v>
      </c>
      <c r="Z720" s="12" t="b">
        <f aca="false">IF(X720,O720=S720,"")</f>
        <v>1</v>
      </c>
    </row>
    <row r="721" customFormat="false" ht="15" hidden="false" customHeight="false" outlineLevel="0" collapsed="false">
      <c r="A721" s="9" t="n">
        <v>722</v>
      </c>
      <c r="B721" s="9" t="s">
        <v>1117</v>
      </c>
      <c r="C721" s="9" t="s">
        <v>1118</v>
      </c>
      <c r="D721" s="9" t="s">
        <v>1464</v>
      </c>
      <c r="E721" s="9" t="s">
        <v>1126</v>
      </c>
      <c r="F721" s="9" t="n">
        <v>0</v>
      </c>
      <c r="G721" s="9" t="n">
        <v>0</v>
      </c>
      <c r="H721" s="9" t="n">
        <v>50</v>
      </c>
      <c r="I721" s="9" t="n">
        <v>0</v>
      </c>
      <c r="J721" s="9" t="n">
        <f aca="false">MAX(J722,G722,F722,E722)</f>
        <v>0</v>
      </c>
      <c r="K721" s="9" t="n">
        <v>50</v>
      </c>
      <c r="L721" s="9" t="n">
        <f aca="false">IF(ISNA(P722),"",P722)</f>
        <v>0</v>
      </c>
      <c r="M721" s="9" t="s">
        <v>126</v>
      </c>
      <c r="N721" s="11" t="b">
        <f aca="false">TRUE()</f>
        <v>1</v>
      </c>
      <c r="O721" s="8" t="n">
        <f aca="false">IF(F721="","",IF(ISNUMBER(F721),F721,IFERROR(VALUE(F721),"")))</f>
        <v>0</v>
      </c>
      <c r="P721" s="8" t="n">
        <f aca="false">IF(G721="","",IF(ISNUMBER(G721),G721,IFERROR(VALUE(G721),"")))</f>
        <v>0</v>
      </c>
      <c r="Q721" s="8" t="n">
        <f aca="false">IF(H721="","",IF(ISNUMBER(H721),H721,IFERROR(VALUE(H721),"")))</f>
        <v>50</v>
      </c>
      <c r="R721" s="8" t="n">
        <f aca="false">IF(I721="","",IF(ISNUMBER(I721),I721,IFERROR(VALUE(I721),"")))</f>
        <v>0</v>
      </c>
      <c r="S721" s="8" t="n">
        <f aca="false">IF(COUNT(O721:R721)=0,"",MAX(O721:R721))</f>
        <v>50</v>
      </c>
      <c r="T721" s="8" t="str">
        <f aca="false">IF(S721="","",IFERROR(INDEX(Codetabel!$B$2:$B$11,MATCH(S721,Codetabel!$A$2:$A$11,0)),""))</f>
        <v>3.1</v>
      </c>
      <c r="U721" s="8" t="str">
        <f aca="false">IF(NOT(X721),"n/a (excluded)",IF(K721=S721,"OK","MISMATCH"))</f>
        <v>OK</v>
      </c>
      <c r="V721" s="8" t="str">
        <f aca="false">IF(NOT(X721),"n/a (excluded)",IF(M721&amp;""=T721&amp;"","OK","MISMATCH"))</f>
        <v>OK</v>
      </c>
      <c r="W721" s="8" t="str">
        <f aca="false">IF(E721="","no activity description",IF(O721="","no numeric odour distance",IF(M721="","no category","")))</f>
        <v/>
      </c>
      <c r="X721" s="12" t="b">
        <f aca="false">W721=""</f>
        <v>1</v>
      </c>
      <c r="Y721" s="8" t="n">
        <f aca="false">IF(X721,INDEX(Codetabel!$C$2:$C$11,MATCH(M721&amp;"",Codetabel!$B$2:$B$11,0)),"")</f>
        <v>3</v>
      </c>
      <c r="Z721" s="12" t="b">
        <f aca="false">IF(X721,O721=S721,"")</f>
        <v>0</v>
      </c>
    </row>
    <row r="722" customFormat="false" ht="15" hidden="false" customHeight="false" outlineLevel="0" collapsed="false">
      <c r="A722" s="9" t="n">
        <v>723</v>
      </c>
      <c r="B722" s="9" t="s">
        <v>1117</v>
      </c>
      <c r="C722" s="9" t="s">
        <v>1118</v>
      </c>
      <c r="D722" s="9" t="s">
        <v>1465</v>
      </c>
      <c r="E722" s="9" t="s">
        <v>1127</v>
      </c>
      <c r="F722" s="9" t="n">
        <v>0</v>
      </c>
      <c r="G722" s="9" t="n">
        <v>0</v>
      </c>
      <c r="H722" s="9" t="n">
        <v>50</v>
      </c>
      <c r="I722" s="9" t="n">
        <v>0</v>
      </c>
      <c r="J722" s="9" t="n">
        <f aca="false">MAX(J723,G723,F723,E723)</f>
        <v>0</v>
      </c>
      <c r="K722" s="9" t="n">
        <v>50</v>
      </c>
      <c r="L722" s="9" t="n">
        <f aca="false">IF(ISNA(P723),"",P723)</f>
        <v>0</v>
      </c>
      <c r="M722" s="9" t="s">
        <v>126</v>
      </c>
      <c r="N722" s="11" t="b">
        <f aca="false">TRUE()</f>
        <v>1</v>
      </c>
      <c r="O722" s="8" t="n">
        <f aca="false">IF(F722="","",IF(ISNUMBER(F722),F722,IFERROR(VALUE(F722),"")))</f>
        <v>0</v>
      </c>
      <c r="P722" s="8" t="n">
        <f aca="false">IF(G722="","",IF(ISNUMBER(G722),G722,IFERROR(VALUE(G722),"")))</f>
        <v>0</v>
      </c>
      <c r="Q722" s="8" t="n">
        <f aca="false">IF(H722="","",IF(ISNUMBER(H722),H722,IFERROR(VALUE(H722),"")))</f>
        <v>50</v>
      </c>
      <c r="R722" s="8" t="n">
        <f aca="false">IF(I722="","",IF(ISNUMBER(I722),I722,IFERROR(VALUE(I722),"")))</f>
        <v>0</v>
      </c>
      <c r="S722" s="8" t="n">
        <f aca="false">IF(COUNT(O722:R722)=0,"",MAX(O722:R722))</f>
        <v>50</v>
      </c>
      <c r="T722" s="8" t="str">
        <f aca="false">IF(S722="","",IFERROR(INDEX(Codetabel!$B$2:$B$11,MATCH(S722,Codetabel!$A$2:$A$11,0)),""))</f>
        <v>3.1</v>
      </c>
      <c r="U722" s="8" t="str">
        <f aca="false">IF(NOT(X722),"n/a (excluded)",IF(K722=S722,"OK","MISMATCH"))</f>
        <v>OK</v>
      </c>
      <c r="V722" s="8" t="str">
        <f aca="false">IF(NOT(X722),"n/a (excluded)",IF(M722&amp;""=T722&amp;"","OK","MISMATCH"))</f>
        <v>OK</v>
      </c>
      <c r="W722" s="8" t="str">
        <f aca="false">IF(E722="","no activity description",IF(O722="","no numeric odour distance",IF(M722="","no category","")))</f>
        <v/>
      </c>
      <c r="X722" s="12" t="b">
        <f aca="false">W722=""</f>
        <v>1</v>
      </c>
      <c r="Y722" s="8" t="n">
        <f aca="false">IF(X722,INDEX(Codetabel!$C$2:$C$11,MATCH(M722&amp;"",Codetabel!$B$2:$B$11,0)),"")</f>
        <v>3</v>
      </c>
      <c r="Z722" s="12" t="b">
        <f aca="false">IF(X722,O722=S722,"")</f>
        <v>0</v>
      </c>
    </row>
    <row r="723" customFormat="false" ht="15" hidden="false" customHeight="false" outlineLevel="0" collapsed="false">
      <c r="A723" s="9" t="n">
        <v>724</v>
      </c>
      <c r="B723" s="9" t="s">
        <v>1117</v>
      </c>
      <c r="C723" s="9" t="s">
        <v>1118</v>
      </c>
      <c r="D723" s="9" t="s">
        <v>1466</v>
      </c>
      <c r="E723" s="9" t="s">
        <v>1128</v>
      </c>
      <c r="F723" s="9" t="n">
        <v>0</v>
      </c>
      <c r="G723" s="9" t="n">
        <v>0</v>
      </c>
      <c r="H723" s="9" t="n">
        <v>10</v>
      </c>
      <c r="I723" s="9" t="n">
        <v>0</v>
      </c>
      <c r="J723" s="9" t="n">
        <f aca="false">MAX(J724,G724,F724,E724)</f>
        <v>0</v>
      </c>
      <c r="K723" s="9" t="n">
        <v>10</v>
      </c>
      <c r="L723" s="9" t="n">
        <f aca="false">IF(ISNA(P724),"",P724)</f>
        <v>0</v>
      </c>
      <c r="M723" s="9" t="s">
        <v>392</v>
      </c>
      <c r="N723" s="11" t="b">
        <f aca="false">TRUE()</f>
        <v>1</v>
      </c>
      <c r="O723" s="8" t="n">
        <f aca="false">IF(F723="","",IF(ISNUMBER(F723),F723,IFERROR(VALUE(F723),"")))</f>
        <v>0</v>
      </c>
      <c r="P723" s="8" t="n">
        <f aca="false">IF(G723="","",IF(ISNUMBER(G723),G723,IFERROR(VALUE(G723),"")))</f>
        <v>0</v>
      </c>
      <c r="Q723" s="8" t="n">
        <f aca="false">IF(H723="","",IF(ISNUMBER(H723),H723,IFERROR(VALUE(H723),"")))</f>
        <v>10</v>
      </c>
      <c r="R723" s="8" t="n">
        <f aca="false">IF(I723="","",IF(ISNUMBER(I723),I723,IFERROR(VALUE(I723),"")))</f>
        <v>0</v>
      </c>
      <c r="S723" s="8" t="n">
        <f aca="false">IF(COUNT(O723:R723)=0,"",MAX(O723:R723))</f>
        <v>10</v>
      </c>
      <c r="T723" s="8" t="str">
        <f aca="false">IF(S723="","",IFERROR(INDEX(Codetabel!$B$2:$B$11,MATCH(S723,Codetabel!$A$2:$A$11,0)),""))</f>
        <v>1</v>
      </c>
      <c r="U723" s="8" t="str">
        <f aca="false">IF(NOT(X723),"n/a (excluded)",IF(K723=S723,"OK","MISMATCH"))</f>
        <v>OK</v>
      </c>
      <c r="V723" s="8" t="str">
        <f aca="false">IF(NOT(X723),"n/a (excluded)",IF(M723&amp;""=T723&amp;"","OK","MISMATCH"))</f>
        <v>OK</v>
      </c>
      <c r="W723" s="8" t="str">
        <f aca="false">IF(E723="","no activity description",IF(O723="","no numeric odour distance",IF(M723="","no category","")))</f>
        <v/>
      </c>
      <c r="X723" s="12" t="b">
        <f aca="false">W723=""</f>
        <v>1</v>
      </c>
      <c r="Y723" s="8" t="n">
        <f aca="false">IF(X723,INDEX(Codetabel!$C$2:$C$11,MATCH(M723&amp;"",Codetabel!$B$2:$B$11,0)),"")</f>
        <v>1</v>
      </c>
      <c r="Z723" s="12" t="b">
        <f aca="false">IF(X723,O723=S723,"")</f>
        <v>0</v>
      </c>
    </row>
    <row r="724" customFormat="false" ht="15" hidden="false" customHeight="false" outlineLevel="0" collapsed="false">
      <c r="A724" s="9" t="n">
        <v>725</v>
      </c>
      <c r="B724" s="9" t="s">
        <v>1117</v>
      </c>
      <c r="C724" s="9" t="s">
        <v>1118</v>
      </c>
      <c r="D724" s="9" t="s">
        <v>1467</v>
      </c>
      <c r="E724" s="9" t="s">
        <v>1129</v>
      </c>
      <c r="F724" s="9" t="n">
        <v>0</v>
      </c>
      <c r="G724" s="9" t="n">
        <v>0</v>
      </c>
      <c r="H724" s="9" t="n">
        <v>30</v>
      </c>
      <c r="I724" s="9" t="n">
        <v>50</v>
      </c>
      <c r="J724" s="9" t="n">
        <f aca="false">MAX(J725,G725,F725,E725)</f>
        <v>0</v>
      </c>
      <c r="K724" s="9" t="n">
        <v>50</v>
      </c>
      <c r="L724" s="9" t="str">
        <f aca="false">IF(ISNA(P725),"",P725)</f>
        <v/>
      </c>
      <c r="M724" s="9" t="s">
        <v>126</v>
      </c>
      <c r="N724" s="11" t="b">
        <f aca="false">TRUE()</f>
        <v>1</v>
      </c>
      <c r="O724" s="8" t="n">
        <f aca="false">IF(F724="","",IF(ISNUMBER(F724),F724,IFERROR(VALUE(F724),"")))</f>
        <v>0</v>
      </c>
      <c r="P724" s="8" t="n">
        <f aca="false">IF(G724="","",IF(ISNUMBER(G724),G724,IFERROR(VALUE(G724),"")))</f>
        <v>0</v>
      </c>
      <c r="Q724" s="8" t="n">
        <f aca="false">IF(H724="","",IF(ISNUMBER(H724),H724,IFERROR(VALUE(H724),"")))</f>
        <v>30</v>
      </c>
      <c r="R724" s="8" t="n">
        <f aca="false">IF(I724="","",IF(ISNUMBER(I724),I724,IFERROR(VALUE(I724),"")))</f>
        <v>50</v>
      </c>
      <c r="S724" s="8" t="n">
        <f aca="false">IF(COUNT(O724:R724)=0,"",MAX(O724:R724))</f>
        <v>50</v>
      </c>
      <c r="T724" s="8" t="str">
        <f aca="false">IF(S724="","",IFERROR(INDEX(Codetabel!$B$2:$B$11,MATCH(S724,Codetabel!$A$2:$A$11,0)),""))</f>
        <v>3.1</v>
      </c>
      <c r="U724" s="8" t="str">
        <f aca="false">IF(NOT(X724),"n/a (excluded)",IF(K724=S724,"OK","MISMATCH"))</f>
        <v>OK</v>
      </c>
      <c r="V724" s="8" t="str">
        <f aca="false">IF(NOT(X724),"n/a (excluded)",IF(M724&amp;""=T724&amp;"","OK","MISMATCH"))</f>
        <v>OK</v>
      </c>
      <c r="W724" s="8" t="str">
        <f aca="false">IF(E724="","no activity description",IF(O724="","no numeric odour distance",IF(M724="","no category","")))</f>
        <v/>
      </c>
      <c r="X724" s="12" t="b">
        <f aca="false">W724=""</f>
        <v>1</v>
      </c>
      <c r="Y724" s="8" t="n">
        <f aca="false">IF(X724,INDEX(Codetabel!$C$2:$C$11,MATCH(M724&amp;"",Codetabel!$B$2:$B$11,0)),"")</f>
        <v>3</v>
      </c>
      <c r="Z724" s="12" t="b">
        <f aca="false">IF(X724,O724=S724,"")</f>
        <v>0</v>
      </c>
    </row>
    <row r="725" customFormat="false" ht="15" hidden="false" customHeight="false" outlineLevel="0" collapsed="false">
      <c r="A725" s="9" t="n">
        <v>726</v>
      </c>
      <c r="B725" s="9" t="s">
        <v>1117</v>
      </c>
      <c r="C725" s="9" t="s">
        <v>1118</v>
      </c>
      <c r="D725" s="9" t="s">
        <v>1215</v>
      </c>
      <c r="E725" s="9" t="s">
        <v>1468</v>
      </c>
      <c r="F725" s="9"/>
      <c r="G725" s="9"/>
      <c r="H725" s="9"/>
      <c r="I725" s="9"/>
      <c r="J725" s="9"/>
      <c r="K725" s="9"/>
      <c r="L725" s="9" t="n">
        <f aca="false">IF(ISNA(P726),"",P726)</f>
        <v>0</v>
      </c>
      <c r="M725" s="9"/>
      <c r="N725" s="11" t="b">
        <f aca="false">TRUE()</f>
        <v>1</v>
      </c>
      <c r="O725" s="8" t="str">
        <f aca="false">IF(F725="","",IF(ISNUMBER(F725),F725,IFERROR(VALUE(F725),"")))</f>
        <v/>
      </c>
      <c r="P725" s="8" t="str">
        <f aca="false">IF(G725="","",IF(ISNUMBER(G725),G725,IFERROR(VALUE(G725),"")))</f>
        <v/>
      </c>
      <c r="Q725" s="8" t="str">
        <f aca="false">IF(H725="","",IF(ISNUMBER(H725),H725,IFERROR(VALUE(H725),"")))</f>
        <v/>
      </c>
      <c r="R725" s="8" t="str">
        <f aca="false">IF(I725="","",IF(ISNUMBER(I725),I725,IFERROR(VALUE(I725),"")))</f>
        <v/>
      </c>
      <c r="S725" s="8" t="str">
        <f aca="false">IF(COUNT(O725:R725)=0,"",MAX(O725:R725))</f>
        <v/>
      </c>
      <c r="T725" s="8" t="str">
        <f aca="false">IF(S725="","",IFERROR(INDEX(Codetabel!$B$2:$B$11,MATCH(S725,Codetabel!$A$2:$A$11,0)),""))</f>
        <v/>
      </c>
      <c r="U725" s="8" t="str">
        <f aca="false">IF(NOT(X725),"n/a (excluded)",IF(K725=S725,"OK","MISMATCH"))</f>
        <v>n/a (excluded)</v>
      </c>
      <c r="V725" s="8" t="str">
        <f aca="false">IF(NOT(X725),"n/a (excluded)",IF(M725&amp;""=T725&amp;"","OK","MISMATCH"))</f>
        <v>n/a (excluded)</v>
      </c>
      <c r="W725" s="8" t="str">
        <f aca="false">IF(E725="","no activity description",IF(O725="","no numeric odour distance",IF(M725="","no category","")))</f>
        <v>no numeric odour distance</v>
      </c>
      <c r="X725" s="12" t="b">
        <f aca="false">W725=""</f>
        <v>0</v>
      </c>
      <c r="Y725" s="8" t="str">
        <f aca="false">IF(X725,INDEX(Codetabel!$C$2:$C$11,MATCH(M725&amp;"",Codetabel!$B$2:$B$11,0)),"")</f>
        <v/>
      </c>
      <c r="Z725" s="8" t="str">
        <f aca="false">IF(X725,O725=S725,"")</f>
        <v/>
      </c>
    </row>
    <row r="726" customFormat="false" ht="15" hidden="false" customHeight="false" outlineLevel="0" collapsed="false">
      <c r="A726" s="9" t="n">
        <v>727</v>
      </c>
      <c r="B726" s="9" t="s">
        <v>1117</v>
      </c>
      <c r="C726" s="9" t="s">
        <v>1118</v>
      </c>
      <c r="D726" s="9" t="s">
        <v>392</v>
      </c>
      <c r="E726" s="9" t="s">
        <v>1130</v>
      </c>
      <c r="F726" s="9" t="n">
        <v>0</v>
      </c>
      <c r="G726" s="9" t="n">
        <v>0</v>
      </c>
      <c r="H726" s="9" t="n">
        <v>200</v>
      </c>
      <c r="I726" s="9" t="n">
        <v>10</v>
      </c>
      <c r="J726" s="9" t="n">
        <f aca="false">MAX(J727,G727,F727,E727)</f>
        <v>100</v>
      </c>
      <c r="K726" s="9" t="n">
        <v>200</v>
      </c>
      <c r="L726" s="9" t="n">
        <f aca="false">IF(ISNA(P727),"",P727)</f>
        <v>0</v>
      </c>
      <c r="M726" s="9" t="s">
        <v>132</v>
      </c>
      <c r="N726" s="11" t="b">
        <f aca="false">TRUE()</f>
        <v>1</v>
      </c>
      <c r="O726" s="8" t="n">
        <f aca="false">IF(F726="","",IF(ISNUMBER(F726),F726,IFERROR(VALUE(F726),"")))</f>
        <v>0</v>
      </c>
      <c r="P726" s="8" t="n">
        <f aca="false">IF(G726="","",IF(ISNUMBER(G726),G726,IFERROR(VALUE(G726),"")))</f>
        <v>0</v>
      </c>
      <c r="Q726" s="8" t="n">
        <f aca="false">IF(H726="","",IF(ISNUMBER(H726),H726,IFERROR(VALUE(H726),"")))</f>
        <v>200</v>
      </c>
      <c r="R726" s="8" t="n">
        <f aca="false">IF(I726="","",IF(ISNUMBER(I726),I726,IFERROR(VALUE(I726),"")))</f>
        <v>10</v>
      </c>
      <c r="S726" s="8" t="n">
        <f aca="false">IF(COUNT(O726:R726)=0,"",MAX(O726:R726))</f>
        <v>200</v>
      </c>
      <c r="T726" s="8" t="str">
        <f aca="false">IF(S726="","",IFERROR(INDEX(Codetabel!$B$2:$B$11,MATCH(S726,Codetabel!$A$2:$A$11,0)),""))</f>
        <v>4.1</v>
      </c>
      <c r="U726" s="8" t="str">
        <f aca="false">IF(NOT(X726),"n/a (excluded)",IF(K726=S726,"OK","MISMATCH"))</f>
        <v>OK</v>
      </c>
      <c r="V726" s="8" t="str">
        <f aca="false">IF(NOT(X726),"n/a (excluded)",IF(M726&amp;""=T726&amp;"","OK","MISMATCH"))</f>
        <v>OK</v>
      </c>
      <c r="W726" s="8" t="str">
        <f aca="false">IF(E726="","no activity description",IF(O726="","no numeric odour distance",IF(M726="","no category","")))</f>
        <v/>
      </c>
      <c r="X726" s="12" t="b">
        <f aca="false">W726=""</f>
        <v>1</v>
      </c>
      <c r="Y726" s="8" t="n">
        <f aca="false">IF(X726,INDEX(Codetabel!$C$2:$C$11,MATCH(M726&amp;"",Codetabel!$B$2:$B$11,0)),"")</f>
        <v>5</v>
      </c>
      <c r="Z726" s="12" t="b">
        <f aca="false">IF(X726,O726=S726,"")</f>
        <v>0</v>
      </c>
    </row>
    <row r="727" customFormat="false" ht="15" hidden="false" customHeight="false" outlineLevel="0" collapsed="false">
      <c r="A727" s="9" t="n">
        <v>728</v>
      </c>
      <c r="B727" s="9" t="s">
        <v>1117</v>
      </c>
      <c r="C727" s="9" t="s">
        <v>1118</v>
      </c>
      <c r="D727" s="9" t="s">
        <v>1232</v>
      </c>
      <c r="E727" s="9" t="s">
        <v>1131</v>
      </c>
      <c r="F727" s="9" t="n">
        <v>10</v>
      </c>
      <c r="G727" s="9" t="n">
        <v>0</v>
      </c>
      <c r="H727" s="9" t="n">
        <v>1000</v>
      </c>
      <c r="I727" s="9" t="n">
        <v>200</v>
      </c>
      <c r="J727" s="9" t="n">
        <f aca="false">MAX(J728,G728,F728,E728)</f>
        <v>100</v>
      </c>
      <c r="K727" s="9" t="n">
        <v>1000</v>
      </c>
      <c r="L727" s="9" t="n">
        <f aca="false">IF(ISNA(P728),"",P728)</f>
        <v>0</v>
      </c>
      <c r="M727" s="9" t="s">
        <v>275</v>
      </c>
      <c r="N727" s="11" t="b">
        <f aca="false">TRUE()</f>
        <v>1</v>
      </c>
      <c r="O727" s="8" t="n">
        <f aca="false">IF(F727="","",IF(ISNUMBER(F727),F727,IFERROR(VALUE(F727),"")))</f>
        <v>10</v>
      </c>
      <c r="P727" s="8" t="n">
        <f aca="false">IF(G727="","",IF(ISNUMBER(G727),G727,IFERROR(VALUE(G727),"")))</f>
        <v>0</v>
      </c>
      <c r="Q727" s="8" t="n">
        <f aca="false">IF(H727="","",IF(ISNUMBER(H727),H727,IFERROR(VALUE(H727),"")))</f>
        <v>1000</v>
      </c>
      <c r="R727" s="8" t="n">
        <f aca="false">IF(I727="","",IF(ISNUMBER(I727),I727,IFERROR(VALUE(I727),"")))</f>
        <v>200</v>
      </c>
      <c r="S727" s="8" t="n">
        <f aca="false">IF(COUNT(O727:R727)=0,"",MAX(O727:R727))</f>
        <v>1000</v>
      </c>
      <c r="T727" s="8" t="str">
        <f aca="false">IF(S727="","",IFERROR(INDEX(Codetabel!$B$2:$B$11,MATCH(S727,Codetabel!$A$2:$A$11,0)),""))</f>
        <v>5.3</v>
      </c>
      <c r="U727" s="8" t="str">
        <f aca="false">IF(NOT(X727),"n/a (excluded)",IF(K727=S727,"OK","MISMATCH"))</f>
        <v>OK</v>
      </c>
      <c r="V727" s="8" t="str">
        <f aca="false">IF(NOT(X727),"n/a (excluded)",IF(M727&amp;""=T727&amp;"","OK","MISMATCH"))</f>
        <v>OK</v>
      </c>
      <c r="W727" s="8" t="str">
        <f aca="false">IF(E727="","no activity description",IF(O727="","no numeric odour distance",IF(M727="","no category","")))</f>
        <v/>
      </c>
      <c r="X727" s="12" t="b">
        <f aca="false">W727=""</f>
        <v>1</v>
      </c>
      <c r="Y727" s="8" t="n">
        <f aca="false">IF(X727,INDEX(Codetabel!$C$2:$C$11,MATCH(M727&amp;"",Codetabel!$B$2:$B$11,0)),"")</f>
        <v>9</v>
      </c>
      <c r="Z727" s="12" t="b">
        <f aca="false">IF(X727,O727=S727,"")</f>
        <v>0</v>
      </c>
    </row>
    <row r="728" customFormat="false" ht="15" hidden="false" customHeight="false" outlineLevel="0" collapsed="false">
      <c r="A728" s="9" t="n">
        <v>729</v>
      </c>
      <c r="B728" s="9" t="s">
        <v>1117</v>
      </c>
      <c r="C728" s="9" t="s">
        <v>1118</v>
      </c>
      <c r="D728" s="9" t="s">
        <v>1235</v>
      </c>
      <c r="E728" s="9" t="s">
        <v>1132</v>
      </c>
      <c r="F728" s="9" t="n">
        <v>0</v>
      </c>
      <c r="G728" s="9" t="n">
        <v>0</v>
      </c>
      <c r="H728" s="9" t="n">
        <v>30</v>
      </c>
      <c r="I728" s="9" t="n">
        <v>30</v>
      </c>
      <c r="J728" s="9" t="n">
        <f aca="false">MAX(J729,G729,F729,E729)</f>
        <v>100</v>
      </c>
      <c r="K728" s="9" t="n">
        <v>30</v>
      </c>
      <c r="L728" s="9" t="n">
        <f aca="false">IF(ISNA(P729),"",P729)</f>
        <v>0</v>
      </c>
      <c r="M728" s="9" t="s">
        <v>107</v>
      </c>
      <c r="N728" s="11" t="b">
        <f aca="false">TRUE()</f>
        <v>1</v>
      </c>
      <c r="O728" s="8" t="n">
        <f aca="false">IF(F728="","",IF(ISNUMBER(F728),F728,IFERROR(VALUE(F728),"")))</f>
        <v>0</v>
      </c>
      <c r="P728" s="8" t="n">
        <f aca="false">IF(G728="","",IF(ISNUMBER(G728),G728,IFERROR(VALUE(G728),"")))</f>
        <v>0</v>
      </c>
      <c r="Q728" s="8" t="n">
        <f aca="false">IF(H728="","",IF(ISNUMBER(H728),H728,IFERROR(VALUE(H728),"")))</f>
        <v>30</v>
      </c>
      <c r="R728" s="8" t="n">
        <f aca="false">IF(I728="","",IF(ISNUMBER(I728),I728,IFERROR(VALUE(I728),"")))</f>
        <v>30</v>
      </c>
      <c r="S728" s="8" t="n">
        <f aca="false">IF(COUNT(O728:R728)=0,"",MAX(O728:R728))</f>
        <v>30</v>
      </c>
      <c r="T728" s="8" t="str">
        <f aca="false">IF(S728="","",IFERROR(INDEX(Codetabel!$B$2:$B$11,MATCH(S728,Codetabel!$A$2:$A$11,0)),""))</f>
        <v>2</v>
      </c>
      <c r="U728" s="8" t="str">
        <f aca="false">IF(NOT(X728),"n/a (excluded)",IF(K728=S728,"OK","MISMATCH"))</f>
        <v>OK</v>
      </c>
      <c r="V728" s="8" t="str">
        <f aca="false">IF(NOT(X728),"n/a (excluded)",IF(M728&amp;""=T728&amp;"","OK","MISMATCH"))</f>
        <v>OK</v>
      </c>
      <c r="W728" s="8" t="str">
        <f aca="false">IF(E728="","no activity description",IF(O728="","no numeric odour distance",IF(M728="","no category","")))</f>
        <v/>
      </c>
      <c r="X728" s="12" t="b">
        <f aca="false">W728=""</f>
        <v>1</v>
      </c>
      <c r="Y728" s="8" t="n">
        <f aca="false">IF(X728,INDEX(Codetabel!$C$2:$C$11,MATCH(M728&amp;"",Codetabel!$B$2:$B$11,0)),"")</f>
        <v>2</v>
      </c>
      <c r="Z728" s="12" t="b">
        <f aca="false">IF(X728,O728=S728,"")</f>
        <v>0</v>
      </c>
    </row>
    <row r="729" customFormat="false" ht="15" hidden="false" customHeight="false" outlineLevel="0" collapsed="false">
      <c r="A729" s="9" t="n">
        <v>730</v>
      </c>
      <c r="B729" s="9" t="s">
        <v>1117</v>
      </c>
      <c r="C729" s="9" t="s">
        <v>1118</v>
      </c>
      <c r="D729" s="9" t="s">
        <v>107</v>
      </c>
      <c r="E729" s="9" t="s">
        <v>1133</v>
      </c>
      <c r="F729" s="9" t="n">
        <v>0</v>
      </c>
      <c r="G729" s="9" t="n">
        <v>0</v>
      </c>
      <c r="H729" s="9" t="n">
        <v>10</v>
      </c>
      <c r="I729" s="9" t="n">
        <v>10</v>
      </c>
      <c r="J729" s="9" t="n">
        <f aca="false">MAX(J730,G730,F730,E730)</f>
        <v>100</v>
      </c>
      <c r="K729" s="9" t="n">
        <v>10</v>
      </c>
      <c r="L729" s="9" t="n">
        <f aca="false">IF(ISNA(P730),"",P730)</f>
        <v>0</v>
      </c>
      <c r="M729" s="9" t="s">
        <v>392</v>
      </c>
      <c r="N729" s="11" t="b">
        <f aca="false">TRUE()</f>
        <v>1</v>
      </c>
      <c r="O729" s="8" t="n">
        <f aca="false">IF(F729="","",IF(ISNUMBER(F729),F729,IFERROR(VALUE(F729),"")))</f>
        <v>0</v>
      </c>
      <c r="P729" s="8" t="n">
        <f aca="false">IF(G729="","",IF(ISNUMBER(G729),G729,IFERROR(VALUE(G729),"")))</f>
        <v>0</v>
      </c>
      <c r="Q729" s="8" t="n">
        <f aca="false">IF(H729="","",IF(ISNUMBER(H729),H729,IFERROR(VALUE(H729),"")))</f>
        <v>10</v>
      </c>
      <c r="R729" s="8" t="n">
        <f aca="false">IF(I729="","",IF(ISNUMBER(I729),I729,IFERROR(VALUE(I729),"")))</f>
        <v>10</v>
      </c>
      <c r="S729" s="8" t="n">
        <f aca="false">IF(COUNT(O729:R729)=0,"",MAX(O729:R729))</f>
        <v>10</v>
      </c>
      <c r="T729" s="8" t="str">
        <f aca="false">IF(S729="","",IFERROR(INDEX(Codetabel!$B$2:$B$11,MATCH(S729,Codetabel!$A$2:$A$11,0)),""))</f>
        <v>1</v>
      </c>
      <c r="U729" s="8" t="str">
        <f aca="false">IF(NOT(X729),"n/a (excluded)",IF(K729=S729,"OK","MISMATCH"))</f>
        <v>OK</v>
      </c>
      <c r="V729" s="8" t="str">
        <f aca="false">IF(NOT(X729),"n/a (excluded)",IF(M729&amp;""=T729&amp;"","OK","MISMATCH"))</f>
        <v>OK</v>
      </c>
      <c r="W729" s="8" t="str">
        <f aca="false">IF(E729="","no activity description",IF(O729="","no numeric odour distance",IF(M729="","no category","")))</f>
        <v/>
      </c>
      <c r="X729" s="12" t="b">
        <f aca="false">W729=""</f>
        <v>1</v>
      </c>
      <c r="Y729" s="8" t="n">
        <f aca="false">IF(X729,INDEX(Codetabel!$C$2:$C$11,MATCH(M729&amp;"",Codetabel!$B$2:$B$11,0)),"")</f>
        <v>1</v>
      </c>
      <c r="Z729" s="12" t="b">
        <f aca="false">IF(X729,O729=S729,"")</f>
        <v>0</v>
      </c>
    </row>
    <row r="730" customFormat="false" ht="15" hidden="false" customHeight="false" outlineLevel="0" collapsed="false">
      <c r="A730" s="9" t="n">
        <v>731</v>
      </c>
      <c r="B730" s="9" t="s">
        <v>1117</v>
      </c>
      <c r="C730" s="9" t="s">
        <v>1118</v>
      </c>
      <c r="D730" s="9" t="s">
        <v>1217</v>
      </c>
      <c r="E730" s="9" t="s">
        <v>1134</v>
      </c>
      <c r="F730" s="9" t="n">
        <v>0</v>
      </c>
      <c r="G730" s="9" t="n">
        <v>0</v>
      </c>
      <c r="H730" s="9" t="n">
        <v>200</v>
      </c>
      <c r="I730" s="9" t="n">
        <v>300</v>
      </c>
      <c r="J730" s="9" t="n">
        <f aca="false">MAX(J731,G731,F731,E731)</f>
        <v>100</v>
      </c>
      <c r="K730" s="9" t="n">
        <v>300</v>
      </c>
      <c r="L730" s="9" t="n">
        <f aca="false">IF(ISNA(P731),"",P731)</f>
        <v>0</v>
      </c>
      <c r="M730" s="9" t="s">
        <v>199</v>
      </c>
      <c r="N730" s="11" t="b">
        <f aca="false">TRUE()</f>
        <v>1</v>
      </c>
      <c r="O730" s="8" t="n">
        <f aca="false">IF(F730="","",IF(ISNUMBER(F730),F730,IFERROR(VALUE(F730),"")))</f>
        <v>0</v>
      </c>
      <c r="P730" s="8" t="n">
        <f aca="false">IF(G730="","",IF(ISNUMBER(G730),G730,IFERROR(VALUE(G730),"")))</f>
        <v>0</v>
      </c>
      <c r="Q730" s="8" t="n">
        <f aca="false">IF(H730="","",IF(ISNUMBER(H730),H730,IFERROR(VALUE(H730),"")))</f>
        <v>200</v>
      </c>
      <c r="R730" s="8" t="n">
        <f aca="false">IF(I730="","",IF(ISNUMBER(I730),I730,IFERROR(VALUE(I730),"")))</f>
        <v>300</v>
      </c>
      <c r="S730" s="8" t="n">
        <f aca="false">IF(COUNT(O730:R730)=0,"",MAX(O730:R730))</f>
        <v>300</v>
      </c>
      <c r="T730" s="8" t="str">
        <f aca="false">IF(S730="","",IFERROR(INDEX(Codetabel!$B$2:$B$11,MATCH(S730,Codetabel!$A$2:$A$11,0)),""))</f>
        <v>4.2</v>
      </c>
      <c r="U730" s="8" t="str">
        <f aca="false">IF(NOT(X730),"n/a (excluded)",IF(K730=S730,"OK","MISMATCH"))</f>
        <v>OK</v>
      </c>
      <c r="V730" s="8" t="str">
        <f aca="false">IF(NOT(X730),"n/a (excluded)",IF(M730&amp;""=T730&amp;"","OK","MISMATCH"))</f>
        <v>OK</v>
      </c>
      <c r="W730" s="8" t="str">
        <f aca="false">IF(E730="","no activity description",IF(O730="","no numeric odour distance",IF(M730="","no category","")))</f>
        <v/>
      </c>
      <c r="X730" s="12" t="b">
        <f aca="false">W730=""</f>
        <v>1</v>
      </c>
      <c r="Y730" s="8" t="n">
        <f aca="false">IF(X730,INDEX(Codetabel!$C$2:$C$11,MATCH(M730&amp;"",Codetabel!$B$2:$B$11,0)),"")</f>
        <v>6</v>
      </c>
      <c r="Z730" s="12" t="b">
        <f aca="false">IF(X730,O730=S730,"")</f>
        <v>0</v>
      </c>
    </row>
    <row r="731" customFormat="false" ht="15" hidden="false" customHeight="false" outlineLevel="0" collapsed="false">
      <c r="A731" s="9" t="n">
        <v>732</v>
      </c>
      <c r="B731" s="9" t="s">
        <v>1117</v>
      </c>
      <c r="C731" s="9" t="s">
        <v>1118</v>
      </c>
      <c r="D731" s="9" t="s">
        <v>1218</v>
      </c>
      <c r="E731" s="9" t="s">
        <v>1135</v>
      </c>
      <c r="F731" s="9" t="n">
        <v>0</v>
      </c>
      <c r="G731" s="9" t="n">
        <v>0</v>
      </c>
      <c r="H731" s="9" t="n">
        <v>500</v>
      </c>
      <c r="I731" s="9" t="n">
        <v>1500</v>
      </c>
      <c r="J731" s="9" t="n">
        <f aca="false">MAX(J732,G732,F732,E732)</f>
        <v>100</v>
      </c>
      <c r="K731" s="9" t="n">
        <v>1500</v>
      </c>
      <c r="L731" s="9" t="n">
        <f aca="false">IF(ISNA(P732),"",P732)</f>
        <v>0</v>
      </c>
      <c r="M731" s="9" t="s">
        <v>418</v>
      </c>
      <c r="N731" s="11" t="b">
        <f aca="false">TRUE()</f>
        <v>1</v>
      </c>
      <c r="O731" s="8" t="n">
        <f aca="false">IF(F731="","",IF(ISNUMBER(F731),F731,IFERROR(VALUE(F731),"")))</f>
        <v>0</v>
      </c>
      <c r="P731" s="8" t="n">
        <f aca="false">IF(G731="","",IF(ISNUMBER(G731),G731,IFERROR(VALUE(G731),"")))</f>
        <v>0</v>
      </c>
      <c r="Q731" s="8" t="n">
        <f aca="false">IF(H731="","",IF(ISNUMBER(H731),H731,IFERROR(VALUE(H731),"")))</f>
        <v>500</v>
      </c>
      <c r="R731" s="8" t="n">
        <f aca="false">IF(I731="","",IF(ISNUMBER(I731),I731,IFERROR(VALUE(I731),"")))</f>
        <v>1500</v>
      </c>
      <c r="S731" s="8" t="n">
        <f aca="false">IF(COUNT(O731:R731)=0,"",MAX(O731:R731))</f>
        <v>1500</v>
      </c>
      <c r="T731" s="8" t="str">
        <f aca="false">IF(S731="","",IFERROR(INDEX(Codetabel!$B$2:$B$11,MATCH(S731,Codetabel!$A$2:$A$11,0)),""))</f>
        <v>6</v>
      </c>
      <c r="U731" s="8" t="str">
        <f aca="false">IF(NOT(X731),"n/a (excluded)",IF(K731=S731,"OK","MISMATCH"))</f>
        <v>OK</v>
      </c>
      <c r="V731" s="8" t="str">
        <f aca="false">IF(NOT(X731),"n/a (excluded)",IF(M731&amp;""=T731&amp;"","OK","MISMATCH"))</f>
        <v>OK</v>
      </c>
      <c r="W731" s="8" t="str">
        <f aca="false">IF(E731="","no activity description",IF(O731="","no numeric odour distance",IF(M731="","no category","")))</f>
        <v/>
      </c>
      <c r="X731" s="12" t="b">
        <f aca="false">W731=""</f>
        <v>1</v>
      </c>
      <c r="Y731" s="8" t="n">
        <f aca="false">IF(X731,INDEX(Codetabel!$C$2:$C$11,MATCH(M731&amp;"",Codetabel!$B$2:$B$11,0)),"")</f>
        <v>10</v>
      </c>
      <c r="Z731" s="12" t="b">
        <f aca="false">IF(X731,O731=S731,"")</f>
        <v>0</v>
      </c>
    </row>
    <row r="732" customFormat="false" ht="15" hidden="false" customHeight="false" outlineLevel="0" collapsed="false">
      <c r="A732" s="9" t="n">
        <v>733</v>
      </c>
      <c r="B732" s="9" t="s">
        <v>1117</v>
      </c>
      <c r="C732" s="9" t="s">
        <v>1118</v>
      </c>
      <c r="D732" s="9" t="s">
        <v>1219</v>
      </c>
      <c r="E732" s="9" t="s">
        <v>1136</v>
      </c>
      <c r="F732" s="9" t="n">
        <v>10</v>
      </c>
      <c r="G732" s="9" t="n">
        <v>0</v>
      </c>
      <c r="H732" s="9" t="n">
        <v>1500</v>
      </c>
      <c r="I732" s="9" t="n">
        <v>1500</v>
      </c>
      <c r="J732" s="9" t="n">
        <f aca="false">MAX(J733,G733,F733,E733)</f>
        <v>100</v>
      </c>
      <c r="K732" s="9" t="n">
        <v>1500</v>
      </c>
      <c r="L732" s="9" t="n">
        <f aca="false">IF(ISNA(P733),"",P733)</f>
        <v>0</v>
      </c>
      <c r="M732" s="9" t="s">
        <v>418</v>
      </c>
      <c r="N732" s="11" t="b">
        <f aca="false">TRUE()</f>
        <v>1</v>
      </c>
      <c r="O732" s="8" t="n">
        <f aca="false">IF(F732="","",IF(ISNUMBER(F732),F732,IFERROR(VALUE(F732),"")))</f>
        <v>10</v>
      </c>
      <c r="P732" s="8" t="n">
        <f aca="false">IF(G732="","",IF(ISNUMBER(G732),G732,IFERROR(VALUE(G732),"")))</f>
        <v>0</v>
      </c>
      <c r="Q732" s="8" t="n">
        <f aca="false">IF(H732="","",IF(ISNUMBER(H732),H732,IFERROR(VALUE(H732),"")))</f>
        <v>1500</v>
      </c>
      <c r="R732" s="8" t="n">
        <f aca="false">IF(I732="","",IF(ISNUMBER(I732),I732,IFERROR(VALUE(I732),"")))</f>
        <v>1500</v>
      </c>
      <c r="S732" s="8" t="n">
        <f aca="false">IF(COUNT(O732:R732)=0,"",MAX(O732:R732))</f>
        <v>1500</v>
      </c>
      <c r="T732" s="8" t="str">
        <f aca="false">IF(S732="","",IFERROR(INDEX(Codetabel!$B$2:$B$11,MATCH(S732,Codetabel!$A$2:$A$11,0)),""))</f>
        <v>6</v>
      </c>
      <c r="U732" s="8" t="str">
        <f aca="false">IF(NOT(X732),"n/a (excluded)",IF(K732=S732,"OK","MISMATCH"))</f>
        <v>OK</v>
      </c>
      <c r="V732" s="8" t="str">
        <f aca="false">IF(NOT(X732),"n/a (excluded)",IF(M732&amp;""=T732&amp;"","OK","MISMATCH"))</f>
        <v>OK</v>
      </c>
      <c r="W732" s="8" t="str">
        <f aca="false">IF(E732="","no activity description",IF(O732="","no numeric odour distance",IF(M732="","no category","")))</f>
        <v/>
      </c>
      <c r="X732" s="12" t="b">
        <f aca="false">W732=""</f>
        <v>1</v>
      </c>
      <c r="Y732" s="8" t="n">
        <f aca="false">IF(X732,INDEX(Codetabel!$C$2:$C$11,MATCH(M732&amp;"",Codetabel!$B$2:$B$11,0)),"")</f>
        <v>10</v>
      </c>
      <c r="Z732" s="12" t="b">
        <f aca="false">IF(X732,O732=S732,"")</f>
        <v>0</v>
      </c>
    </row>
    <row r="733" customFormat="false" ht="15" hidden="false" customHeight="false" outlineLevel="0" collapsed="false">
      <c r="A733" s="9" t="n">
        <v>734</v>
      </c>
      <c r="B733" s="9" t="s">
        <v>1117</v>
      </c>
      <c r="C733" s="9" t="s">
        <v>1118</v>
      </c>
      <c r="D733" s="9" t="s">
        <v>418</v>
      </c>
      <c r="E733" s="9" t="s">
        <v>1137</v>
      </c>
      <c r="F733" s="9" t="n">
        <v>10</v>
      </c>
      <c r="G733" s="9" t="n">
        <v>0</v>
      </c>
      <c r="H733" s="9" t="n">
        <v>1500</v>
      </c>
      <c r="I733" s="9" t="n">
        <v>1500</v>
      </c>
      <c r="J733" s="9" t="n">
        <f aca="false">MAX(J734,G734,F734,E734)</f>
        <v>100</v>
      </c>
      <c r="K733" s="9" t="n">
        <v>1500</v>
      </c>
      <c r="L733" s="9" t="n">
        <f aca="false">IF(ISNA(P734),"",P734)</f>
        <v>0</v>
      </c>
      <c r="M733" s="9" t="s">
        <v>418</v>
      </c>
      <c r="N733" s="11" t="b">
        <f aca="false">TRUE()</f>
        <v>1</v>
      </c>
      <c r="O733" s="8" t="n">
        <f aca="false">IF(F733="","",IF(ISNUMBER(F733),F733,IFERROR(VALUE(F733),"")))</f>
        <v>10</v>
      </c>
      <c r="P733" s="8" t="n">
        <f aca="false">IF(G733="","",IF(ISNUMBER(G733),G733,IFERROR(VALUE(G733),"")))</f>
        <v>0</v>
      </c>
      <c r="Q733" s="8" t="n">
        <f aca="false">IF(H733="","",IF(ISNUMBER(H733),H733,IFERROR(VALUE(H733),"")))</f>
        <v>1500</v>
      </c>
      <c r="R733" s="8" t="n">
        <f aca="false">IF(I733="","",IF(ISNUMBER(I733),I733,IFERROR(VALUE(I733),"")))</f>
        <v>1500</v>
      </c>
      <c r="S733" s="8" t="n">
        <f aca="false">IF(COUNT(O733:R733)=0,"",MAX(O733:R733))</f>
        <v>1500</v>
      </c>
      <c r="T733" s="8" t="str">
        <f aca="false">IF(S733="","",IFERROR(INDEX(Codetabel!$B$2:$B$11,MATCH(S733,Codetabel!$A$2:$A$11,0)),""))</f>
        <v>6</v>
      </c>
      <c r="U733" s="8" t="str">
        <f aca="false">IF(NOT(X733),"n/a (excluded)",IF(K733=S733,"OK","MISMATCH"))</f>
        <v>OK</v>
      </c>
      <c r="V733" s="8" t="str">
        <f aca="false">IF(NOT(X733),"n/a (excluded)",IF(M733&amp;""=T733&amp;"","OK","MISMATCH"))</f>
        <v>OK</v>
      </c>
      <c r="W733" s="8" t="str">
        <f aca="false">IF(E733="","no activity description",IF(O733="","no numeric odour distance",IF(M733="","no category","")))</f>
        <v/>
      </c>
      <c r="X733" s="12" t="b">
        <f aca="false">W733=""</f>
        <v>1</v>
      </c>
      <c r="Y733" s="8" t="n">
        <f aca="false">IF(X733,INDEX(Codetabel!$C$2:$C$11,MATCH(M733&amp;"",Codetabel!$B$2:$B$11,0)),"")</f>
        <v>10</v>
      </c>
      <c r="Z733" s="12" t="b">
        <f aca="false">IF(X733,O733=S733,"")</f>
        <v>0</v>
      </c>
    </row>
    <row r="734" customFormat="false" ht="15" hidden="false" customHeight="false" outlineLevel="0" collapsed="false">
      <c r="A734" s="9" t="n">
        <v>735</v>
      </c>
      <c r="B734" s="9" t="s">
        <v>1117</v>
      </c>
      <c r="C734" s="9" t="s">
        <v>1118</v>
      </c>
      <c r="D734" s="9" t="s">
        <v>1220</v>
      </c>
      <c r="E734" s="9" t="s">
        <v>1138</v>
      </c>
      <c r="F734" s="9" t="n">
        <v>0</v>
      </c>
      <c r="G734" s="9" t="n">
        <v>0</v>
      </c>
      <c r="H734" s="9" t="n">
        <v>10</v>
      </c>
      <c r="I734" s="9" t="n">
        <v>200</v>
      </c>
      <c r="J734" s="9" t="n">
        <f aca="false">MAX(J735,G735,F735,E735)</f>
        <v>100</v>
      </c>
      <c r="K734" s="9" t="n">
        <v>200</v>
      </c>
      <c r="L734" s="9" t="n">
        <f aca="false">IF(ISNA(P735),"",P735)</f>
        <v>0</v>
      </c>
      <c r="M734" s="9" t="s">
        <v>132</v>
      </c>
      <c r="N734" s="11" t="b">
        <f aca="false">TRUE()</f>
        <v>1</v>
      </c>
      <c r="O734" s="8" t="n">
        <f aca="false">IF(F734="","",IF(ISNUMBER(F734),F734,IFERROR(VALUE(F734),"")))</f>
        <v>0</v>
      </c>
      <c r="P734" s="8" t="n">
        <f aca="false">IF(G734="","",IF(ISNUMBER(G734),G734,IFERROR(VALUE(G734),"")))</f>
        <v>0</v>
      </c>
      <c r="Q734" s="8" t="n">
        <f aca="false">IF(H734="","",IF(ISNUMBER(H734),H734,IFERROR(VALUE(H734),"")))</f>
        <v>10</v>
      </c>
      <c r="R734" s="8" t="n">
        <f aca="false">IF(I734="","",IF(ISNUMBER(I734),I734,IFERROR(VALUE(I734),"")))</f>
        <v>200</v>
      </c>
      <c r="S734" s="8" t="n">
        <f aca="false">IF(COUNT(O734:R734)=0,"",MAX(O734:R734))</f>
        <v>200</v>
      </c>
      <c r="T734" s="8" t="str">
        <f aca="false">IF(S734="","",IFERROR(INDEX(Codetabel!$B$2:$B$11,MATCH(S734,Codetabel!$A$2:$A$11,0)),""))</f>
        <v>4.1</v>
      </c>
      <c r="U734" s="8" t="str">
        <f aca="false">IF(NOT(X734),"n/a (excluded)",IF(K734=S734,"OK","MISMATCH"))</f>
        <v>OK</v>
      </c>
      <c r="V734" s="8" t="str">
        <f aca="false">IF(NOT(X734),"n/a (excluded)",IF(M734&amp;""=T734&amp;"","OK","MISMATCH"))</f>
        <v>OK</v>
      </c>
      <c r="W734" s="8" t="str">
        <f aca="false">IF(E734="","no activity description",IF(O734="","no numeric odour distance",IF(M734="","no category","")))</f>
        <v/>
      </c>
      <c r="X734" s="12" t="b">
        <f aca="false">W734=""</f>
        <v>1</v>
      </c>
      <c r="Y734" s="8" t="n">
        <f aca="false">IF(X734,INDEX(Codetabel!$C$2:$C$11,MATCH(M734&amp;"",Codetabel!$B$2:$B$11,0)),"")</f>
        <v>5</v>
      </c>
      <c r="Z734" s="12" t="b">
        <f aca="false">IF(X734,O734=S734,"")</f>
        <v>0</v>
      </c>
    </row>
    <row r="735" customFormat="false" ht="15" hidden="false" customHeight="false" outlineLevel="0" collapsed="false">
      <c r="A735" s="9" t="n">
        <v>736</v>
      </c>
      <c r="B735" s="9" t="s">
        <v>1117</v>
      </c>
      <c r="C735" s="9" t="s">
        <v>1118</v>
      </c>
      <c r="D735" s="9" t="s">
        <v>1247</v>
      </c>
      <c r="E735" s="9" t="s">
        <v>1139</v>
      </c>
      <c r="F735" s="9" t="n">
        <v>10</v>
      </c>
      <c r="G735" s="9" t="n">
        <v>0</v>
      </c>
      <c r="H735" s="9" t="n">
        <v>300</v>
      </c>
      <c r="I735" s="9" t="n">
        <v>500</v>
      </c>
      <c r="J735" s="9" t="n">
        <f aca="false">MAX(J736,G736,F736,E736)</f>
        <v>100</v>
      </c>
      <c r="K735" s="9" t="n">
        <v>500</v>
      </c>
      <c r="L735" s="9" t="n">
        <f aca="false">IF(ISNA(P736),"",P736)</f>
        <v>0</v>
      </c>
      <c r="M735" s="9" t="s">
        <v>180</v>
      </c>
      <c r="N735" s="11" t="b">
        <f aca="false">TRUE()</f>
        <v>1</v>
      </c>
      <c r="O735" s="8" t="n">
        <f aca="false">IF(F735="","",IF(ISNUMBER(F735),F735,IFERROR(VALUE(F735),"")))</f>
        <v>10</v>
      </c>
      <c r="P735" s="8" t="n">
        <f aca="false">IF(G735="","",IF(ISNUMBER(G735),G735,IFERROR(VALUE(G735),"")))</f>
        <v>0</v>
      </c>
      <c r="Q735" s="8" t="n">
        <f aca="false">IF(H735="","",IF(ISNUMBER(H735),H735,IFERROR(VALUE(H735),"")))</f>
        <v>300</v>
      </c>
      <c r="R735" s="8" t="n">
        <f aca="false">IF(I735="","",IF(ISNUMBER(I735),I735,IFERROR(VALUE(I735),"")))</f>
        <v>500</v>
      </c>
      <c r="S735" s="8" t="n">
        <f aca="false">IF(COUNT(O735:R735)=0,"",MAX(O735:R735))</f>
        <v>500</v>
      </c>
      <c r="T735" s="8" t="str">
        <f aca="false">IF(S735="","",IFERROR(INDEX(Codetabel!$B$2:$B$11,MATCH(S735,Codetabel!$A$2:$A$11,0)),""))</f>
        <v>5.1</v>
      </c>
      <c r="U735" s="8" t="str">
        <f aca="false">IF(NOT(X735),"n/a (excluded)",IF(K735=S735,"OK","MISMATCH"))</f>
        <v>OK</v>
      </c>
      <c r="V735" s="8" t="str">
        <f aca="false">IF(NOT(X735),"n/a (excluded)",IF(M735&amp;""=T735&amp;"","OK","MISMATCH"))</f>
        <v>OK</v>
      </c>
      <c r="W735" s="8" t="str">
        <f aca="false">IF(E735="","no activity description",IF(O735="","no numeric odour distance",IF(M735="","no category","")))</f>
        <v/>
      </c>
      <c r="X735" s="12" t="b">
        <f aca="false">W735=""</f>
        <v>1</v>
      </c>
      <c r="Y735" s="8" t="n">
        <f aca="false">IF(X735,INDEX(Codetabel!$C$2:$C$11,MATCH(M735&amp;"",Codetabel!$B$2:$B$11,0)),"")</f>
        <v>7</v>
      </c>
      <c r="Z735" s="12" t="b">
        <f aca="false">IF(X735,O735=S735,"")</f>
        <v>0</v>
      </c>
    </row>
    <row r="736" customFormat="false" ht="15" hidden="false" customHeight="false" outlineLevel="0" collapsed="false">
      <c r="A736" s="9" t="n">
        <v>737</v>
      </c>
      <c r="B736" s="9" t="s">
        <v>1117</v>
      </c>
      <c r="C736" s="9" t="s">
        <v>1118</v>
      </c>
      <c r="D736" s="9" t="s">
        <v>1341</v>
      </c>
      <c r="E736" s="9" t="s">
        <v>1140</v>
      </c>
      <c r="F736" s="9" t="n">
        <v>10</v>
      </c>
      <c r="G736" s="9" t="n">
        <v>0</v>
      </c>
      <c r="H736" s="9" t="n">
        <v>1000</v>
      </c>
      <c r="I736" s="9" t="n">
        <v>1500</v>
      </c>
      <c r="J736" s="9" t="n">
        <f aca="false">MAX(J737,G737,F737,E737)</f>
        <v>100</v>
      </c>
      <c r="K736" s="9" t="n">
        <v>1500</v>
      </c>
      <c r="L736" s="9" t="n">
        <f aca="false">IF(ISNA(P737),"",P737)</f>
        <v>0</v>
      </c>
      <c r="M736" s="9" t="s">
        <v>418</v>
      </c>
      <c r="N736" s="11" t="b">
        <f aca="false">TRUE()</f>
        <v>1</v>
      </c>
      <c r="O736" s="8" t="n">
        <f aca="false">IF(F736="","",IF(ISNUMBER(F736),F736,IFERROR(VALUE(F736),"")))</f>
        <v>10</v>
      </c>
      <c r="P736" s="8" t="n">
        <f aca="false">IF(G736="","",IF(ISNUMBER(G736),G736,IFERROR(VALUE(G736),"")))</f>
        <v>0</v>
      </c>
      <c r="Q736" s="8" t="n">
        <f aca="false">IF(H736="","",IF(ISNUMBER(H736),H736,IFERROR(VALUE(H736),"")))</f>
        <v>1000</v>
      </c>
      <c r="R736" s="8" t="n">
        <f aca="false">IF(I736="","",IF(ISNUMBER(I736),I736,IFERROR(VALUE(I736),"")))</f>
        <v>1500</v>
      </c>
      <c r="S736" s="8" t="n">
        <f aca="false">IF(COUNT(O736:R736)=0,"",MAX(O736:R736))</f>
        <v>1500</v>
      </c>
      <c r="T736" s="8" t="str">
        <f aca="false">IF(S736="","",IFERROR(INDEX(Codetabel!$B$2:$B$11,MATCH(S736,Codetabel!$A$2:$A$11,0)),""))</f>
        <v>6</v>
      </c>
      <c r="U736" s="8" t="str">
        <f aca="false">IF(NOT(X736),"n/a (excluded)",IF(K736=S736,"OK","MISMATCH"))</f>
        <v>OK</v>
      </c>
      <c r="V736" s="8" t="str">
        <f aca="false">IF(NOT(X736),"n/a (excluded)",IF(M736&amp;""=T736&amp;"","OK","MISMATCH"))</f>
        <v>OK</v>
      </c>
      <c r="W736" s="8" t="str">
        <f aca="false">IF(E736="","no activity description",IF(O736="","no numeric odour distance",IF(M736="","no category","")))</f>
        <v/>
      </c>
      <c r="X736" s="12" t="b">
        <f aca="false">W736=""</f>
        <v>1</v>
      </c>
      <c r="Y736" s="8" t="n">
        <f aca="false">IF(X736,INDEX(Codetabel!$C$2:$C$11,MATCH(M736&amp;"",Codetabel!$B$2:$B$11,0)),"")</f>
        <v>10</v>
      </c>
      <c r="Z736" s="12" t="b">
        <f aca="false">IF(X736,O736=S736,"")</f>
        <v>0</v>
      </c>
    </row>
    <row r="737" customFormat="false" ht="15" hidden="false" customHeight="false" outlineLevel="0" collapsed="false">
      <c r="A737" s="9" t="n">
        <v>738</v>
      </c>
      <c r="B737" s="9" t="s">
        <v>1117</v>
      </c>
      <c r="C737" s="9" t="s">
        <v>1118</v>
      </c>
      <c r="D737" s="9" t="s">
        <v>1285</v>
      </c>
      <c r="E737" s="9" t="s">
        <v>1141</v>
      </c>
      <c r="F737" s="9" t="n">
        <v>10</v>
      </c>
      <c r="G737" s="9" t="n">
        <v>0</v>
      </c>
      <c r="H737" s="9" t="n">
        <v>50</v>
      </c>
      <c r="I737" s="9" t="n">
        <v>10</v>
      </c>
      <c r="J737" s="9" t="n">
        <f aca="false">MAX(J738,G738,F738,E738)</f>
        <v>100</v>
      </c>
      <c r="K737" s="9" t="n">
        <v>50</v>
      </c>
      <c r="L737" s="9" t="n">
        <f aca="false">IF(ISNA(P738),"",P738)</f>
        <v>30</v>
      </c>
      <c r="M737" s="9" t="s">
        <v>126</v>
      </c>
      <c r="N737" s="11" t="b">
        <f aca="false">TRUE()</f>
        <v>1</v>
      </c>
      <c r="O737" s="8" t="n">
        <f aca="false">IF(F737="","",IF(ISNUMBER(F737),F737,IFERROR(VALUE(F737),"")))</f>
        <v>10</v>
      </c>
      <c r="P737" s="8" t="n">
        <f aca="false">IF(G737="","",IF(ISNUMBER(G737),G737,IFERROR(VALUE(G737),"")))</f>
        <v>0</v>
      </c>
      <c r="Q737" s="8" t="n">
        <f aca="false">IF(H737="","",IF(ISNUMBER(H737),H737,IFERROR(VALUE(H737),"")))</f>
        <v>50</v>
      </c>
      <c r="R737" s="8" t="n">
        <f aca="false">IF(I737="","",IF(ISNUMBER(I737),I737,IFERROR(VALUE(I737),"")))</f>
        <v>10</v>
      </c>
      <c r="S737" s="8" t="n">
        <f aca="false">IF(COUNT(O737:R737)=0,"",MAX(O737:R737))</f>
        <v>50</v>
      </c>
      <c r="T737" s="8" t="str">
        <f aca="false">IF(S737="","",IFERROR(INDEX(Codetabel!$B$2:$B$11,MATCH(S737,Codetabel!$A$2:$A$11,0)),""))</f>
        <v>3.1</v>
      </c>
      <c r="U737" s="8" t="str">
        <f aca="false">IF(NOT(X737),"n/a (excluded)",IF(K737=S737,"OK","MISMATCH"))</f>
        <v>OK</v>
      </c>
      <c r="V737" s="8" t="str">
        <f aca="false">IF(NOT(X737),"n/a (excluded)",IF(M737&amp;""=T737&amp;"","OK","MISMATCH"))</f>
        <v>OK</v>
      </c>
      <c r="W737" s="8" t="str">
        <f aca="false">IF(E737="","no activity description",IF(O737="","no numeric odour distance",IF(M737="","no category","")))</f>
        <v/>
      </c>
      <c r="X737" s="12" t="b">
        <f aca="false">W737=""</f>
        <v>1</v>
      </c>
      <c r="Y737" s="8" t="n">
        <f aca="false">IF(X737,INDEX(Codetabel!$C$2:$C$11,MATCH(M737&amp;"",Codetabel!$B$2:$B$11,0)),"")</f>
        <v>3</v>
      </c>
      <c r="Z737" s="12" t="b">
        <f aca="false">IF(X737,O737=S737,"")</f>
        <v>0</v>
      </c>
    </row>
    <row r="738" customFormat="false" ht="15" hidden="false" customHeight="false" outlineLevel="0" collapsed="false">
      <c r="A738" s="9" t="n">
        <v>739</v>
      </c>
      <c r="B738" s="9" t="s">
        <v>1117</v>
      </c>
      <c r="C738" s="9" t="s">
        <v>1118</v>
      </c>
      <c r="D738" s="9" t="s">
        <v>1286</v>
      </c>
      <c r="E738" s="9" t="s">
        <v>1142</v>
      </c>
      <c r="F738" s="9" t="n">
        <v>50</v>
      </c>
      <c r="G738" s="9" t="n">
        <v>30</v>
      </c>
      <c r="H738" s="9" t="n">
        <v>500</v>
      </c>
      <c r="I738" s="9" t="n">
        <v>30</v>
      </c>
      <c r="J738" s="9" t="n">
        <f aca="false">MAX(J739,G739,F739,E739)</f>
        <v>100</v>
      </c>
      <c r="K738" s="9" t="n">
        <v>500</v>
      </c>
      <c r="L738" s="9" t="n">
        <f aca="false">IF(ISNA(P739),"",P739)</f>
        <v>50</v>
      </c>
      <c r="M738" s="9" t="s">
        <v>180</v>
      </c>
      <c r="N738" s="11" t="b">
        <f aca="false">TRUE()</f>
        <v>1</v>
      </c>
      <c r="O738" s="8" t="n">
        <f aca="false">IF(F738="","",IF(ISNUMBER(F738),F738,IFERROR(VALUE(F738),"")))</f>
        <v>50</v>
      </c>
      <c r="P738" s="8" t="n">
        <f aca="false">IF(G738="","",IF(ISNUMBER(G738),G738,IFERROR(VALUE(G738),"")))</f>
        <v>30</v>
      </c>
      <c r="Q738" s="8" t="n">
        <f aca="false">IF(H738="","",IF(ISNUMBER(H738),H738,IFERROR(VALUE(H738),"")))</f>
        <v>500</v>
      </c>
      <c r="R738" s="8" t="n">
        <f aca="false">IF(I738="","",IF(ISNUMBER(I738),I738,IFERROR(VALUE(I738),"")))</f>
        <v>30</v>
      </c>
      <c r="S738" s="8" t="n">
        <f aca="false">IF(COUNT(O738:R738)=0,"",MAX(O738:R738))</f>
        <v>500</v>
      </c>
      <c r="T738" s="8" t="str">
        <f aca="false">IF(S738="","",IFERROR(INDEX(Codetabel!$B$2:$B$11,MATCH(S738,Codetabel!$A$2:$A$11,0)),""))</f>
        <v>5.1</v>
      </c>
      <c r="U738" s="8" t="str">
        <f aca="false">IF(NOT(X738),"n/a (excluded)",IF(K738=S738,"OK","MISMATCH"))</f>
        <v>OK</v>
      </c>
      <c r="V738" s="8" t="str">
        <f aca="false">IF(NOT(X738),"n/a (excluded)",IF(M738&amp;""=T738&amp;"","OK","MISMATCH"))</f>
        <v>OK</v>
      </c>
      <c r="W738" s="8" t="str">
        <f aca="false">IF(E738="","no activity description",IF(O738="","no numeric odour distance",IF(M738="","no category","")))</f>
        <v/>
      </c>
      <c r="X738" s="12" t="b">
        <f aca="false">W738=""</f>
        <v>1</v>
      </c>
      <c r="Y738" s="8" t="n">
        <f aca="false">IF(X738,INDEX(Codetabel!$C$2:$C$11,MATCH(M738&amp;"",Codetabel!$B$2:$B$11,0)),"")</f>
        <v>7</v>
      </c>
      <c r="Z738" s="12" t="b">
        <f aca="false">IF(X738,O738=S738,"")</f>
        <v>0</v>
      </c>
    </row>
    <row r="739" customFormat="false" ht="15" hidden="false" customHeight="false" outlineLevel="0" collapsed="false">
      <c r="A739" s="9" t="n">
        <v>740</v>
      </c>
      <c r="B739" s="9" t="s">
        <v>1117</v>
      </c>
      <c r="C739" s="9" t="s">
        <v>1118</v>
      </c>
      <c r="D739" s="9" t="s">
        <v>1289</v>
      </c>
      <c r="E739" s="9" t="s">
        <v>1143</v>
      </c>
      <c r="F739" s="9" t="n">
        <v>50</v>
      </c>
      <c r="G739" s="9" t="n">
        <v>50</v>
      </c>
      <c r="H739" s="9" t="n">
        <v>1000</v>
      </c>
      <c r="I739" s="9" t="n">
        <v>30</v>
      </c>
      <c r="J739" s="9" t="n">
        <f aca="false">MAX(J740,G740,F740,E740)</f>
        <v>100</v>
      </c>
      <c r="K739" s="9" t="n">
        <v>1000</v>
      </c>
      <c r="L739" s="9" t="n">
        <f aca="false">IF(ISNA(P740),"",P740)</f>
        <v>50</v>
      </c>
      <c r="M739" s="9" t="s">
        <v>275</v>
      </c>
      <c r="N739" s="11" t="b">
        <f aca="false">TRUE()</f>
        <v>1</v>
      </c>
      <c r="O739" s="8" t="n">
        <f aca="false">IF(F739="","",IF(ISNUMBER(F739),F739,IFERROR(VALUE(F739),"")))</f>
        <v>50</v>
      </c>
      <c r="P739" s="8" t="n">
        <f aca="false">IF(G739="","",IF(ISNUMBER(G739),G739,IFERROR(VALUE(G739),"")))</f>
        <v>50</v>
      </c>
      <c r="Q739" s="8" t="n">
        <f aca="false">IF(H739="","",IF(ISNUMBER(H739),H739,IFERROR(VALUE(H739),"")))</f>
        <v>1000</v>
      </c>
      <c r="R739" s="8" t="n">
        <f aca="false">IF(I739="","",IF(ISNUMBER(I739),I739,IFERROR(VALUE(I739),"")))</f>
        <v>30</v>
      </c>
      <c r="S739" s="8" t="n">
        <f aca="false">IF(COUNT(O739:R739)=0,"",MAX(O739:R739))</f>
        <v>1000</v>
      </c>
      <c r="T739" s="8" t="str">
        <f aca="false">IF(S739="","",IFERROR(INDEX(Codetabel!$B$2:$B$11,MATCH(S739,Codetabel!$A$2:$A$11,0)),""))</f>
        <v>5.3</v>
      </c>
      <c r="U739" s="8" t="str">
        <f aca="false">IF(NOT(X739),"n/a (excluded)",IF(K739=S739,"OK","MISMATCH"))</f>
        <v>OK</v>
      </c>
      <c r="V739" s="8" t="str">
        <f aca="false">IF(NOT(X739),"n/a (excluded)",IF(M739&amp;""=T739&amp;"","OK","MISMATCH"))</f>
        <v>OK</v>
      </c>
      <c r="W739" s="8" t="str">
        <f aca="false">IF(E739="","no activity description",IF(O739="","no numeric odour distance",IF(M739="","no category","")))</f>
        <v/>
      </c>
      <c r="X739" s="12" t="b">
        <f aca="false">W739=""</f>
        <v>1</v>
      </c>
      <c r="Y739" s="8" t="n">
        <f aca="false">IF(X739,INDEX(Codetabel!$C$2:$C$11,MATCH(M739&amp;"",Codetabel!$B$2:$B$11,0)),"")</f>
        <v>9</v>
      </c>
      <c r="Z739" s="12" t="b">
        <f aca="false">IF(X739,O739=S739,"")</f>
        <v>0</v>
      </c>
    </row>
    <row r="740" customFormat="false" ht="15" hidden="false" customHeight="false" outlineLevel="0" collapsed="false">
      <c r="A740" s="9" t="n">
        <v>741</v>
      </c>
      <c r="B740" s="9" t="s">
        <v>1117</v>
      </c>
      <c r="C740" s="9" t="s">
        <v>1118</v>
      </c>
      <c r="D740" s="9" t="s">
        <v>1462</v>
      </c>
      <c r="E740" s="9" t="s">
        <v>1144</v>
      </c>
      <c r="F740" s="9" t="n">
        <v>100</v>
      </c>
      <c r="G740" s="9" t="n">
        <v>50</v>
      </c>
      <c r="H740" s="9" t="n">
        <v>700</v>
      </c>
      <c r="I740" s="9" t="n">
        <v>50</v>
      </c>
      <c r="J740" s="9" t="n">
        <f aca="false">MAX(J741,G741,F741,E741)</f>
        <v>100</v>
      </c>
      <c r="K740" s="9" t="n">
        <v>700</v>
      </c>
      <c r="L740" s="9" t="n">
        <f aca="false">IF(ISNA(P741),"",P741)</f>
        <v>100</v>
      </c>
      <c r="M740" s="9" t="s">
        <v>182</v>
      </c>
      <c r="N740" s="11" t="b">
        <f aca="false">TRUE()</f>
        <v>1</v>
      </c>
      <c r="O740" s="8" t="n">
        <f aca="false">IF(F740="","",IF(ISNUMBER(F740),F740,IFERROR(VALUE(F740),"")))</f>
        <v>100</v>
      </c>
      <c r="P740" s="8" t="n">
        <f aca="false">IF(G740="","",IF(ISNUMBER(G740),G740,IFERROR(VALUE(G740),"")))</f>
        <v>50</v>
      </c>
      <c r="Q740" s="8" t="n">
        <f aca="false">IF(H740="","",IF(ISNUMBER(H740),H740,IFERROR(VALUE(H740),"")))</f>
        <v>700</v>
      </c>
      <c r="R740" s="8" t="n">
        <f aca="false">IF(I740="","",IF(ISNUMBER(I740),I740,IFERROR(VALUE(I740),"")))</f>
        <v>50</v>
      </c>
      <c r="S740" s="8" t="n">
        <f aca="false">IF(COUNT(O740:R740)=0,"",MAX(O740:R740))</f>
        <v>700</v>
      </c>
      <c r="T740" s="8" t="str">
        <f aca="false">IF(S740="","",IFERROR(INDEX(Codetabel!$B$2:$B$11,MATCH(S740,Codetabel!$A$2:$A$11,0)),""))</f>
        <v>5.2</v>
      </c>
      <c r="U740" s="8" t="str">
        <f aca="false">IF(NOT(X740),"n/a (excluded)",IF(K740=S740,"OK","MISMATCH"))</f>
        <v>OK</v>
      </c>
      <c r="V740" s="8" t="str">
        <f aca="false">IF(NOT(X740),"n/a (excluded)",IF(M740&amp;""=T740&amp;"","OK","MISMATCH"))</f>
        <v>OK</v>
      </c>
      <c r="W740" s="8" t="str">
        <f aca="false">IF(E740="","no activity description",IF(O740="","no numeric odour distance",IF(M740="","no category","")))</f>
        <v/>
      </c>
      <c r="X740" s="12" t="b">
        <f aca="false">W740=""</f>
        <v>1</v>
      </c>
      <c r="Y740" s="8" t="n">
        <f aca="false">IF(X740,INDEX(Codetabel!$C$2:$C$11,MATCH(M740&amp;"",Codetabel!$B$2:$B$11,0)),"")</f>
        <v>8</v>
      </c>
      <c r="Z740" s="12" t="b">
        <f aca="false">IF(X740,O740=S740,"")</f>
        <v>0</v>
      </c>
    </row>
    <row r="741" customFormat="false" ht="15" hidden="false" customHeight="false" outlineLevel="0" collapsed="false">
      <c r="A741" s="9" t="n">
        <v>742</v>
      </c>
      <c r="B741" s="9" t="s">
        <v>1117</v>
      </c>
      <c r="C741" s="9" t="s">
        <v>1118</v>
      </c>
      <c r="D741" s="9" t="s">
        <v>1463</v>
      </c>
      <c r="E741" s="9" t="s">
        <v>1145</v>
      </c>
      <c r="F741" s="9" t="n">
        <v>100</v>
      </c>
      <c r="G741" s="9" t="n">
        <v>100</v>
      </c>
      <c r="H741" s="9" t="n">
        <v>1500</v>
      </c>
      <c r="I741" s="9" t="n">
        <v>50</v>
      </c>
      <c r="J741" s="9" t="n">
        <f aca="false">MAX(J742,G742,F742,E742)</f>
        <v>10</v>
      </c>
      <c r="K741" s="9" t="n">
        <v>1500</v>
      </c>
      <c r="L741" s="9" t="n">
        <f aca="false">IF(ISNA(P742),"",P742)</f>
        <v>0</v>
      </c>
      <c r="M741" s="9" t="s">
        <v>418</v>
      </c>
      <c r="N741" s="11" t="b">
        <f aca="false">TRUE()</f>
        <v>1</v>
      </c>
      <c r="O741" s="8" t="n">
        <f aca="false">IF(F741="","",IF(ISNUMBER(F741),F741,IFERROR(VALUE(F741),"")))</f>
        <v>100</v>
      </c>
      <c r="P741" s="8" t="n">
        <f aca="false">IF(G741="","",IF(ISNUMBER(G741),G741,IFERROR(VALUE(G741),"")))</f>
        <v>100</v>
      </c>
      <c r="Q741" s="8" t="n">
        <f aca="false">IF(H741="","",IF(ISNUMBER(H741),H741,IFERROR(VALUE(H741),"")))</f>
        <v>1500</v>
      </c>
      <c r="R741" s="8" t="n">
        <f aca="false">IF(I741="","",IF(ISNUMBER(I741),I741,IFERROR(VALUE(I741),"")))</f>
        <v>50</v>
      </c>
      <c r="S741" s="8" t="n">
        <f aca="false">IF(COUNT(O741:R741)=0,"",MAX(O741:R741))</f>
        <v>1500</v>
      </c>
      <c r="T741" s="8" t="str">
        <f aca="false">IF(S741="","",IFERROR(INDEX(Codetabel!$B$2:$B$11,MATCH(S741,Codetabel!$A$2:$A$11,0)),""))</f>
        <v>6</v>
      </c>
      <c r="U741" s="8" t="str">
        <f aca="false">IF(NOT(X741),"n/a (excluded)",IF(K741=S741,"OK","MISMATCH"))</f>
        <v>OK</v>
      </c>
      <c r="V741" s="8" t="str">
        <f aca="false">IF(NOT(X741),"n/a (excluded)",IF(M741&amp;""=T741&amp;"","OK","MISMATCH"))</f>
        <v>OK</v>
      </c>
      <c r="W741" s="8" t="str">
        <f aca="false">IF(E741="","no activity description",IF(O741="","no numeric odour distance",IF(M741="","no category","")))</f>
        <v/>
      </c>
      <c r="X741" s="12" t="b">
        <f aca="false">W741=""</f>
        <v>1</v>
      </c>
      <c r="Y741" s="8" t="n">
        <f aca="false">IF(X741,INDEX(Codetabel!$C$2:$C$11,MATCH(M741&amp;"",Codetabel!$B$2:$B$11,0)),"")</f>
        <v>10</v>
      </c>
      <c r="Z741" s="12" t="b">
        <f aca="false">IF(X741,O741=S741,"")</f>
        <v>0</v>
      </c>
    </row>
    <row r="742" customFormat="false" ht="15" hidden="false" customHeight="false" outlineLevel="0" collapsed="false">
      <c r="A742" s="9" t="n">
        <v>743</v>
      </c>
      <c r="B742" s="9" t="s">
        <v>1117</v>
      </c>
      <c r="C742" s="9" t="s">
        <v>1118</v>
      </c>
      <c r="D742" s="9" t="s">
        <v>1464</v>
      </c>
      <c r="E742" s="9" t="s">
        <v>1146</v>
      </c>
      <c r="F742" s="9" t="n">
        <v>0</v>
      </c>
      <c r="G742" s="9" t="n">
        <v>0</v>
      </c>
      <c r="H742" s="9" t="n">
        <v>30</v>
      </c>
      <c r="I742" s="9" t="n">
        <v>0</v>
      </c>
      <c r="J742" s="9" t="n">
        <f aca="false">MAX(J743,G743,F743,E743)</f>
        <v>10</v>
      </c>
      <c r="K742" s="9" t="n">
        <v>30</v>
      </c>
      <c r="L742" s="9" t="n">
        <f aca="false">IF(ISNA(P743),"",P743)</f>
        <v>10</v>
      </c>
      <c r="M742" s="9" t="s">
        <v>107</v>
      </c>
      <c r="N742" s="11" t="b">
        <f aca="false">TRUE()</f>
        <v>1</v>
      </c>
      <c r="O742" s="8" t="n">
        <f aca="false">IF(F742="","",IF(ISNUMBER(F742),F742,IFERROR(VALUE(F742),"")))</f>
        <v>0</v>
      </c>
      <c r="P742" s="8" t="n">
        <f aca="false">IF(G742="","",IF(ISNUMBER(G742),G742,IFERROR(VALUE(G742),"")))</f>
        <v>0</v>
      </c>
      <c r="Q742" s="8" t="n">
        <f aca="false">IF(H742="","",IF(ISNUMBER(H742),H742,IFERROR(VALUE(H742),"")))</f>
        <v>30</v>
      </c>
      <c r="R742" s="8" t="n">
        <f aca="false">IF(I742="","",IF(ISNUMBER(I742),I742,IFERROR(VALUE(I742),"")))</f>
        <v>0</v>
      </c>
      <c r="S742" s="8" t="n">
        <f aca="false">IF(COUNT(O742:R742)=0,"",MAX(O742:R742))</f>
        <v>30</v>
      </c>
      <c r="T742" s="8" t="str">
        <f aca="false">IF(S742="","",IFERROR(INDEX(Codetabel!$B$2:$B$11,MATCH(S742,Codetabel!$A$2:$A$11,0)),""))</f>
        <v>2</v>
      </c>
      <c r="U742" s="8" t="str">
        <f aca="false">IF(NOT(X742),"n/a (excluded)",IF(K742=S742,"OK","MISMATCH"))</f>
        <v>OK</v>
      </c>
      <c r="V742" s="8" t="str">
        <f aca="false">IF(NOT(X742),"n/a (excluded)",IF(M742&amp;""=T742&amp;"","OK","MISMATCH"))</f>
        <v>OK</v>
      </c>
      <c r="W742" s="8" t="str">
        <f aca="false">IF(E742="","no activity description",IF(O742="","no numeric odour distance",IF(M742="","no category","")))</f>
        <v/>
      </c>
      <c r="X742" s="12" t="b">
        <f aca="false">W742=""</f>
        <v>1</v>
      </c>
      <c r="Y742" s="8" t="n">
        <f aca="false">IF(X742,INDEX(Codetabel!$C$2:$C$11,MATCH(M742&amp;"",Codetabel!$B$2:$B$11,0)),"")</f>
        <v>2</v>
      </c>
      <c r="Z742" s="12" t="b">
        <f aca="false">IF(X742,O742=S742,"")</f>
        <v>0</v>
      </c>
    </row>
    <row r="743" customFormat="false" ht="15" hidden="false" customHeight="false" outlineLevel="0" collapsed="false">
      <c r="A743" s="9" t="n">
        <v>744</v>
      </c>
      <c r="B743" s="9" t="s">
        <v>1117</v>
      </c>
      <c r="C743" s="9" t="s">
        <v>1147</v>
      </c>
      <c r="D743" s="9" t="s">
        <v>1465</v>
      </c>
      <c r="E743" s="9" t="s">
        <v>1148</v>
      </c>
      <c r="F743" s="9" t="n">
        <v>10</v>
      </c>
      <c r="G743" s="9" t="n">
        <v>10</v>
      </c>
      <c r="H743" s="9" t="n">
        <v>50</v>
      </c>
      <c r="I743" s="9" t="n">
        <v>30</v>
      </c>
      <c r="J743" s="9" t="n">
        <f aca="false">MAX(J744,G744,F744,E744)</f>
        <v>10</v>
      </c>
      <c r="K743" s="9" t="n">
        <v>50</v>
      </c>
      <c r="L743" s="9" t="n">
        <f aca="false">IF(ISNA(P744),"",P744)</f>
        <v>0</v>
      </c>
      <c r="M743" s="9" t="s">
        <v>126</v>
      </c>
      <c r="N743" s="11" t="b">
        <f aca="false">TRUE()</f>
        <v>1</v>
      </c>
      <c r="O743" s="8" t="n">
        <f aca="false">IF(F743="","",IF(ISNUMBER(F743),F743,IFERROR(VALUE(F743),"")))</f>
        <v>10</v>
      </c>
      <c r="P743" s="8" t="n">
        <f aca="false">IF(G743="","",IF(ISNUMBER(G743),G743,IFERROR(VALUE(G743),"")))</f>
        <v>10</v>
      </c>
      <c r="Q743" s="8" t="n">
        <f aca="false">IF(H743="","",IF(ISNUMBER(H743),H743,IFERROR(VALUE(H743),"")))</f>
        <v>50</v>
      </c>
      <c r="R743" s="8" t="n">
        <f aca="false">IF(I743="","",IF(ISNUMBER(I743),I743,IFERROR(VALUE(I743),"")))</f>
        <v>30</v>
      </c>
      <c r="S743" s="8" t="n">
        <f aca="false">IF(COUNT(O743:R743)=0,"",MAX(O743:R743))</f>
        <v>50</v>
      </c>
      <c r="T743" s="8" t="str">
        <f aca="false">IF(S743="","",IFERROR(INDEX(Codetabel!$B$2:$B$11,MATCH(S743,Codetabel!$A$2:$A$11,0)),""))</f>
        <v>3.1</v>
      </c>
      <c r="U743" s="8" t="str">
        <f aca="false">IF(NOT(X743),"n/a (excluded)",IF(K743=S743,"OK","MISMATCH"))</f>
        <v>OK</v>
      </c>
      <c r="V743" s="8" t="str">
        <f aca="false">IF(NOT(X743),"n/a (excluded)",IF(M743&amp;""=T743&amp;"","OK","MISMATCH"))</f>
        <v>OK</v>
      </c>
      <c r="W743" s="8" t="str">
        <f aca="false">IF(E743="","no activity description",IF(O743="","no numeric odour distance",IF(M743="","no category","")))</f>
        <v/>
      </c>
      <c r="X743" s="12" t="b">
        <f aca="false">W743=""</f>
        <v>1</v>
      </c>
      <c r="Y743" s="8" t="n">
        <f aca="false">IF(X743,INDEX(Codetabel!$C$2:$C$11,MATCH(M743&amp;"",Codetabel!$B$2:$B$11,0)),"")</f>
        <v>3</v>
      </c>
      <c r="Z743" s="12" t="b">
        <f aca="false">IF(X743,O743=S743,"")</f>
        <v>0</v>
      </c>
    </row>
    <row r="744" customFormat="false" ht="15" hidden="false" customHeight="false" outlineLevel="0" collapsed="false">
      <c r="A744" s="9" t="n">
        <v>745</v>
      </c>
      <c r="B744" s="9" t="s">
        <v>1149</v>
      </c>
      <c r="C744" s="9" t="s">
        <v>1150</v>
      </c>
      <c r="D744" s="9"/>
      <c r="E744" s="9" t="s">
        <v>1151</v>
      </c>
      <c r="F744" s="9" t="n">
        <v>10</v>
      </c>
      <c r="G744" s="9" t="n">
        <v>0</v>
      </c>
      <c r="H744" s="9" t="n">
        <v>30</v>
      </c>
      <c r="I744" s="9" t="n">
        <v>0</v>
      </c>
      <c r="J744" s="9" t="n">
        <f aca="false">MAX(J745,G745,F745,E745)</f>
        <v>10</v>
      </c>
      <c r="K744" s="9" t="n">
        <v>30</v>
      </c>
      <c r="L744" s="9" t="n">
        <f aca="false">IF(ISNA(P745),"",P745)</f>
        <v>0</v>
      </c>
      <c r="M744" s="9" t="s">
        <v>107</v>
      </c>
      <c r="N744" s="11" t="b">
        <f aca="false">TRUE()</f>
        <v>1</v>
      </c>
      <c r="O744" s="8" t="n">
        <f aca="false">IF(F744="","",IF(ISNUMBER(F744),F744,IFERROR(VALUE(F744),"")))</f>
        <v>10</v>
      </c>
      <c r="P744" s="8" t="n">
        <f aca="false">IF(G744="","",IF(ISNUMBER(G744),G744,IFERROR(VALUE(G744),"")))</f>
        <v>0</v>
      </c>
      <c r="Q744" s="8" t="n">
        <f aca="false">IF(H744="","",IF(ISNUMBER(H744),H744,IFERROR(VALUE(H744),"")))</f>
        <v>30</v>
      </c>
      <c r="R744" s="8" t="n">
        <f aca="false">IF(I744="","",IF(ISNUMBER(I744),I744,IFERROR(VALUE(I744),"")))</f>
        <v>0</v>
      </c>
      <c r="S744" s="8" t="n">
        <f aca="false">IF(COUNT(O744:R744)=0,"",MAX(O744:R744))</f>
        <v>30</v>
      </c>
      <c r="T744" s="8" t="str">
        <f aca="false">IF(S744="","",IFERROR(INDEX(Codetabel!$B$2:$B$11,MATCH(S744,Codetabel!$A$2:$A$11,0)),""))</f>
        <v>2</v>
      </c>
      <c r="U744" s="8" t="str">
        <f aca="false">IF(NOT(X744),"n/a (excluded)",IF(K744=S744,"OK","MISMATCH"))</f>
        <v>OK</v>
      </c>
      <c r="V744" s="8" t="str">
        <f aca="false">IF(NOT(X744),"n/a (excluded)",IF(M744&amp;""=T744&amp;"","OK","MISMATCH"))</f>
        <v>OK</v>
      </c>
      <c r="W744" s="8" t="str">
        <f aca="false">IF(E744="","no activity description",IF(O744="","no numeric odour distance",IF(M744="","no category","")))</f>
        <v/>
      </c>
      <c r="X744" s="12" t="b">
        <f aca="false">W744=""</f>
        <v>1</v>
      </c>
      <c r="Y744" s="8" t="n">
        <f aca="false">IF(X744,INDEX(Codetabel!$C$2:$C$11,MATCH(M744&amp;"",Codetabel!$B$2:$B$11,0)),"")</f>
        <v>2</v>
      </c>
      <c r="Z744" s="12" t="b">
        <f aca="false">IF(X744,O744=S744,"")</f>
        <v>0</v>
      </c>
    </row>
    <row r="745" customFormat="false" ht="15" hidden="false" customHeight="false" outlineLevel="0" collapsed="false">
      <c r="A745" s="9" t="n">
        <v>746</v>
      </c>
      <c r="B745" s="9" t="s">
        <v>1152</v>
      </c>
      <c r="C745" s="9" t="s">
        <v>1153</v>
      </c>
      <c r="D745" s="9"/>
      <c r="E745" s="9" t="s">
        <v>1154</v>
      </c>
      <c r="F745" s="9" t="n">
        <v>0</v>
      </c>
      <c r="G745" s="9" t="n">
        <v>0</v>
      </c>
      <c r="H745" s="9" t="n">
        <v>30</v>
      </c>
      <c r="I745" s="9" t="n">
        <v>0</v>
      </c>
      <c r="J745" s="9" t="n">
        <f aca="false">MAX(J746,G746,F746,E746)</f>
        <v>10</v>
      </c>
      <c r="K745" s="9" t="n">
        <v>30</v>
      </c>
      <c r="L745" s="9" t="n">
        <f aca="false">IF(ISNA(P746),"",P746)</f>
        <v>0</v>
      </c>
      <c r="M745" s="9" t="s">
        <v>107</v>
      </c>
      <c r="N745" s="11" t="b">
        <f aca="false">TRUE()</f>
        <v>1</v>
      </c>
      <c r="O745" s="8" t="n">
        <f aca="false">IF(F745="","",IF(ISNUMBER(F745),F745,IFERROR(VALUE(F745),"")))</f>
        <v>0</v>
      </c>
      <c r="P745" s="8" t="n">
        <f aca="false">IF(G745="","",IF(ISNUMBER(G745),G745,IFERROR(VALUE(G745),"")))</f>
        <v>0</v>
      </c>
      <c r="Q745" s="8" t="n">
        <f aca="false">IF(H745="","",IF(ISNUMBER(H745),H745,IFERROR(VALUE(H745),"")))</f>
        <v>30</v>
      </c>
      <c r="R745" s="8" t="n">
        <f aca="false">IF(I745="","",IF(ISNUMBER(I745),I745,IFERROR(VALUE(I745),"")))</f>
        <v>0</v>
      </c>
      <c r="S745" s="8" t="n">
        <f aca="false">IF(COUNT(O745:R745)=0,"",MAX(O745:R745))</f>
        <v>30</v>
      </c>
      <c r="T745" s="8" t="str">
        <f aca="false">IF(S745="","",IFERROR(INDEX(Codetabel!$B$2:$B$11,MATCH(S745,Codetabel!$A$2:$A$11,0)),""))</f>
        <v>2</v>
      </c>
      <c r="U745" s="8" t="str">
        <f aca="false">IF(NOT(X745),"n/a (excluded)",IF(K745=S745,"OK","MISMATCH"))</f>
        <v>OK</v>
      </c>
      <c r="V745" s="8" t="str">
        <f aca="false">IF(NOT(X745),"n/a (excluded)",IF(M745&amp;""=T745&amp;"","OK","MISMATCH"))</f>
        <v>OK</v>
      </c>
      <c r="W745" s="8" t="str">
        <f aca="false">IF(E745="","no activity description",IF(O745="","no numeric odour distance",IF(M745="","no category","")))</f>
        <v/>
      </c>
      <c r="X745" s="12" t="b">
        <f aca="false">W745=""</f>
        <v>1</v>
      </c>
      <c r="Y745" s="8" t="n">
        <f aca="false">IF(X745,INDEX(Codetabel!$C$2:$C$11,MATCH(M745&amp;"",Codetabel!$B$2:$B$11,0)),"")</f>
        <v>2</v>
      </c>
      <c r="Z745" s="12" t="b">
        <f aca="false">IF(X745,O745=S745,"")</f>
        <v>0</v>
      </c>
    </row>
    <row r="746" customFormat="false" ht="15" hidden="false" customHeight="false" outlineLevel="0" collapsed="false">
      <c r="A746" s="9" t="n">
        <v>747</v>
      </c>
      <c r="B746" s="9" t="s">
        <v>1155</v>
      </c>
      <c r="C746" s="9" t="s">
        <v>1156</v>
      </c>
      <c r="D746" s="9"/>
      <c r="E746" s="9" t="s">
        <v>1157</v>
      </c>
      <c r="F746" s="9" t="n">
        <v>10</v>
      </c>
      <c r="G746" s="9" t="n">
        <v>0</v>
      </c>
      <c r="H746" s="9" t="n">
        <v>300</v>
      </c>
      <c r="I746" s="9" t="n">
        <v>100</v>
      </c>
      <c r="J746" s="9" t="n">
        <f aca="false">MAX(J747,G747,F747,E747)</f>
        <v>0</v>
      </c>
      <c r="K746" s="9" t="n">
        <v>300</v>
      </c>
      <c r="L746" s="9" t="str">
        <f aca="false">IF(ISNA(P747),"",P747)</f>
        <v/>
      </c>
      <c r="M746" s="9" t="s">
        <v>199</v>
      </c>
      <c r="N746" s="11" t="b">
        <f aca="false">TRUE()</f>
        <v>1</v>
      </c>
      <c r="O746" s="8" t="n">
        <f aca="false">IF(F746="","",IF(ISNUMBER(F746),F746,IFERROR(VALUE(F746),"")))</f>
        <v>10</v>
      </c>
      <c r="P746" s="8" t="n">
        <f aca="false">IF(G746="","",IF(ISNUMBER(G746),G746,IFERROR(VALUE(G746),"")))</f>
        <v>0</v>
      </c>
      <c r="Q746" s="8" t="n">
        <f aca="false">IF(H746="","",IF(ISNUMBER(H746),H746,IFERROR(VALUE(H746),"")))</f>
        <v>300</v>
      </c>
      <c r="R746" s="8" t="n">
        <f aca="false">IF(I746="","",IF(ISNUMBER(I746),I746,IFERROR(VALUE(I746),"")))</f>
        <v>100</v>
      </c>
      <c r="S746" s="8" t="n">
        <f aca="false">IF(COUNT(O746:R746)=0,"",MAX(O746:R746))</f>
        <v>300</v>
      </c>
      <c r="T746" s="8" t="str">
        <f aca="false">IF(S746="","",IFERROR(INDEX(Codetabel!$B$2:$B$11,MATCH(S746,Codetabel!$A$2:$A$11,0)),""))</f>
        <v>4.2</v>
      </c>
      <c r="U746" s="8" t="str">
        <f aca="false">IF(NOT(X746),"n/a (excluded)",IF(K746=S746,"OK","MISMATCH"))</f>
        <v>OK</v>
      </c>
      <c r="V746" s="8" t="str">
        <f aca="false">IF(NOT(X746),"n/a (excluded)",IF(M746&amp;""=T746&amp;"","OK","MISMATCH"))</f>
        <v>OK</v>
      </c>
      <c r="W746" s="8" t="str">
        <f aca="false">IF(E746="","no activity description",IF(O746="","no numeric odour distance",IF(M746="","no category","")))</f>
        <v/>
      </c>
      <c r="X746" s="12" t="b">
        <f aca="false">W746=""</f>
        <v>1</v>
      </c>
      <c r="Y746" s="8" t="n">
        <f aca="false">IF(X746,INDEX(Codetabel!$C$2:$C$11,MATCH(M746&amp;"",Codetabel!$B$2:$B$11,0)),"")</f>
        <v>6</v>
      </c>
      <c r="Z746" s="12" t="b">
        <f aca="false">IF(X746,O746=S746,"")</f>
        <v>0</v>
      </c>
    </row>
    <row r="747" customFormat="false" ht="15" hidden="false" customHeight="false" outlineLevel="0" collapsed="false">
      <c r="A747" s="9" t="n">
        <v>748</v>
      </c>
      <c r="B747" s="9" t="s">
        <v>1469</v>
      </c>
      <c r="C747" s="9" t="s">
        <v>1469</v>
      </c>
      <c r="D747" s="9" t="s">
        <v>1212</v>
      </c>
      <c r="E747" s="9"/>
      <c r="F747" s="9"/>
      <c r="G747" s="9"/>
      <c r="H747" s="9"/>
      <c r="I747" s="9"/>
      <c r="J747" s="9"/>
      <c r="K747" s="9"/>
      <c r="L747" s="9" t="str">
        <f aca="false">IF(ISNA(P748),"",P748)</f>
        <v/>
      </c>
      <c r="M747" s="9"/>
      <c r="N747" s="11" t="b">
        <f aca="false">TRUE()</f>
        <v>1</v>
      </c>
      <c r="O747" s="8" t="str">
        <f aca="false">IF(F747="","",IF(ISNUMBER(F747),F747,IFERROR(VALUE(F747),"")))</f>
        <v/>
      </c>
      <c r="P747" s="8" t="str">
        <f aca="false">IF(G747="","",IF(ISNUMBER(G747),G747,IFERROR(VALUE(G747),"")))</f>
        <v/>
      </c>
      <c r="Q747" s="8" t="str">
        <f aca="false">IF(H747="","",IF(ISNUMBER(H747),H747,IFERROR(VALUE(H747),"")))</f>
        <v/>
      </c>
      <c r="R747" s="8" t="str">
        <f aca="false">IF(I747="","",IF(ISNUMBER(I747),I747,IFERROR(VALUE(I747),"")))</f>
        <v/>
      </c>
      <c r="S747" s="8" t="str">
        <f aca="false">IF(COUNT(O747:R747)=0,"",MAX(O747:R747))</f>
        <v/>
      </c>
      <c r="T747" s="8" t="str">
        <f aca="false">IF(S747="","",IFERROR(INDEX(Codetabel!$B$2:$B$11,MATCH(S747,Codetabel!$A$2:$A$11,0)),""))</f>
        <v/>
      </c>
      <c r="U747" s="8" t="str">
        <f aca="false">IF(NOT(X747),"n/a (excluded)",IF(K747=S747,"OK","MISMATCH"))</f>
        <v>n/a (excluded)</v>
      </c>
      <c r="V747" s="8" t="str">
        <f aca="false">IF(NOT(X747),"n/a (excluded)",IF(M747&amp;""=T747&amp;"","OK","MISMATCH"))</f>
        <v>n/a (excluded)</v>
      </c>
      <c r="W747" s="8" t="str">
        <f aca="false">IF(E747="","no activity description",IF(O747="","no numeric odour distance",IF(M747="","no category","")))</f>
        <v>no activity description</v>
      </c>
      <c r="X747" s="12" t="b">
        <f aca="false">W747=""</f>
        <v>0</v>
      </c>
      <c r="Y747" s="8" t="str">
        <f aca="false">IF(X747,INDEX(Codetabel!$C$2:$C$11,MATCH(M747&amp;"",Codetabel!$B$2:$B$11,0)),"")</f>
        <v/>
      </c>
      <c r="Z747" s="8" t="str">
        <f aca="false">IF(X747,O747=S747,"")</f>
        <v/>
      </c>
    </row>
    <row r="748" customFormat="false" ht="15" hidden="false" customHeight="false" outlineLevel="0" collapsed="false">
      <c r="A748" s="9" t="n">
        <v>749</v>
      </c>
      <c r="B748" s="9" t="s">
        <v>1469</v>
      </c>
      <c r="C748" s="9" t="s">
        <v>1470</v>
      </c>
      <c r="D748" s="9" t="s">
        <v>1212</v>
      </c>
      <c r="E748" s="9" t="s">
        <v>1471</v>
      </c>
      <c r="F748" s="9"/>
      <c r="G748" s="9"/>
      <c r="H748" s="9"/>
      <c r="I748" s="9"/>
      <c r="J748" s="9"/>
      <c r="K748" s="9"/>
      <c r="L748" s="9" t="n">
        <f aca="false">IF(ISNA(P749),"",P749)</f>
        <v>0</v>
      </c>
      <c r="M748" s="9"/>
      <c r="N748" s="11" t="b">
        <f aca="false">TRUE()</f>
        <v>1</v>
      </c>
      <c r="O748" s="8" t="str">
        <f aca="false">IF(F748="","",IF(ISNUMBER(F748),F748,IFERROR(VALUE(F748),"")))</f>
        <v/>
      </c>
      <c r="P748" s="8" t="str">
        <f aca="false">IF(G748="","",IF(ISNUMBER(G748),G748,IFERROR(VALUE(G748),"")))</f>
        <v/>
      </c>
      <c r="Q748" s="8" t="str">
        <f aca="false">IF(H748="","",IF(ISNUMBER(H748),H748,IFERROR(VALUE(H748),"")))</f>
        <v/>
      </c>
      <c r="R748" s="8" t="str">
        <f aca="false">IF(I748="","",IF(ISNUMBER(I748),I748,IFERROR(VALUE(I748),"")))</f>
        <v/>
      </c>
      <c r="S748" s="8" t="str">
        <f aca="false">IF(COUNT(O748:R748)=0,"",MAX(O748:R748))</f>
        <v/>
      </c>
      <c r="T748" s="8" t="str">
        <f aca="false">IF(S748="","",IFERROR(INDEX(Codetabel!$B$2:$B$11,MATCH(S748,Codetabel!$A$2:$A$11,0)),""))</f>
        <v/>
      </c>
      <c r="U748" s="8" t="str">
        <f aca="false">IF(NOT(X748),"n/a (excluded)",IF(K748=S748,"OK","MISMATCH"))</f>
        <v>n/a (excluded)</v>
      </c>
      <c r="V748" s="8" t="str">
        <f aca="false">IF(NOT(X748),"n/a (excluded)",IF(M748&amp;""=T748&amp;"","OK","MISMATCH"))</f>
        <v>n/a (excluded)</v>
      </c>
      <c r="W748" s="8" t="str">
        <f aca="false">IF(E748="","no activity description",IF(O748="","no numeric odour distance",IF(M748="","no category","")))</f>
        <v>no numeric odour distance</v>
      </c>
      <c r="X748" s="12" t="b">
        <f aca="false">W748=""</f>
        <v>0</v>
      </c>
      <c r="Y748" s="8" t="str">
        <f aca="false">IF(X748,INDEX(Codetabel!$C$2:$C$11,MATCH(M748&amp;"",Codetabel!$B$2:$B$11,0)),"")</f>
        <v/>
      </c>
      <c r="Z748" s="8" t="str">
        <f aca="false">IF(X748,O748=S748,"")</f>
        <v/>
      </c>
    </row>
    <row r="749" customFormat="false" ht="15" hidden="false" customHeight="false" outlineLevel="0" collapsed="false">
      <c r="A749" s="9" t="n">
        <v>750</v>
      </c>
      <c r="B749" s="9" t="s">
        <v>1158</v>
      </c>
      <c r="C749" s="9" t="s">
        <v>1159</v>
      </c>
      <c r="D749" s="9" t="s">
        <v>1285</v>
      </c>
      <c r="E749" s="9" t="s">
        <v>1160</v>
      </c>
      <c r="F749" s="9" t="n">
        <v>30</v>
      </c>
      <c r="G749" s="9" t="n">
        <v>0</v>
      </c>
      <c r="H749" s="9" t="n">
        <v>50</v>
      </c>
      <c r="I749" s="9" t="n">
        <v>30</v>
      </c>
      <c r="J749" s="9" t="n">
        <f aca="false">MAX(J750,G750,F750,E750)</f>
        <v>30</v>
      </c>
      <c r="K749" s="9" t="n">
        <v>50</v>
      </c>
      <c r="L749" s="9" t="n">
        <f aca="false">IF(ISNA(P750),"",P750)</f>
        <v>0</v>
      </c>
      <c r="M749" s="9" t="s">
        <v>126</v>
      </c>
      <c r="N749" s="11" t="b">
        <f aca="false">TRUE()</f>
        <v>1</v>
      </c>
      <c r="O749" s="8" t="n">
        <f aca="false">IF(F749="","",IF(ISNUMBER(F749),F749,IFERROR(VALUE(F749),"")))</f>
        <v>30</v>
      </c>
      <c r="P749" s="8" t="n">
        <f aca="false">IF(G749="","",IF(ISNUMBER(G749),G749,IFERROR(VALUE(G749),"")))</f>
        <v>0</v>
      </c>
      <c r="Q749" s="8" t="n">
        <f aca="false">IF(H749="","",IF(ISNUMBER(H749),H749,IFERROR(VALUE(H749),"")))</f>
        <v>50</v>
      </c>
      <c r="R749" s="8" t="n">
        <f aca="false">IF(I749="","",IF(ISNUMBER(I749),I749,IFERROR(VALUE(I749),"")))</f>
        <v>30</v>
      </c>
      <c r="S749" s="8" t="n">
        <f aca="false">IF(COUNT(O749:R749)=0,"",MAX(O749:R749))</f>
        <v>50</v>
      </c>
      <c r="T749" s="8" t="str">
        <f aca="false">IF(S749="","",IFERROR(INDEX(Codetabel!$B$2:$B$11,MATCH(S749,Codetabel!$A$2:$A$11,0)),""))</f>
        <v>3.1</v>
      </c>
      <c r="U749" s="8" t="str">
        <f aca="false">IF(NOT(X749),"n/a (excluded)",IF(K749=S749,"OK","MISMATCH"))</f>
        <v>OK</v>
      </c>
      <c r="V749" s="8" t="str">
        <f aca="false">IF(NOT(X749),"n/a (excluded)",IF(M749&amp;""=T749&amp;"","OK","MISMATCH"))</f>
        <v>OK</v>
      </c>
      <c r="W749" s="8" t="str">
        <f aca="false">IF(E749="","no activity description",IF(O749="","no numeric odour distance",IF(M749="","no category","")))</f>
        <v/>
      </c>
      <c r="X749" s="12" t="b">
        <f aca="false">W749=""</f>
        <v>1</v>
      </c>
      <c r="Y749" s="8" t="n">
        <f aca="false">IF(X749,INDEX(Codetabel!$C$2:$C$11,MATCH(M749&amp;"",Codetabel!$B$2:$B$11,0)),"")</f>
        <v>3</v>
      </c>
      <c r="Z749" s="12" t="b">
        <f aca="false">IF(X749,O749=S749,"")</f>
        <v>0</v>
      </c>
    </row>
    <row r="750" customFormat="false" ht="15" hidden="false" customHeight="false" outlineLevel="0" collapsed="false">
      <c r="A750" s="9" t="n">
        <v>751</v>
      </c>
      <c r="B750" s="9" t="s">
        <v>1158</v>
      </c>
      <c r="C750" s="9" t="s">
        <v>1159</v>
      </c>
      <c r="D750" s="9" t="s">
        <v>1286</v>
      </c>
      <c r="E750" s="9" t="s">
        <v>1161</v>
      </c>
      <c r="F750" s="9" t="n">
        <v>30</v>
      </c>
      <c r="G750" s="9" t="n">
        <v>0</v>
      </c>
      <c r="H750" s="9" t="n">
        <v>50</v>
      </c>
      <c r="I750" s="9" t="n">
        <v>30</v>
      </c>
      <c r="J750" s="9" t="n">
        <f aca="false">MAX(J751,G751,F751,E751)</f>
        <v>30</v>
      </c>
      <c r="K750" s="9" t="n">
        <v>50</v>
      </c>
      <c r="L750" s="9" t="n">
        <f aca="false">IF(ISNA(P751),"",P751)</f>
        <v>0</v>
      </c>
      <c r="M750" s="9" t="s">
        <v>126</v>
      </c>
      <c r="N750" s="11" t="b">
        <f aca="false">TRUE()</f>
        <v>1</v>
      </c>
      <c r="O750" s="8" t="n">
        <f aca="false">IF(F750="","",IF(ISNUMBER(F750),F750,IFERROR(VALUE(F750),"")))</f>
        <v>30</v>
      </c>
      <c r="P750" s="8" t="n">
        <f aca="false">IF(G750="","",IF(ISNUMBER(G750),G750,IFERROR(VALUE(G750),"")))</f>
        <v>0</v>
      </c>
      <c r="Q750" s="8" t="n">
        <f aca="false">IF(H750="","",IF(ISNUMBER(H750),H750,IFERROR(VALUE(H750),"")))</f>
        <v>50</v>
      </c>
      <c r="R750" s="8" t="n">
        <f aca="false">IF(I750="","",IF(ISNUMBER(I750),I750,IFERROR(VALUE(I750),"")))</f>
        <v>30</v>
      </c>
      <c r="S750" s="8" t="n">
        <f aca="false">IF(COUNT(O750:R750)=0,"",MAX(O750:R750))</f>
        <v>50</v>
      </c>
      <c r="T750" s="8" t="str">
        <f aca="false">IF(S750="","",IFERROR(INDEX(Codetabel!$B$2:$B$11,MATCH(S750,Codetabel!$A$2:$A$11,0)),""))</f>
        <v>3.1</v>
      </c>
      <c r="U750" s="8" t="str">
        <f aca="false">IF(NOT(X750),"n/a (excluded)",IF(K750=S750,"OK","MISMATCH"))</f>
        <v>OK</v>
      </c>
      <c r="V750" s="8" t="str">
        <f aca="false">IF(NOT(X750),"n/a (excluded)",IF(M750&amp;""=T750&amp;"","OK","MISMATCH"))</f>
        <v>OK</v>
      </c>
      <c r="W750" s="8" t="str">
        <f aca="false">IF(E750="","no activity description",IF(O750="","no numeric odour distance",IF(M750="","no category","")))</f>
        <v/>
      </c>
      <c r="X750" s="12" t="b">
        <f aca="false">W750=""</f>
        <v>1</v>
      </c>
      <c r="Y750" s="8" t="n">
        <f aca="false">IF(X750,INDEX(Codetabel!$C$2:$C$11,MATCH(M750&amp;"",Codetabel!$B$2:$B$11,0)),"")</f>
        <v>3</v>
      </c>
      <c r="Z750" s="12" t="b">
        <f aca="false">IF(X750,O750=S750,"")</f>
        <v>0</v>
      </c>
    </row>
    <row r="751" customFormat="false" ht="15" hidden="false" customHeight="false" outlineLevel="0" collapsed="false">
      <c r="A751" s="9" t="n">
        <v>752</v>
      </c>
      <c r="B751" s="9" t="s">
        <v>1162</v>
      </c>
      <c r="C751" s="9" t="s">
        <v>1163</v>
      </c>
      <c r="D751" s="9"/>
      <c r="E751" s="9" t="s">
        <v>1164</v>
      </c>
      <c r="F751" s="9" t="n">
        <v>30</v>
      </c>
      <c r="G751" s="9" t="n">
        <v>0</v>
      </c>
      <c r="H751" s="9" t="n">
        <v>30</v>
      </c>
      <c r="I751" s="9" t="n">
        <v>30</v>
      </c>
      <c r="J751" s="9" t="n">
        <f aca="false">MAX(J752,G752,F752,E752)</f>
        <v>0</v>
      </c>
      <c r="K751" s="9" t="n">
        <v>30</v>
      </c>
      <c r="L751" s="9" t="n">
        <f aca="false">IF(ISNA(P752),"",P752)</f>
        <v>0</v>
      </c>
      <c r="M751" s="9" t="s">
        <v>107</v>
      </c>
      <c r="N751" s="11" t="b">
        <f aca="false">TRUE()</f>
        <v>1</v>
      </c>
      <c r="O751" s="8" t="n">
        <f aca="false">IF(F751="","",IF(ISNUMBER(F751),F751,IFERROR(VALUE(F751),"")))</f>
        <v>30</v>
      </c>
      <c r="P751" s="8" t="n">
        <f aca="false">IF(G751="","",IF(ISNUMBER(G751),G751,IFERROR(VALUE(G751),"")))</f>
        <v>0</v>
      </c>
      <c r="Q751" s="8" t="n">
        <f aca="false">IF(H751="","",IF(ISNUMBER(H751),H751,IFERROR(VALUE(H751),"")))</f>
        <v>30</v>
      </c>
      <c r="R751" s="8" t="n">
        <f aca="false">IF(I751="","",IF(ISNUMBER(I751),I751,IFERROR(VALUE(I751),"")))</f>
        <v>30</v>
      </c>
      <c r="S751" s="8" t="n">
        <f aca="false">IF(COUNT(O751:R751)=0,"",MAX(O751:R751))</f>
        <v>30</v>
      </c>
      <c r="T751" s="8" t="str">
        <f aca="false">IF(S751="","",IFERROR(INDEX(Codetabel!$B$2:$B$11,MATCH(S751,Codetabel!$A$2:$A$11,0)),""))</f>
        <v>2</v>
      </c>
      <c r="U751" s="8" t="str">
        <f aca="false">IF(NOT(X751),"n/a (excluded)",IF(K751=S751,"OK","MISMATCH"))</f>
        <v>OK</v>
      </c>
      <c r="V751" s="8" t="str">
        <f aca="false">IF(NOT(X751),"n/a (excluded)",IF(M751&amp;""=T751&amp;"","OK","MISMATCH"))</f>
        <v>OK</v>
      </c>
      <c r="W751" s="8" t="str">
        <f aca="false">IF(E751="","no activity description",IF(O751="","no numeric odour distance",IF(M751="","no category","")))</f>
        <v/>
      </c>
      <c r="X751" s="12" t="b">
        <f aca="false">W751=""</f>
        <v>1</v>
      </c>
      <c r="Y751" s="8" t="n">
        <f aca="false">IF(X751,INDEX(Codetabel!$C$2:$C$11,MATCH(M751&amp;"",Codetabel!$B$2:$B$11,0)),"")</f>
        <v>2</v>
      </c>
      <c r="Z751" s="12" t="b">
        <f aca="false">IF(X751,O751=S751,"")</f>
        <v>1</v>
      </c>
    </row>
    <row r="752" customFormat="false" ht="15" hidden="false" customHeight="false" outlineLevel="0" collapsed="false">
      <c r="A752" s="9" t="n">
        <v>753</v>
      </c>
      <c r="B752" s="9" t="s">
        <v>1165</v>
      </c>
      <c r="C752" s="9" t="s">
        <v>1166</v>
      </c>
      <c r="D752" s="9" t="s">
        <v>1285</v>
      </c>
      <c r="E752" s="9" t="s">
        <v>1167</v>
      </c>
      <c r="F752" s="9" t="n">
        <v>0</v>
      </c>
      <c r="G752" s="9" t="n">
        <v>0</v>
      </c>
      <c r="H752" s="9" t="n">
        <v>30</v>
      </c>
      <c r="I752" s="9" t="n">
        <v>0</v>
      </c>
      <c r="J752" s="9" t="n">
        <f aca="false">MAX(J753,G753,F753,E753)</f>
        <v>0</v>
      </c>
      <c r="K752" s="9" t="n">
        <v>30</v>
      </c>
      <c r="L752" s="9" t="n">
        <f aca="false">IF(ISNA(P753),"",P753)</f>
        <v>0</v>
      </c>
      <c r="M752" s="9" t="s">
        <v>107</v>
      </c>
      <c r="N752" s="11" t="b">
        <f aca="false">TRUE()</f>
        <v>1</v>
      </c>
      <c r="O752" s="8" t="n">
        <f aca="false">IF(F752="","",IF(ISNUMBER(F752),F752,IFERROR(VALUE(F752),"")))</f>
        <v>0</v>
      </c>
      <c r="P752" s="8" t="n">
        <f aca="false">IF(G752="","",IF(ISNUMBER(G752),G752,IFERROR(VALUE(G752),"")))</f>
        <v>0</v>
      </c>
      <c r="Q752" s="8" t="n">
        <f aca="false">IF(H752="","",IF(ISNUMBER(H752),H752,IFERROR(VALUE(H752),"")))</f>
        <v>30</v>
      </c>
      <c r="R752" s="8" t="n">
        <f aca="false">IF(I752="","",IF(ISNUMBER(I752),I752,IFERROR(VALUE(I752),"")))</f>
        <v>0</v>
      </c>
      <c r="S752" s="8" t="n">
        <f aca="false">IF(COUNT(O752:R752)=0,"",MAX(O752:R752))</f>
        <v>30</v>
      </c>
      <c r="T752" s="8" t="str">
        <f aca="false">IF(S752="","",IFERROR(INDEX(Codetabel!$B$2:$B$11,MATCH(S752,Codetabel!$A$2:$A$11,0)),""))</f>
        <v>2</v>
      </c>
      <c r="U752" s="8" t="str">
        <f aca="false">IF(NOT(X752),"n/a (excluded)",IF(K752=S752,"OK","MISMATCH"))</f>
        <v>OK</v>
      </c>
      <c r="V752" s="8" t="str">
        <f aca="false">IF(NOT(X752),"n/a (excluded)",IF(M752&amp;""=T752&amp;"","OK","MISMATCH"))</f>
        <v>OK</v>
      </c>
      <c r="W752" s="8" t="str">
        <f aca="false">IF(E752="","no activity description",IF(O752="","no numeric odour distance",IF(M752="","no category","")))</f>
        <v/>
      </c>
      <c r="X752" s="12" t="b">
        <f aca="false">W752=""</f>
        <v>1</v>
      </c>
      <c r="Y752" s="8" t="n">
        <f aca="false">IF(X752,INDEX(Codetabel!$C$2:$C$11,MATCH(M752&amp;"",Codetabel!$B$2:$B$11,0)),"")</f>
        <v>2</v>
      </c>
      <c r="Z752" s="12" t="b">
        <f aca="false">IF(X752,O752=S752,"")</f>
        <v>0</v>
      </c>
    </row>
    <row r="753" customFormat="false" ht="15" hidden="false" customHeight="false" outlineLevel="0" collapsed="false">
      <c r="A753" s="9" t="n">
        <v>754</v>
      </c>
      <c r="B753" s="9" t="s">
        <v>1165</v>
      </c>
      <c r="C753" s="9" t="s">
        <v>1166</v>
      </c>
      <c r="D753" s="9" t="s">
        <v>1286</v>
      </c>
      <c r="E753" s="9" t="s">
        <v>1168</v>
      </c>
      <c r="F753" s="9" t="n">
        <v>0</v>
      </c>
      <c r="G753" s="9" t="n">
        <v>0</v>
      </c>
      <c r="H753" s="9" t="n">
        <v>10</v>
      </c>
      <c r="I753" s="9" t="n">
        <v>0</v>
      </c>
      <c r="J753" s="9" t="n">
        <f aca="false">MAX(J754,G754,F754,E754)</f>
        <v>0</v>
      </c>
      <c r="K753" s="9" t="n">
        <v>10</v>
      </c>
      <c r="L753" s="9" t="n">
        <f aca="false">IF(ISNA(P754),"",P754)</f>
        <v>0</v>
      </c>
      <c r="M753" s="9" t="s">
        <v>392</v>
      </c>
      <c r="N753" s="11" t="b">
        <f aca="false">TRUE()</f>
        <v>1</v>
      </c>
      <c r="O753" s="8" t="n">
        <f aca="false">IF(F753="","",IF(ISNUMBER(F753),F753,IFERROR(VALUE(F753),"")))</f>
        <v>0</v>
      </c>
      <c r="P753" s="8" t="n">
        <f aca="false">IF(G753="","",IF(ISNUMBER(G753),G753,IFERROR(VALUE(G753),"")))</f>
        <v>0</v>
      </c>
      <c r="Q753" s="8" t="n">
        <f aca="false">IF(H753="","",IF(ISNUMBER(H753),H753,IFERROR(VALUE(H753),"")))</f>
        <v>10</v>
      </c>
      <c r="R753" s="8" t="n">
        <f aca="false">IF(I753="","",IF(ISNUMBER(I753),I753,IFERROR(VALUE(I753),"")))</f>
        <v>0</v>
      </c>
      <c r="S753" s="8" t="n">
        <f aca="false">IF(COUNT(O753:R753)=0,"",MAX(O753:R753))</f>
        <v>10</v>
      </c>
      <c r="T753" s="8" t="str">
        <f aca="false">IF(S753="","",IFERROR(INDEX(Codetabel!$B$2:$B$11,MATCH(S753,Codetabel!$A$2:$A$11,0)),""))</f>
        <v>1</v>
      </c>
      <c r="U753" s="8" t="str">
        <f aca="false">IF(NOT(X753),"n/a (excluded)",IF(K753=S753,"OK","MISMATCH"))</f>
        <v>OK</v>
      </c>
      <c r="V753" s="8" t="str">
        <f aca="false">IF(NOT(X753),"n/a (excluded)",IF(M753&amp;""=T753&amp;"","OK","MISMATCH"))</f>
        <v>OK</v>
      </c>
      <c r="W753" s="8" t="str">
        <f aca="false">IF(E753="","no activity description",IF(O753="","no numeric odour distance",IF(M753="","no category","")))</f>
        <v/>
      </c>
      <c r="X753" s="12" t="b">
        <f aca="false">W753=""</f>
        <v>1</v>
      </c>
      <c r="Y753" s="8" t="n">
        <f aca="false">IF(X753,INDEX(Codetabel!$C$2:$C$11,MATCH(M753&amp;"",Codetabel!$B$2:$B$11,0)),"")</f>
        <v>1</v>
      </c>
      <c r="Z753" s="12" t="b">
        <f aca="false">IF(X753,O753=S753,"")</f>
        <v>0</v>
      </c>
    </row>
    <row r="754" customFormat="false" ht="15" hidden="false" customHeight="false" outlineLevel="0" collapsed="false">
      <c r="A754" s="9" t="n">
        <v>755</v>
      </c>
      <c r="B754" s="9" t="s">
        <v>1169</v>
      </c>
      <c r="C754" s="9" t="s">
        <v>1170</v>
      </c>
      <c r="D754" s="9"/>
      <c r="E754" s="9" t="s">
        <v>1171</v>
      </c>
      <c r="F754" s="9" t="n">
        <v>0</v>
      </c>
      <c r="G754" s="9" t="n">
        <v>0</v>
      </c>
      <c r="H754" s="9" t="n">
        <v>10</v>
      </c>
      <c r="I754" s="9" t="n">
        <v>0</v>
      </c>
      <c r="J754" s="9" t="n">
        <f aca="false">MAX(J755,G755,F755,E755)</f>
        <v>0</v>
      </c>
      <c r="K754" s="9" t="n">
        <v>10</v>
      </c>
      <c r="L754" s="9" t="str">
        <f aca="false">IF(ISNA(P755),"",P755)</f>
        <v/>
      </c>
      <c r="M754" s="9" t="s">
        <v>392</v>
      </c>
      <c r="N754" s="11" t="b">
        <f aca="false">TRUE()</f>
        <v>1</v>
      </c>
      <c r="O754" s="8" t="n">
        <f aca="false">IF(F754="","",IF(ISNUMBER(F754),F754,IFERROR(VALUE(F754),"")))</f>
        <v>0</v>
      </c>
      <c r="P754" s="8" t="n">
        <f aca="false">IF(G754="","",IF(ISNUMBER(G754),G754,IFERROR(VALUE(G754),"")))</f>
        <v>0</v>
      </c>
      <c r="Q754" s="8" t="n">
        <f aca="false">IF(H754="","",IF(ISNUMBER(H754),H754,IFERROR(VALUE(H754),"")))</f>
        <v>10</v>
      </c>
      <c r="R754" s="8" t="n">
        <f aca="false">IF(I754="","",IF(ISNUMBER(I754),I754,IFERROR(VALUE(I754),"")))</f>
        <v>0</v>
      </c>
      <c r="S754" s="8" t="n">
        <f aca="false">IF(COUNT(O754:R754)=0,"",MAX(O754:R754))</f>
        <v>10</v>
      </c>
      <c r="T754" s="8" t="str">
        <f aca="false">IF(S754="","",IFERROR(INDEX(Codetabel!$B$2:$B$11,MATCH(S754,Codetabel!$A$2:$A$11,0)),""))</f>
        <v>1</v>
      </c>
      <c r="U754" s="8" t="str">
        <f aca="false">IF(NOT(X754),"n/a (excluded)",IF(K754=S754,"OK","MISMATCH"))</f>
        <v>OK</v>
      </c>
      <c r="V754" s="8" t="str">
        <f aca="false">IF(NOT(X754),"n/a (excluded)",IF(M754&amp;""=T754&amp;"","OK","MISMATCH"))</f>
        <v>OK</v>
      </c>
      <c r="W754" s="8" t="str">
        <f aca="false">IF(E754="","no activity description",IF(O754="","no numeric odour distance",IF(M754="","no category","")))</f>
        <v/>
      </c>
      <c r="X754" s="12" t="b">
        <f aca="false">W754=""</f>
        <v>1</v>
      </c>
      <c r="Y754" s="8" t="n">
        <f aca="false">IF(X754,INDEX(Codetabel!$C$2:$C$11,MATCH(M754&amp;"",Codetabel!$B$2:$B$11,0)),"")</f>
        <v>1</v>
      </c>
      <c r="Z754" s="12" t="b">
        <f aca="false">IF(X754,O754=S754,"")</f>
        <v>0</v>
      </c>
    </row>
    <row r="755" customFormat="false" ht="15" hidden="false" customHeight="false" outlineLevel="0" collapsed="false">
      <c r="A755" s="9" t="n">
        <v>756</v>
      </c>
      <c r="B755" s="9" t="s">
        <v>1172</v>
      </c>
      <c r="C755" s="9" t="s">
        <v>1173</v>
      </c>
      <c r="D755" s="9" t="s">
        <v>1215</v>
      </c>
      <c r="E755" s="9" t="s">
        <v>1472</v>
      </c>
      <c r="F755" s="9"/>
      <c r="G755" s="9"/>
      <c r="H755" s="9"/>
      <c r="I755" s="9"/>
      <c r="J755" s="9"/>
      <c r="K755" s="9"/>
      <c r="L755" s="9" t="n">
        <f aca="false">IF(ISNA(P756),"",P756)</f>
        <v>0</v>
      </c>
      <c r="M755" s="9"/>
      <c r="N755" s="11" t="b">
        <f aca="false">TRUE()</f>
        <v>1</v>
      </c>
      <c r="O755" s="8" t="str">
        <f aca="false">IF(F755="","",IF(ISNUMBER(F755),F755,IFERROR(VALUE(F755),"")))</f>
        <v/>
      </c>
      <c r="P755" s="8" t="str">
        <f aca="false">IF(G755="","",IF(ISNUMBER(G755),G755,IFERROR(VALUE(G755),"")))</f>
        <v/>
      </c>
      <c r="Q755" s="8" t="str">
        <f aca="false">IF(H755="","",IF(ISNUMBER(H755),H755,IFERROR(VALUE(H755),"")))</f>
        <v/>
      </c>
      <c r="R755" s="8" t="str">
        <f aca="false">IF(I755="","",IF(ISNUMBER(I755),I755,IFERROR(VALUE(I755),"")))</f>
        <v/>
      </c>
      <c r="S755" s="8" t="str">
        <f aca="false">IF(COUNT(O755:R755)=0,"",MAX(O755:R755))</f>
        <v/>
      </c>
      <c r="T755" s="8" t="str">
        <f aca="false">IF(S755="","",IFERROR(INDEX(Codetabel!$B$2:$B$11,MATCH(S755,Codetabel!$A$2:$A$11,0)),""))</f>
        <v/>
      </c>
      <c r="U755" s="8" t="str">
        <f aca="false">IF(NOT(X755),"n/a (excluded)",IF(K755=S755,"OK","MISMATCH"))</f>
        <v>n/a (excluded)</v>
      </c>
      <c r="V755" s="8" t="str">
        <f aca="false">IF(NOT(X755),"n/a (excluded)",IF(M755&amp;""=T755&amp;"","OK","MISMATCH"))</f>
        <v>n/a (excluded)</v>
      </c>
      <c r="W755" s="8" t="str">
        <f aca="false">IF(E755="","no activity description",IF(O755="","no numeric odour distance",IF(M755="","no category","")))</f>
        <v>no numeric odour distance</v>
      </c>
      <c r="X755" s="12" t="b">
        <f aca="false">W755=""</f>
        <v>0</v>
      </c>
      <c r="Y755" s="8" t="str">
        <f aca="false">IF(X755,INDEX(Codetabel!$C$2:$C$11,MATCH(M755&amp;"",Codetabel!$B$2:$B$11,0)),"")</f>
        <v/>
      </c>
      <c r="Z755" s="8" t="str">
        <f aca="false">IF(X755,O755=S755,"")</f>
        <v/>
      </c>
    </row>
    <row r="756" customFormat="false" ht="15" hidden="false" customHeight="false" outlineLevel="0" collapsed="false">
      <c r="A756" s="9" t="n">
        <v>757</v>
      </c>
      <c r="B756" s="9" t="s">
        <v>1172</v>
      </c>
      <c r="C756" s="9" t="s">
        <v>1173</v>
      </c>
      <c r="D756" s="9" t="s">
        <v>392</v>
      </c>
      <c r="E756" s="9" t="s">
        <v>1174</v>
      </c>
      <c r="F756" s="9" t="n">
        <v>0</v>
      </c>
      <c r="G756" s="9" t="n">
        <v>0</v>
      </c>
      <c r="H756" s="9" t="n">
        <v>10</v>
      </c>
      <c r="I756" s="9" t="n">
        <v>0</v>
      </c>
      <c r="J756" s="9" t="n">
        <f aca="false">MAX(J757,G757,F757,E757)</f>
        <v>100</v>
      </c>
      <c r="K756" s="9" t="n">
        <v>10</v>
      </c>
      <c r="L756" s="9" t="n">
        <f aca="false">IF(ISNA(P757),"",P757)</f>
        <v>0</v>
      </c>
      <c r="M756" s="9" t="s">
        <v>392</v>
      </c>
      <c r="N756" s="11" t="b">
        <f aca="false">TRUE()</f>
        <v>1</v>
      </c>
      <c r="O756" s="8" t="n">
        <f aca="false">IF(F756="","",IF(ISNUMBER(F756),F756,IFERROR(VALUE(F756),"")))</f>
        <v>0</v>
      </c>
      <c r="P756" s="8" t="n">
        <f aca="false">IF(G756="","",IF(ISNUMBER(G756),G756,IFERROR(VALUE(G756),"")))</f>
        <v>0</v>
      </c>
      <c r="Q756" s="8" t="n">
        <f aca="false">IF(H756="","",IF(ISNUMBER(H756),H756,IFERROR(VALUE(H756),"")))</f>
        <v>10</v>
      </c>
      <c r="R756" s="8" t="n">
        <f aca="false">IF(I756="","",IF(ISNUMBER(I756),I756,IFERROR(VALUE(I756),"")))</f>
        <v>0</v>
      </c>
      <c r="S756" s="8" t="n">
        <f aca="false">IF(COUNT(O756:R756)=0,"",MAX(O756:R756))</f>
        <v>10</v>
      </c>
      <c r="T756" s="8" t="str">
        <f aca="false">IF(S756="","",IFERROR(INDEX(Codetabel!$B$2:$B$11,MATCH(S756,Codetabel!$A$2:$A$11,0)),""))</f>
        <v>1</v>
      </c>
      <c r="U756" s="8" t="str">
        <f aca="false">IF(NOT(X756),"n/a (excluded)",IF(K756=S756,"OK","MISMATCH"))</f>
        <v>OK</v>
      </c>
      <c r="V756" s="8" t="str">
        <f aca="false">IF(NOT(X756),"n/a (excluded)",IF(M756&amp;""=T756&amp;"","OK","MISMATCH"))</f>
        <v>OK</v>
      </c>
      <c r="W756" s="8" t="str">
        <f aca="false">IF(E756="","no activity description",IF(O756="","no numeric odour distance",IF(M756="","no category","")))</f>
        <v/>
      </c>
      <c r="X756" s="12" t="b">
        <f aca="false">W756=""</f>
        <v>1</v>
      </c>
      <c r="Y756" s="8" t="n">
        <f aca="false">IF(X756,INDEX(Codetabel!$C$2:$C$11,MATCH(M756&amp;"",Codetabel!$B$2:$B$11,0)),"")</f>
        <v>1</v>
      </c>
      <c r="Z756" s="12" t="b">
        <f aca="false">IF(X756,O756=S756,"")</f>
        <v>0</v>
      </c>
    </row>
    <row r="757" customFormat="false" ht="15" hidden="false" customHeight="false" outlineLevel="0" collapsed="false">
      <c r="A757" s="9" t="n">
        <v>758</v>
      </c>
      <c r="B757" s="9" t="s">
        <v>1172</v>
      </c>
      <c r="C757" s="9" t="s">
        <v>1175</v>
      </c>
      <c r="D757" s="9" t="s">
        <v>107</v>
      </c>
      <c r="E757" s="9" t="s">
        <v>1176</v>
      </c>
      <c r="F757" s="9" t="n">
        <v>0</v>
      </c>
      <c r="G757" s="9" t="n">
        <v>0</v>
      </c>
      <c r="H757" s="9" t="n">
        <v>10</v>
      </c>
      <c r="I757" s="9" t="n">
        <v>0</v>
      </c>
      <c r="J757" s="9" t="n">
        <f aca="false">MAX(J758,G758,F758,E758)</f>
        <v>100</v>
      </c>
      <c r="K757" s="9" t="n">
        <v>10</v>
      </c>
      <c r="L757" s="9" t="n">
        <f aca="false">IF(ISNA(P758),"",P758)</f>
        <v>10</v>
      </c>
      <c r="M757" s="9" t="s">
        <v>392</v>
      </c>
      <c r="N757" s="11" t="b">
        <f aca="false">TRUE()</f>
        <v>1</v>
      </c>
      <c r="O757" s="8" t="n">
        <f aca="false">IF(F757="","",IF(ISNUMBER(F757),F757,IFERROR(VALUE(F757),"")))</f>
        <v>0</v>
      </c>
      <c r="P757" s="8" t="n">
        <f aca="false">IF(G757="","",IF(ISNUMBER(G757),G757,IFERROR(VALUE(G757),"")))</f>
        <v>0</v>
      </c>
      <c r="Q757" s="8" t="n">
        <f aca="false">IF(H757="","",IF(ISNUMBER(H757),H757,IFERROR(VALUE(H757),"")))</f>
        <v>10</v>
      </c>
      <c r="R757" s="8" t="n">
        <f aca="false">IF(I757="","",IF(ISNUMBER(I757),I757,IFERROR(VALUE(I757),"")))</f>
        <v>0</v>
      </c>
      <c r="S757" s="8" t="n">
        <f aca="false">IF(COUNT(O757:R757)=0,"",MAX(O757:R757))</f>
        <v>10</v>
      </c>
      <c r="T757" s="8" t="str">
        <f aca="false">IF(S757="","",IFERROR(INDEX(Codetabel!$B$2:$B$11,MATCH(S757,Codetabel!$A$2:$A$11,0)),""))</f>
        <v>1</v>
      </c>
      <c r="U757" s="8" t="str">
        <f aca="false">IF(NOT(X757),"n/a (excluded)",IF(K757=S757,"OK","MISMATCH"))</f>
        <v>OK</v>
      </c>
      <c r="V757" s="8" t="str">
        <f aca="false">IF(NOT(X757),"n/a (excluded)",IF(M757&amp;""=T757&amp;"","OK","MISMATCH"))</f>
        <v>OK</v>
      </c>
      <c r="W757" s="8" t="str">
        <f aca="false">IF(E757="","no activity description",IF(O757="","no numeric odour distance",IF(M757="","no category","")))</f>
        <v/>
      </c>
      <c r="X757" s="12" t="b">
        <f aca="false">W757=""</f>
        <v>1</v>
      </c>
      <c r="Y757" s="8" t="n">
        <f aca="false">IF(X757,INDEX(Codetabel!$C$2:$C$11,MATCH(M757&amp;"",Codetabel!$B$2:$B$11,0)),"")</f>
        <v>1</v>
      </c>
      <c r="Z757" s="12" t="b">
        <f aca="false">IF(X757,O757=S757,"")</f>
        <v>0</v>
      </c>
    </row>
    <row r="758" customFormat="false" ht="15" hidden="false" customHeight="false" outlineLevel="0" collapsed="false">
      <c r="A758" s="9" t="n">
        <v>759</v>
      </c>
      <c r="B758" s="9" t="s">
        <v>1172</v>
      </c>
      <c r="C758" s="9" t="s">
        <v>1177</v>
      </c>
      <c r="D758" s="9" t="s">
        <v>1217</v>
      </c>
      <c r="E758" s="9" t="s">
        <v>1178</v>
      </c>
      <c r="F758" s="9" t="n">
        <v>100</v>
      </c>
      <c r="G758" s="9" t="n">
        <v>10</v>
      </c>
      <c r="H758" s="9" t="n">
        <v>30</v>
      </c>
      <c r="I758" s="9" t="n">
        <v>10</v>
      </c>
      <c r="J758" s="9" t="n">
        <f aca="false">MAX(J759,G759,F759,E759)</f>
        <v>30</v>
      </c>
      <c r="K758" s="9" t="n">
        <v>100</v>
      </c>
      <c r="L758" s="9" t="n">
        <f aca="false">IF(ISNA(P759),"",P759)</f>
        <v>0</v>
      </c>
      <c r="M758" s="9" t="s">
        <v>115</v>
      </c>
      <c r="N758" s="11" t="b">
        <f aca="false">TRUE()</f>
        <v>1</v>
      </c>
      <c r="O758" s="8" t="n">
        <f aca="false">IF(F758="","",IF(ISNUMBER(F758),F758,IFERROR(VALUE(F758),"")))</f>
        <v>100</v>
      </c>
      <c r="P758" s="8" t="n">
        <f aca="false">IF(G758="","",IF(ISNUMBER(G758),G758,IFERROR(VALUE(G758),"")))</f>
        <v>10</v>
      </c>
      <c r="Q758" s="8" t="n">
        <f aca="false">IF(H758="","",IF(ISNUMBER(H758),H758,IFERROR(VALUE(H758),"")))</f>
        <v>30</v>
      </c>
      <c r="R758" s="8" t="n">
        <f aca="false">IF(I758="","",IF(ISNUMBER(I758),I758,IFERROR(VALUE(I758),"")))</f>
        <v>10</v>
      </c>
      <c r="S758" s="8" t="n">
        <f aca="false">IF(COUNT(O758:R758)=0,"",MAX(O758:R758))</f>
        <v>100</v>
      </c>
      <c r="T758" s="8" t="str">
        <f aca="false">IF(S758="","",IFERROR(INDEX(Codetabel!$B$2:$B$11,MATCH(S758,Codetabel!$A$2:$A$11,0)),""))</f>
        <v>3.2</v>
      </c>
      <c r="U758" s="8" t="str">
        <f aca="false">IF(NOT(X758),"n/a (excluded)",IF(K758=S758,"OK","MISMATCH"))</f>
        <v>OK</v>
      </c>
      <c r="V758" s="8" t="str">
        <f aca="false">IF(NOT(X758),"n/a (excluded)",IF(M758&amp;""=T758&amp;"","OK","MISMATCH"))</f>
        <v>OK</v>
      </c>
      <c r="W758" s="8" t="str">
        <f aca="false">IF(E758="","no activity description",IF(O758="","no numeric odour distance",IF(M758="","no category","")))</f>
        <v/>
      </c>
      <c r="X758" s="12" t="b">
        <f aca="false">W758=""</f>
        <v>1</v>
      </c>
      <c r="Y758" s="8" t="n">
        <f aca="false">IF(X758,INDEX(Codetabel!$C$2:$C$11,MATCH(M758&amp;"",Codetabel!$B$2:$B$11,0)),"")</f>
        <v>4</v>
      </c>
      <c r="Z758" s="12" t="b">
        <f aca="false">IF(X758,O758=S758,"")</f>
        <v>1</v>
      </c>
    </row>
    <row r="759" customFormat="false" ht="15" hidden="false" customHeight="false" outlineLevel="0" collapsed="false">
      <c r="A759" s="9" t="n">
        <v>760</v>
      </c>
      <c r="B759" s="9" t="s">
        <v>1179</v>
      </c>
      <c r="C759" s="9" t="s">
        <v>1180</v>
      </c>
      <c r="D759" s="9"/>
      <c r="E759" s="9" t="s">
        <v>1181</v>
      </c>
      <c r="F759" s="9" t="n">
        <v>10</v>
      </c>
      <c r="G759" s="9" t="n">
        <v>0</v>
      </c>
      <c r="H759" s="9" t="n">
        <v>30</v>
      </c>
      <c r="I759" s="9" t="n">
        <v>0</v>
      </c>
      <c r="J759" s="9" t="n">
        <f aca="false">MAX(J760,G760,F760,E760)</f>
        <v>30</v>
      </c>
      <c r="K759" s="9" t="n">
        <v>30</v>
      </c>
      <c r="L759" s="9" t="n">
        <f aca="false">IF(ISNA(P760),"",P760)</f>
        <v>0</v>
      </c>
      <c r="M759" s="9" t="s">
        <v>107</v>
      </c>
      <c r="N759" s="11" t="b">
        <f aca="false">TRUE()</f>
        <v>1</v>
      </c>
      <c r="O759" s="8" t="n">
        <f aca="false">IF(F759="","",IF(ISNUMBER(F759),F759,IFERROR(VALUE(F759),"")))</f>
        <v>10</v>
      </c>
      <c r="P759" s="8" t="n">
        <f aca="false">IF(G759="","",IF(ISNUMBER(G759),G759,IFERROR(VALUE(G759),"")))</f>
        <v>0</v>
      </c>
      <c r="Q759" s="8" t="n">
        <f aca="false">IF(H759="","",IF(ISNUMBER(H759),H759,IFERROR(VALUE(H759),"")))</f>
        <v>30</v>
      </c>
      <c r="R759" s="8" t="n">
        <f aca="false">IF(I759="","",IF(ISNUMBER(I759),I759,IFERROR(VALUE(I759),"")))</f>
        <v>0</v>
      </c>
      <c r="S759" s="8" t="n">
        <f aca="false">IF(COUNT(O759:R759)=0,"",MAX(O759:R759))</f>
        <v>30</v>
      </c>
      <c r="T759" s="8" t="str">
        <f aca="false">IF(S759="","",IFERROR(INDEX(Codetabel!$B$2:$B$11,MATCH(S759,Codetabel!$A$2:$A$11,0)),""))</f>
        <v>2</v>
      </c>
      <c r="U759" s="8" t="str">
        <f aca="false">IF(NOT(X759),"n/a (excluded)",IF(K759=S759,"OK","MISMATCH"))</f>
        <v>OK</v>
      </c>
      <c r="V759" s="8" t="str">
        <f aca="false">IF(NOT(X759),"n/a (excluded)",IF(M759&amp;""=T759&amp;"","OK","MISMATCH"))</f>
        <v>OK</v>
      </c>
      <c r="W759" s="8" t="str">
        <f aca="false">IF(E759="","no activity description",IF(O759="","no numeric odour distance",IF(M759="","no category","")))</f>
        <v/>
      </c>
      <c r="X759" s="12" t="b">
        <f aca="false">W759=""</f>
        <v>1</v>
      </c>
      <c r="Y759" s="8" t="n">
        <f aca="false">IF(X759,INDEX(Codetabel!$C$2:$C$11,MATCH(M759&amp;"",Codetabel!$B$2:$B$11,0)),"")</f>
        <v>2</v>
      </c>
      <c r="Z759" s="12" t="b">
        <f aca="false">IF(X759,O759=S759,"")</f>
        <v>0</v>
      </c>
    </row>
    <row r="760" customFormat="false" ht="15" hidden="false" customHeight="false" outlineLevel="0" collapsed="false">
      <c r="A760" s="9" t="n">
        <v>761</v>
      </c>
      <c r="B760" s="9" t="s">
        <v>1182</v>
      </c>
      <c r="C760" s="9" t="s">
        <v>1183</v>
      </c>
      <c r="D760" s="9" t="s">
        <v>1285</v>
      </c>
      <c r="E760" s="9" t="s">
        <v>1184</v>
      </c>
      <c r="F760" s="9" t="n">
        <v>30</v>
      </c>
      <c r="G760" s="9" t="n">
        <v>0</v>
      </c>
      <c r="H760" s="9" t="n">
        <v>100</v>
      </c>
      <c r="I760" s="9" t="n">
        <v>0</v>
      </c>
      <c r="J760" s="9" t="n">
        <f aca="false">MAX(J761,G761,F761,E761)</f>
        <v>0</v>
      </c>
      <c r="K760" s="9" t="n">
        <v>100</v>
      </c>
      <c r="L760" s="9" t="n">
        <f aca="false">IF(ISNA(P761),"",P761)</f>
        <v>0</v>
      </c>
      <c r="M760" s="9" t="s">
        <v>115</v>
      </c>
      <c r="N760" s="11" t="b">
        <f aca="false">TRUE()</f>
        <v>1</v>
      </c>
      <c r="O760" s="8" t="n">
        <f aca="false">IF(F760="","",IF(ISNUMBER(F760),F760,IFERROR(VALUE(F760),"")))</f>
        <v>30</v>
      </c>
      <c r="P760" s="8" t="n">
        <f aca="false">IF(G760="","",IF(ISNUMBER(G760),G760,IFERROR(VALUE(G760),"")))</f>
        <v>0</v>
      </c>
      <c r="Q760" s="8" t="n">
        <f aca="false">IF(H760="","",IF(ISNUMBER(H760),H760,IFERROR(VALUE(H760),"")))</f>
        <v>100</v>
      </c>
      <c r="R760" s="8" t="n">
        <f aca="false">IF(I760="","",IF(ISNUMBER(I760),I760,IFERROR(VALUE(I760),"")))</f>
        <v>0</v>
      </c>
      <c r="S760" s="8" t="n">
        <f aca="false">IF(COUNT(O760:R760)=0,"",MAX(O760:R760))</f>
        <v>100</v>
      </c>
      <c r="T760" s="8" t="str">
        <f aca="false">IF(S760="","",IFERROR(INDEX(Codetabel!$B$2:$B$11,MATCH(S760,Codetabel!$A$2:$A$11,0)),""))</f>
        <v>3.2</v>
      </c>
      <c r="U760" s="8" t="str">
        <f aca="false">IF(NOT(X760),"n/a (excluded)",IF(K760=S760,"OK","MISMATCH"))</f>
        <v>OK</v>
      </c>
      <c r="V760" s="8" t="str">
        <f aca="false">IF(NOT(X760),"n/a (excluded)",IF(M760&amp;""=T760&amp;"","OK","MISMATCH"))</f>
        <v>OK</v>
      </c>
      <c r="W760" s="8" t="str">
        <f aca="false">IF(E760="","no activity description",IF(O760="","no numeric odour distance",IF(M760="","no category","")))</f>
        <v/>
      </c>
      <c r="X760" s="12" t="b">
        <f aca="false">W760=""</f>
        <v>1</v>
      </c>
      <c r="Y760" s="8" t="n">
        <f aca="false">IF(X760,INDEX(Codetabel!$C$2:$C$11,MATCH(M760&amp;"",Codetabel!$B$2:$B$11,0)),"")</f>
        <v>4</v>
      </c>
      <c r="Z760" s="12" t="b">
        <f aca="false">IF(X760,O760=S760,"")</f>
        <v>0</v>
      </c>
    </row>
    <row r="761" customFormat="false" ht="15" hidden="false" customHeight="false" outlineLevel="0" collapsed="false">
      <c r="A761" s="9" t="n">
        <v>762</v>
      </c>
      <c r="B761" s="9" t="s">
        <v>1182</v>
      </c>
      <c r="C761" s="9" t="s">
        <v>1183</v>
      </c>
      <c r="D761" s="9" t="s">
        <v>1286</v>
      </c>
      <c r="E761" s="9" t="s">
        <v>1185</v>
      </c>
      <c r="F761" s="9" t="n">
        <v>0</v>
      </c>
      <c r="G761" s="9" t="n">
        <v>0</v>
      </c>
      <c r="H761" s="9" t="n">
        <v>10</v>
      </c>
      <c r="I761" s="9" t="n">
        <v>0</v>
      </c>
      <c r="J761" s="9" t="n">
        <f aca="false">MAX(J762,G762,F762,E762)</f>
        <v>0</v>
      </c>
      <c r="K761" s="9" t="n">
        <v>10</v>
      </c>
      <c r="L761" s="9" t="str">
        <f aca="false">IF(ISNA(P762),"",P762)</f>
        <v/>
      </c>
      <c r="M761" s="9" t="s">
        <v>392</v>
      </c>
      <c r="N761" s="11" t="b">
        <f aca="false">TRUE()</f>
        <v>1</v>
      </c>
      <c r="O761" s="8" t="n">
        <f aca="false">IF(F761="","",IF(ISNUMBER(F761),F761,IFERROR(VALUE(F761),"")))</f>
        <v>0</v>
      </c>
      <c r="P761" s="8" t="n">
        <f aca="false">IF(G761="","",IF(ISNUMBER(G761),G761,IFERROR(VALUE(G761),"")))</f>
        <v>0</v>
      </c>
      <c r="Q761" s="8" t="n">
        <f aca="false">IF(H761="","",IF(ISNUMBER(H761),H761,IFERROR(VALUE(H761),"")))</f>
        <v>10</v>
      </c>
      <c r="R761" s="8" t="n">
        <f aca="false">IF(I761="","",IF(ISNUMBER(I761),I761,IFERROR(VALUE(I761),"")))</f>
        <v>0</v>
      </c>
      <c r="S761" s="8" t="n">
        <f aca="false">IF(COUNT(O761:R761)=0,"",MAX(O761:R761))</f>
        <v>10</v>
      </c>
      <c r="T761" s="8" t="str">
        <f aca="false">IF(S761="","",IFERROR(INDEX(Codetabel!$B$2:$B$11,MATCH(S761,Codetabel!$A$2:$A$11,0)),""))</f>
        <v>1</v>
      </c>
      <c r="U761" s="8" t="str">
        <f aca="false">IF(NOT(X761),"n/a (excluded)",IF(K761=S761,"OK","MISMATCH"))</f>
        <v>OK</v>
      </c>
      <c r="V761" s="8" t="str">
        <f aca="false">IF(NOT(X761),"n/a (excluded)",IF(M761&amp;""=T761&amp;"","OK","MISMATCH"))</f>
        <v>OK</v>
      </c>
      <c r="W761" s="8" t="str">
        <f aca="false">IF(E761="","no activity description",IF(O761="","no numeric odour distance",IF(M761="","no category","")))</f>
        <v/>
      </c>
      <c r="X761" s="12" t="b">
        <f aca="false">W761=""</f>
        <v>1</v>
      </c>
      <c r="Y761" s="8" t="n">
        <f aca="false">IF(X761,INDEX(Codetabel!$C$2:$C$11,MATCH(M761&amp;"",Codetabel!$B$2:$B$11,0)),"")</f>
        <v>1</v>
      </c>
      <c r="Z761" s="12" t="b">
        <f aca="false">IF(X761,O761=S761,"")</f>
        <v>0</v>
      </c>
    </row>
    <row r="762" customFormat="false" ht="15" hidden="false" customHeight="false" outlineLevel="0" collapsed="false">
      <c r="A762" s="9" t="n">
        <v>763</v>
      </c>
      <c r="B762" s="9"/>
      <c r="C762" s="9"/>
      <c r="D762" s="9"/>
      <c r="E762" s="9"/>
      <c r="F762" s="9" t="s">
        <v>1212</v>
      </c>
      <c r="G762" s="9"/>
      <c r="H762" s="9"/>
      <c r="I762" s="9"/>
      <c r="J762" s="9"/>
      <c r="K762" s="9"/>
      <c r="L762" s="9" t="s">
        <v>107</v>
      </c>
      <c r="M762" s="9" t="s">
        <v>107</v>
      </c>
      <c r="N762" s="11" t="b">
        <f aca="false">FALSE()</f>
        <v>0</v>
      </c>
      <c r="O762" s="8" t="str">
        <f aca="false">IF(F762="","",IF(ISNUMBER(F762),F762,IFERROR(VALUE(F762),"")))</f>
        <v/>
      </c>
      <c r="P762" s="8" t="str">
        <f aca="false">IF(G762="","",IF(ISNUMBER(G762),G762,IFERROR(VALUE(G762),"")))</f>
        <v/>
      </c>
      <c r="Q762" s="8" t="str">
        <f aca="false">IF(H762="","",IF(ISNUMBER(H762),H762,IFERROR(VALUE(H762),"")))</f>
        <v/>
      </c>
      <c r="R762" s="8" t="str">
        <f aca="false">IF(I762="","",IF(ISNUMBER(I762),I762,IFERROR(VALUE(I762),"")))</f>
        <v/>
      </c>
      <c r="S762" s="8" t="str">
        <f aca="false">IF(COUNT(O762:R762)=0,"",MAX(O762:R762))</f>
        <v/>
      </c>
      <c r="T762" s="8" t="str">
        <f aca="false">IF(S762="","",IFERROR(INDEX(Codetabel!$B$2:$B$11,MATCH(S762,Codetabel!$A$2:$A$11,0)),""))</f>
        <v/>
      </c>
      <c r="U762" s="8" t="str">
        <f aca="false">IF(NOT(X762),"n/a (excluded)",IF(K762=S762,"OK","MISMATCH"))</f>
        <v>n/a (excluded)</v>
      </c>
      <c r="V762" s="8" t="str">
        <f aca="false">IF(NOT(X762),"n/a (excluded)",IF(M762&amp;""=T762&amp;"","OK","MISMATCH"))</f>
        <v>n/a (excluded)</v>
      </c>
      <c r="W762" s="8" t="str">
        <f aca="false">IF(E762="","no activity description",IF(O762="","no numeric odour distance",IF(M762="","no category","")))</f>
        <v>no activity description</v>
      </c>
      <c r="X762" s="12" t="b">
        <f aca="false">W762=""</f>
        <v>0</v>
      </c>
      <c r="Y762" s="8" t="str">
        <f aca="false">IF(X762,INDEX(Codetabel!$C$2:$C$11,MATCH(M762&amp;"",Codetabel!$B$2:$B$11,0)),"")</f>
        <v/>
      </c>
      <c r="Z762" s="8" t="str">
        <f aca="false">IF(X762,O762=S762,"")</f>
        <v/>
      </c>
    </row>
    <row r="763" customFormat="false" ht="15" hidden="false" customHeight="false" outlineLevel="0" collapsed="false">
      <c r="A763" s="9" t="n">
        <v>764</v>
      </c>
      <c r="B763" s="9"/>
      <c r="C763" s="9"/>
      <c r="D763" s="9"/>
      <c r="E763" s="9"/>
      <c r="F763" s="9" t="s">
        <v>1212</v>
      </c>
      <c r="G763" s="9"/>
      <c r="H763" s="9"/>
      <c r="I763" s="9"/>
      <c r="J763" s="9"/>
      <c r="K763" s="9"/>
      <c r="L763" s="9" t="s">
        <v>126</v>
      </c>
      <c r="M763" s="9" t="s">
        <v>126</v>
      </c>
      <c r="N763" s="11" t="b">
        <f aca="false">FALSE()</f>
        <v>0</v>
      </c>
      <c r="O763" s="8" t="str">
        <f aca="false">IF(F763="","",IF(ISNUMBER(F763),F763,IFERROR(VALUE(F763),"")))</f>
        <v/>
      </c>
      <c r="P763" s="8" t="str">
        <f aca="false">IF(G763="","",IF(ISNUMBER(G763),G763,IFERROR(VALUE(G763),"")))</f>
        <v/>
      </c>
      <c r="Q763" s="8" t="str">
        <f aca="false">IF(H763="","",IF(ISNUMBER(H763),H763,IFERROR(VALUE(H763),"")))</f>
        <v/>
      </c>
      <c r="R763" s="8" t="str">
        <f aca="false">IF(I763="","",IF(ISNUMBER(I763),I763,IFERROR(VALUE(I763),"")))</f>
        <v/>
      </c>
      <c r="S763" s="8" t="str">
        <f aca="false">IF(COUNT(O763:R763)=0,"",MAX(O763:R763))</f>
        <v/>
      </c>
      <c r="T763" s="8" t="str">
        <f aca="false">IF(S763="","",IFERROR(INDEX(Codetabel!$B$2:$B$11,MATCH(S763,Codetabel!$A$2:$A$11,0)),""))</f>
        <v/>
      </c>
      <c r="U763" s="8" t="str">
        <f aca="false">IF(NOT(X763),"n/a (excluded)",IF(K763=S763,"OK","MISMATCH"))</f>
        <v>n/a (excluded)</v>
      </c>
      <c r="V763" s="8" t="str">
        <f aca="false">IF(NOT(X763),"n/a (excluded)",IF(M763&amp;""=T763&amp;"","OK","MISMATCH"))</f>
        <v>n/a (excluded)</v>
      </c>
      <c r="W763" s="8" t="str">
        <f aca="false">IF(E763="","no activity description",IF(O763="","no numeric odour distance",IF(M763="","no category","")))</f>
        <v>no activity description</v>
      </c>
      <c r="X763" s="12" t="b">
        <f aca="false">W763=""</f>
        <v>0</v>
      </c>
      <c r="Y763" s="8" t="str">
        <f aca="false">IF(X763,INDEX(Codetabel!$C$2:$C$11,MATCH(M763&amp;"",Codetabel!$B$2:$B$11,0)),"")</f>
        <v/>
      </c>
      <c r="Z763" s="8" t="str">
        <f aca="false">IF(X763,O763=S763,"")</f>
        <v/>
      </c>
    </row>
    <row r="764" customFormat="false" ht="15" hidden="false" customHeight="false" outlineLevel="0" collapsed="false">
      <c r="A764" s="9" t="n">
        <v>765</v>
      </c>
      <c r="B764" s="9"/>
      <c r="C764" s="9"/>
      <c r="D764" s="9"/>
      <c r="E764" s="9"/>
      <c r="F764" s="9" t="s">
        <v>1212</v>
      </c>
      <c r="G764" s="9"/>
      <c r="H764" s="9"/>
      <c r="I764" s="9"/>
      <c r="J764" s="9"/>
      <c r="K764" s="9"/>
      <c r="L764" s="9" t="s">
        <v>115</v>
      </c>
      <c r="M764" s="9" t="s">
        <v>115</v>
      </c>
      <c r="N764" s="11" t="b">
        <f aca="false">FALSE()</f>
        <v>0</v>
      </c>
      <c r="O764" s="8" t="str">
        <f aca="false">IF(F764="","",IF(ISNUMBER(F764),F764,IFERROR(VALUE(F764),"")))</f>
        <v/>
      </c>
      <c r="P764" s="8" t="str">
        <f aca="false">IF(G764="","",IF(ISNUMBER(G764),G764,IFERROR(VALUE(G764),"")))</f>
        <v/>
      </c>
      <c r="Q764" s="8" t="str">
        <f aca="false">IF(H764="","",IF(ISNUMBER(H764),H764,IFERROR(VALUE(H764),"")))</f>
        <v/>
      </c>
      <c r="R764" s="8" t="str">
        <f aca="false">IF(I764="","",IF(ISNUMBER(I764),I764,IFERROR(VALUE(I764),"")))</f>
        <v/>
      </c>
      <c r="S764" s="8" t="str">
        <f aca="false">IF(COUNT(O764:R764)=0,"",MAX(O764:R764))</f>
        <v/>
      </c>
      <c r="T764" s="8" t="str">
        <f aca="false">IF(S764="","",IFERROR(INDEX(Codetabel!$B$2:$B$11,MATCH(S764,Codetabel!$A$2:$A$11,0)),""))</f>
        <v/>
      </c>
      <c r="U764" s="8" t="str">
        <f aca="false">IF(NOT(X764),"n/a (excluded)",IF(K764=S764,"OK","MISMATCH"))</f>
        <v>n/a (excluded)</v>
      </c>
      <c r="V764" s="8" t="str">
        <f aca="false">IF(NOT(X764),"n/a (excluded)",IF(M764&amp;""=T764&amp;"","OK","MISMATCH"))</f>
        <v>n/a (excluded)</v>
      </c>
      <c r="W764" s="8" t="str">
        <f aca="false">IF(E764="","no activity description",IF(O764="","no numeric odour distance",IF(M764="","no category","")))</f>
        <v>no activity description</v>
      </c>
      <c r="X764" s="12" t="b">
        <f aca="false">W764=""</f>
        <v>0</v>
      </c>
      <c r="Y764" s="8" t="str">
        <f aca="false">IF(X764,INDEX(Codetabel!$C$2:$C$11,MATCH(M764&amp;"",Codetabel!$B$2:$B$11,0)),"")</f>
        <v/>
      </c>
      <c r="Z764" s="8" t="str">
        <f aca="false">IF(X764,O764=S764,"")</f>
        <v/>
      </c>
    </row>
    <row r="765" customFormat="false" ht="15" hidden="false" customHeight="false" outlineLevel="0" collapsed="false">
      <c r="A765" s="9" t="n">
        <v>766</v>
      </c>
      <c r="B765" s="9"/>
      <c r="C765" s="9"/>
      <c r="D765" s="9"/>
      <c r="E765" s="9"/>
      <c r="F765" s="9" t="s">
        <v>1212</v>
      </c>
      <c r="G765" s="9"/>
      <c r="H765" s="9"/>
      <c r="I765" s="9"/>
      <c r="J765" s="9"/>
      <c r="K765" s="9"/>
      <c r="L765" s="9" t="s">
        <v>199</v>
      </c>
      <c r="M765" s="9" t="s">
        <v>199</v>
      </c>
      <c r="N765" s="11" t="b">
        <f aca="false">FALSE()</f>
        <v>0</v>
      </c>
      <c r="O765" s="8" t="str">
        <f aca="false">IF(F765="","",IF(ISNUMBER(F765),F765,IFERROR(VALUE(F765),"")))</f>
        <v/>
      </c>
      <c r="P765" s="8" t="str">
        <f aca="false">IF(G765="","",IF(ISNUMBER(G765),G765,IFERROR(VALUE(G765),"")))</f>
        <v/>
      </c>
      <c r="Q765" s="8" t="str">
        <f aca="false">IF(H765="","",IF(ISNUMBER(H765),H765,IFERROR(VALUE(H765),"")))</f>
        <v/>
      </c>
      <c r="R765" s="8" t="str">
        <f aca="false">IF(I765="","",IF(ISNUMBER(I765),I765,IFERROR(VALUE(I765),"")))</f>
        <v/>
      </c>
      <c r="S765" s="8" t="str">
        <f aca="false">IF(COUNT(O765:R765)=0,"",MAX(O765:R765))</f>
        <v/>
      </c>
      <c r="T765" s="8" t="str">
        <f aca="false">IF(S765="","",IFERROR(INDEX(Codetabel!$B$2:$B$11,MATCH(S765,Codetabel!$A$2:$A$11,0)),""))</f>
        <v/>
      </c>
      <c r="U765" s="8" t="str">
        <f aca="false">IF(NOT(X765),"n/a (excluded)",IF(K765=S765,"OK","MISMATCH"))</f>
        <v>n/a (excluded)</v>
      </c>
      <c r="V765" s="8" t="str">
        <f aca="false">IF(NOT(X765),"n/a (excluded)",IF(M765&amp;""=T765&amp;"","OK","MISMATCH"))</f>
        <v>n/a (excluded)</v>
      </c>
      <c r="W765" s="8" t="str">
        <f aca="false">IF(E765="","no activity description",IF(O765="","no numeric odour distance",IF(M765="","no category","")))</f>
        <v>no activity description</v>
      </c>
      <c r="X765" s="12" t="b">
        <f aca="false">W765=""</f>
        <v>0</v>
      </c>
      <c r="Y765" s="8" t="str">
        <f aca="false">IF(X765,INDEX(Codetabel!$C$2:$C$11,MATCH(M765&amp;"",Codetabel!$B$2:$B$11,0)),"")</f>
        <v/>
      </c>
      <c r="Z765" s="8" t="str">
        <f aca="false">IF(X765,O765=S765,"")</f>
        <v/>
      </c>
    </row>
    <row r="766" customFormat="false" ht="15" hidden="false" customHeight="false" outlineLevel="0" collapsed="false">
      <c r="A766" s="9" t="n">
        <v>767</v>
      </c>
      <c r="B766" s="9"/>
      <c r="C766" s="9"/>
      <c r="D766" s="9"/>
      <c r="E766" s="9"/>
      <c r="F766" s="9" t="s">
        <v>1212</v>
      </c>
      <c r="G766" s="9"/>
      <c r="H766" s="9"/>
      <c r="I766" s="9"/>
      <c r="J766" s="9"/>
      <c r="K766" s="9"/>
      <c r="L766" s="9" t="s">
        <v>126</v>
      </c>
      <c r="M766" s="9" t="s">
        <v>126</v>
      </c>
      <c r="N766" s="11" t="b">
        <f aca="false">FALSE()</f>
        <v>0</v>
      </c>
      <c r="O766" s="8" t="str">
        <f aca="false">IF(F766="","",IF(ISNUMBER(F766),F766,IFERROR(VALUE(F766),"")))</f>
        <v/>
      </c>
      <c r="P766" s="8" t="str">
        <f aca="false">IF(G766="","",IF(ISNUMBER(G766),G766,IFERROR(VALUE(G766),"")))</f>
        <v/>
      </c>
      <c r="Q766" s="8" t="str">
        <f aca="false">IF(H766="","",IF(ISNUMBER(H766),H766,IFERROR(VALUE(H766),"")))</f>
        <v/>
      </c>
      <c r="R766" s="8" t="str">
        <f aca="false">IF(I766="","",IF(ISNUMBER(I766),I766,IFERROR(VALUE(I766),"")))</f>
        <v/>
      </c>
      <c r="S766" s="8" t="str">
        <f aca="false">IF(COUNT(O766:R766)=0,"",MAX(O766:R766))</f>
        <v/>
      </c>
      <c r="T766" s="8" t="str">
        <f aca="false">IF(S766="","",IFERROR(INDEX(Codetabel!$B$2:$B$11,MATCH(S766,Codetabel!$A$2:$A$11,0)),""))</f>
        <v/>
      </c>
      <c r="U766" s="8" t="str">
        <f aca="false">IF(NOT(X766),"n/a (excluded)",IF(K766=S766,"OK","MISMATCH"))</f>
        <v>n/a (excluded)</v>
      </c>
      <c r="V766" s="8" t="str">
        <f aca="false">IF(NOT(X766),"n/a (excluded)",IF(M766&amp;""=T766&amp;"","OK","MISMATCH"))</f>
        <v>n/a (excluded)</v>
      </c>
      <c r="W766" s="8" t="str">
        <f aca="false">IF(E766="","no activity description",IF(O766="","no numeric odour distance",IF(M766="","no category","")))</f>
        <v>no activity description</v>
      </c>
      <c r="X766" s="12" t="b">
        <f aca="false">W766=""</f>
        <v>0</v>
      </c>
      <c r="Y766" s="8" t="str">
        <f aca="false">IF(X766,INDEX(Codetabel!$C$2:$C$11,MATCH(M766&amp;"",Codetabel!$B$2:$B$11,0)),"")</f>
        <v/>
      </c>
      <c r="Z766" s="8" t="str">
        <f aca="false">IF(X766,O766=S766,"")</f>
        <v/>
      </c>
    </row>
    <row r="767" customFormat="false" ht="15" hidden="false" customHeight="false" outlineLevel="0" collapsed="false">
      <c r="A767" s="9" t="n">
        <v>768</v>
      </c>
      <c r="B767" s="9"/>
      <c r="C767" s="9"/>
      <c r="D767" s="9"/>
      <c r="E767" s="9"/>
      <c r="F767" s="9" t="s">
        <v>1212</v>
      </c>
      <c r="G767" s="9"/>
      <c r="H767" s="9"/>
      <c r="I767" s="9"/>
      <c r="J767" s="9"/>
      <c r="K767" s="9"/>
      <c r="L767" s="9" t="s">
        <v>132</v>
      </c>
      <c r="M767" s="9" t="s">
        <v>132</v>
      </c>
      <c r="N767" s="11" t="b">
        <f aca="false">FALSE()</f>
        <v>0</v>
      </c>
      <c r="O767" s="8" t="str">
        <f aca="false">IF(F767="","",IF(ISNUMBER(F767),F767,IFERROR(VALUE(F767),"")))</f>
        <v/>
      </c>
      <c r="P767" s="8" t="str">
        <f aca="false">IF(G767="","",IF(ISNUMBER(G767),G767,IFERROR(VALUE(G767),"")))</f>
        <v/>
      </c>
      <c r="Q767" s="8" t="str">
        <f aca="false">IF(H767="","",IF(ISNUMBER(H767),H767,IFERROR(VALUE(H767),"")))</f>
        <v/>
      </c>
      <c r="R767" s="8" t="str">
        <f aca="false">IF(I767="","",IF(ISNUMBER(I767),I767,IFERROR(VALUE(I767),"")))</f>
        <v/>
      </c>
      <c r="S767" s="8" t="str">
        <f aca="false">IF(COUNT(O767:R767)=0,"",MAX(O767:R767))</f>
        <v/>
      </c>
      <c r="T767" s="8" t="str">
        <f aca="false">IF(S767="","",IFERROR(INDEX(Codetabel!$B$2:$B$11,MATCH(S767,Codetabel!$A$2:$A$11,0)),""))</f>
        <v/>
      </c>
      <c r="U767" s="8" t="str">
        <f aca="false">IF(NOT(X767),"n/a (excluded)",IF(K767=S767,"OK","MISMATCH"))</f>
        <v>n/a (excluded)</v>
      </c>
      <c r="V767" s="8" t="str">
        <f aca="false">IF(NOT(X767),"n/a (excluded)",IF(M767&amp;""=T767&amp;"","OK","MISMATCH"))</f>
        <v>n/a (excluded)</v>
      </c>
      <c r="W767" s="8" t="str">
        <f aca="false">IF(E767="","no activity description",IF(O767="","no numeric odour distance",IF(M767="","no category","")))</f>
        <v>no activity description</v>
      </c>
      <c r="X767" s="12" t="b">
        <f aca="false">W767=""</f>
        <v>0</v>
      </c>
      <c r="Y767" s="8" t="str">
        <f aca="false">IF(X767,INDEX(Codetabel!$C$2:$C$11,MATCH(M767&amp;"",Codetabel!$B$2:$B$11,0)),"")</f>
        <v/>
      </c>
      <c r="Z767" s="8" t="str">
        <f aca="false">IF(X767,O767=S767,"")</f>
        <v/>
      </c>
    </row>
    <row r="768" customFormat="false" ht="15" hidden="false" customHeight="false" outlineLevel="0" collapsed="false">
      <c r="A768" s="9" t="n">
        <v>769</v>
      </c>
      <c r="B768" s="9"/>
      <c r="C768" s="9"/>
      <c r="D768" s="9"/>
      <c r="E768" s="9"/>
      <c r="F768" s="9" t="s">
        <v>1212</v>
      </c>
      <c r="G768" s="9"/>
      <c r="H768" s="9"/>
      <c r="I768" s="9"/>
      <c r="J768" s="9"/>
      <c r="K768" s="9"/>
      <c r="L768" s="9" t="s">
        <v>126</v>
      </c>
      <c r="M768" s="9" t="s">
        <v>126</v>
      </c>
      <c r="N768" s="11" t="b">
        <f aca="false">FALSE()</f>
        <v>0</v>
      </c>
      <c r="O768" s="8" t="str">
        <f aca="false">IF(F768="","",IF(ISNUMBER(F768),F768,IFERROR(VALUE(F768),"")))</f>
        <v/>
      </c>
      <c r="P768" s="8" t="str">
        <f aca="false">IF(G768="","",IF(ISNUMBER(G768),G768,IFERROR(VALUE(G768),"")))</f>
        <v/>
      </c>
      <c r="Q768" s="8" t="str">
        <f aca="false">IF(H768="","",IF(ISNUMBER(H768),H768,IFERROR(VALUE(H768),"")))</f>
        <v/>
      </c>
      <c r="R768" s="8" t="str">
        <f aca="false">IF(I768="","",IF(ISNUMBER(I768),I768,IFERROR(VALUE(I768),"")))</f>
        <v/>
      </c>
      <c r="S768" s="8" t="str">
        <f aca="false">IF(COUNT(O768:R768)=0,"",MAX(O768:R768))</f>
        <v/>
      </c>
      <c r="T768" s="8" t="str">
        <f aca="false">IF(S768="","",IFERROR(INDEX(Codetabel!$B$2:$B$11,MATCH(S768,Codetabel!$A$2:$A$11,0)),""))</f>
        <v/>
      </c>
      <c r="U768" s="8" t="str">
        <f aca="false">IF(NOT(X768),"n/a (excluded)",IF(K768=S768,"OK","MISMATCH"))</f>
        <v>n/a (excluded)</v>
      </c>
      <c r="V768" s="8" t="str">
        <f aca="false">IF(NOT(X768),"n/a (excluded)",IF(M768&amp;""=T768&amp;"","OK","MISMATCH"))</f>
        <v>n/a (excluded)</v>
      </c>
      <c r="W768" s="8" t="str">
        <f aca="false">IF(E768="","no activity description",IF(O768="","no numeric odour distance",IF(M768="","no category","")))</f>
        <v>no activity description</v>
      </c>
      <c r="X768" s="12" t="b">
        <f aca="false">W768=""</f>
        <v>0</v>
      </c>
      <c r="Y768" s="8" t="str">
        <f aca="false">IF(X768,INDEX(Codetabel!$C$2:$C$11,MATCH(M768&amp;"",Codetabel!$B$2:$B$11,0)),"")</f>
        <v/>
      </c>
      <c r="Z768" s="8" t="str">
        <f aca="false">IF(X768,O768=S768,"")</f>
        <v/>
      </c>
    </row>
    <row r="769" customFormat="false" ht="15" hidden="false" customHeight="false" outlineLevel="0" collapsed="false">
      <c r="A769" s="9" t="n">
        <v>771</v>
      </c>
      <c r="B769" s="9"/>
      <c r="C769" s="9"/>
      <c r="D769" s="9"/>
      <c r="E769" s="9"/>
      <c r="F769" s="9" t="n">
        <v>10</v>
      </c>
      <c r="G769" s="9"/>
      <c r="H769" s="9"/>
      <c r="I769" s="9"/>
      <c r="J769" s="9"/>
      <c r="K769" s="9"/>
      <c r="L769" s="9" t="s">
        <v>392</v>
      </c>
      <c r="M769" s="9" t="s">
        <v>392</v>
      </c>
      <c r="N769" s="11" t="b">
        <f aca="false">FALSE()</f>
        <v>0</v>
      </c>
      <c r="O769" s="8" t="n">
        <f aca="false">IF(F769="","",IF(ISNUMBER(F769),F769,IFERROR(VALUE(F769),"")))</f>
        <v>10</v>
      </c>
      <c r="P769" s="8" t="str">
        <f aca="false">IF(G769="","",IF(ISNUMBER(G769),G769,IFERROR(VALUE(G769),"")))</f>
        <v/>
      </c>
      <c r="Q769" s="8" t="str">
        <f aca="false">IF(H769="","",IF(ISNUMBER(H769),H769,IFERROR(VALUE(H769),"")))</f>
        <v/>
      </c>
      <c r="R769" s="8" t="str">
        <f aca="false">IF(I769="","",IF(ISNUMBER(I769),I769,IFERROR(VALUE(I769),"")))</f>
        <v/>
      </c>
      <c r="S769" s="8" t="n">
        <f aca="false">IF(COUNT(O769:R769)=0,"",MAX(O769:R769))</f>
        <v>10</v>
      </c>
      <c r="T769" s="8" t="str">
        <f aca="false">IF(S769="","",IFERROR(INDEX(Codetabel!$B$2:$B$11,MATCH(S769,Codetabel!$A$2:$A$11,0)),""))</f>
        <v>1</v>
      </c>
      <c r="U769" s="8" t="str">
        <f aca="false">IF(NOT(X769),"n/a (excluded)",IF(K769=S769,"OK","MISMATCH"))</f>
        <v>n/a (excluded)</v>
      </c>
      <c r="V769" s="8" t="str">
        <f aca="false">IF(NOT(X769),"n/a (excluded)",IF(M769&amp;""=T769&amp;"","OK","MISMATCH"))</f>
        <v>n/a (excluded)</v>
      </c>
      <c r="W769" s="8" t="str">
        <f aca="false">IF(E769="","no activity description",IF(O769="","no numeric odour distance",IF(M769="","no category","")))</f>
        <v>no activity description</v>
      </c>
      <c r="X769" s="12" t="b">
        <f aca="false">W769=""</f>
        <v>0</v>
      </c>
      <c r="Y769" s="8" t="str">
        <f aca="false">IF(X769,INDEX(Codetabel!$C$2:$C$11,MATCH(M769&amp;"",Codetabel!$B$2:$B$11,0)),"")</f>
        <v/>
      </c>
      <c r="Z769" s="8" t="str">
        <f aca="false">IF(X769,O769=S769,"")</f>
        <v/>
      </c>
    </row>
    <row r="770" customFormat="false" ht="15" hidden="false" customHeight="false" outlineLevel="0" collapsed="false">
      <c r="A770" s="9" t="n">
        <v>772</v>
      </c>
      <c r="B770" s="9"/>
      <c r="C770" s="9"/>
      <c r="D770" s="9"/>
      <c r="E770" s="9"/>
      <c r="F770" s="9" t="n">
        <v>10</v>
      </c>
      <c r="G770" s="9"/>
      <c r="H770" s="9"/>
      <c r="I770" s="9"/>
      <c r="J770" s="9"/>
      <c r="K770" s="9"/>
      <c r="L770" s="9" t="s">
        <v>126</v>
      </c>
      <c r="M770" s="9" t="s">
        <v>126</v>
      </c>
      <c r="N770" s="11" t="b">
        <f aca="false">FALSE()</f>
        <v>0</v>
      </c>
      <c r="O770" s="8" t="n">
        <f aca="false">IF(F770="","",IF(ISNUMBER(F770),F770,IFERROR(VALUE(F770),"")))</f>
        <v>10</v>
      </c>
      <c r="P770" s="8" t="str">
        <f aca="false">IF(G770="","",IF(ISNUMBER(G770),G770,IFERROR(VALUE(G770),"")))</f>
        <v/>
      </c>
      <c r="Q770" s="8" t="str">
        <f aca="false">IF(H770="","",IF(ISNUMBER(H770),H770,IFERROR(VALUE(H770),"")))</f>
        <v/>
      </c>
      <c r="R770" s="8" t="str">
        <f aca="false">IF(I770="","",IF(ISNUMBER(I770),I770,IFERROR(VALUE(I770),"")))</f>
        <v/>
      </c>
      <c r="S770" s="8" t="n">
        <f aca="false">IF(COUNT(O770:R770)=0,"",MAX(O770:R770))</f>
        <v>10</v>
      </c>
      <c r="T770" s="8" t="str">
        <f aca="false">IF(S770="","",IFERROR(INDEX(Codetabel!$B$2:$B$11,MATCH(S770,Codetabel!$A$2:$A$11,0)),""))</f>
        <v>1</v>
      </c>
      <c r="U770" s="8" t="str">
        <f aca="false">IF(NOT(X770),"n/a (excluded)",IF(K770=S770,"OK","MISMATCH"))</f>
        <v>n/a (excluded)</v>
      </c>
      <c r="V770" s="8" t="str">
        <f aca="false">IF(NOT(X770),"n/a (excluded)",IF(M770&amp;""=T770&amp;"","OK","MISMATCH"))</f>
        <v>n/a (excluded)</v>
      </c>
      <c r="W770" s="8" t="str">
        <f aca="false">IF(E770="","no activity description",IF(O770="","no numeric odour distance",IF(M770="","no category","")))</f>
        <v>no activity description</v>
      </c>
      <c r="X770" s="12" t="b">
        <f aca="false">W770=""</f>
        <v>0</v>
      </c>
      <c r="Y770" s="8" t="str">
        <f aca="false">IF(X770,INDEX(Codetabel!$C$2:$C$11,MATCH(M770&amp;"",Codetabel!$B$2:$B$11,0)),"")</f>
        <v/>
      </c>
      <c r="Z770" s="8" t="str">
        <f aca="false">IF(X770,O770=S770,"")</f>
        <v/>
      </c>
    </row>
    <row r="771" customFormat="false" ht="15" hidden="false" customHeight="false" outlineLevel="0" collapsed="false">
      <c r="A771" s="9" t="n">
        <v>773</v>
      </c>
      <c r="B771" s="9"/>
      <c r="C771" s="9"/>
      <c r="D771" s="9"/>
      <c r="E771" s="9"/>
      <c r="F771" s="9" t="n">
        <v>30</v>
      </c>
      <c r="G771" s="9"/>
      <c r="H771" s="9"/>
      <c r="I771" s="9"/>
      <c r="J771" s="9"/>
      <c r="K771" s="9"/>
      <c r="L771" s="9" t="s">
        <v>115</v>
      </c>
      <c r="M771" s="9" t="s">
        <v>115</v>
      </c>
      <c r="N771" s="11" t="b">
        <f aca="false">FALSE()</f>
        <v>0</v>
      </c>
      <c r="O771" s="8" t="n">
        <f aca="false">IF(F771="","",IF(ISNUMBER(F771),F771,IFERROR(VALUE(F771),"")))</f>
        <v>30</v>
      </c>
      <c r="P771" s="8" t="str">
        <f aca="false">IF(G771="","",IF(ISNUMBER(G771),G771,IFERROR(VALUE(G771),"")))</f>
        <v/>
      </c>
      <c r="Q771" s="8" t="str">
        <f aca="false">IF(H771="","",IF(ISNUMBER(H771),H771,IFERROR(VALUE(H771),"")))</f>
        <v/>
      </c>
      <c r="R771" s="8" t="str">
        <f aca="false">IF(I771="","",IF(ISNUMBER(I771),I771,IFERROR(VALUE(I771),"")))</f>
        <v/>
      </c>
      <c r="S771" s="8" t="n">
        <f aca="false">IF(COUNT(O771:R771)=0,"",MAX(O771:R771))</f>
        <v>30</v>
      </c>
      <c r="T771" s="8" t="str">
        <f aca="false">IF(S771="","",IFERROR(INDEX(Codetabel!$B$2:$B$11,MATCH(S771,Codetabel!$A$2:$A$11,0)),""))</f>
        <v>2</v>
      </c>
      <c r="U771" s="8" t="str">
        <f aca="false">IF(NOT(X771),"n/a (excluded)",IF(K771=S771,"OK","MISMATCH"))</f>
        <v>n/a (excluded)</v>
      </c>
      <c r="V771" s="8" t="str">
        <f aca="false">IF(NOT(X771),"n/a (excluded)",IF(M771&amp;""=T771&amp;"","OK","MISMATCH"))</f>
        <v>n/a (excluded)</v>
      </c>
      <c r="W771" s="8" t="str">
        <f aca="false">IF(E771="","no activity description",IF(O771="","no numeric odour distance",IF(M771="","no category","")))</f>
        <v>no activity description</v>
      </c>
      <c r="X771" s="12" t="b">
        <f aca="false">W771=""</f>
        <v>0</v>
      </c>
      <c r="Y771" s="8" t="str">
        <f aca="false">IF(X771,INDEX(Codetabel!$C$2:$C$11,MATCH(M771&amp;"",Codetabel!$B$2:$B$11,0)),"")</f>
        <v/>
      </c>
      <c r="Z771" s="8" t="str">
        <f aca="false">IF(X771,O771=S771,"")</f>
        <v/>
      </c>
    </row>
    <row r="772" customFormat="false" ht="15" hidden="false" customHeight="false" outlineLevel="0" collapsed="false">
      <c r="A772" s="9" t="n">
        <v>774</v>
      </c>
      <c r="B772" s="9"/>
      <c r="C772" s="9"/>
      <c r="D772" s="9"/>
      <c r="E772" s="9"/>
      <c r="F772" s="9" t="n">
        <v>10</v>
      </c>
      <c r="G772" s="9"/>
      <c r="H772" s="9"/>
      <c r="I772" s="9"/>
      <c r="J772" s="9"/>
      <c r="K772" s="9"/>
      <c r="L772" s="9" t="s">
        <v>107</v>
      </c>
      <c r="M772" s="9" t="s">
        <v>107</v>
      </c>
      <c r="N772" s="11" t="b">
        <f aca="false">FALSE()</f>
        <v>0</v>
      </c>
      <c r="O772" s="8" t="n">
        <f aca="false">IF(F772="","",IF(ISNUMBER(F772),F772,IFERROR(VALUE(F772),"")))</f>
        <v>10</v>
      </c>
      <c r="P772" s="8" t="str">
        <f aca="false">IF(G772="","",IF(ISNUMBER(G772),G772,IFERROR(VALUE(G772),"")))</f>
        <v/>
      </c>
      <c r="Q772" s="8" t="str">
        <f aca="false">IF(H772="","",IF(ISNUMBER(H772),H772,IFERROR(VALUE(H772),"")))</f>
        <v/>
      </c>
      <c r="R772" s="8" t="str">
        <f aca="false">IF(I772="","",IF(ISNUMBER(I772),I772,IFERROR(VALUE(I772),"")))</f>
        <v/>
      </c>
      <c r="S772" s="8" t="n">
        <f aca="false">IF(COUNT(O772:R772)=0,"",MAX(O772:R772))</f>
        <v>10</v>
      </c>
      <c r="T772" s="8" t="str">
        <f aca="false">IF(S772="","",IFERROR(INDEX(Codetabel!$B$2:$B$11,MATCH(S772,Codetabel!$A$2:$A$11,0)),""))</f>
        <v>1</v>
      </c>
      <c r="U772" s="8" t="str">
        <f aca="false">IF(NOT(X772),"n/a (excluded)",IF(K772=S772,"OK","MISMATCH"))</f>
        <v>n/a (excluded)</v>
      </c>
      <c r="V772" s="8" t="str">
        <f aca="false">IF(NOT(X772),"n/a (excluded)",IF(M772&amp;""=T772&amp;"","OK","MISMATCH"))</f>
        <v>n/a (excluded)</v>
      </c>
      <c r="W772" s="8" t="str">
        <f aca="false">IF(E772="","no activity description",IF(O772="","no numeric odour distance",IF(M772="","no category","")))</f>
        <v>no activity description</v>
      </c>
      <c r="X772" s="12" t="b">
        <f aca="false">W772=""</f>
        <v>0</v>
      </c>
      <c r="Y772" s="8" t="str">
        <f aca="false">IF(X772,INDEX(Codetabel!$C$2:$C$11,MATCH(M772&amp;"",Codetabel!$B$2:$B$11,0)),"")</f>
        <v/>
      </c>
      <c r="Z772" s="8" t="str">
        <f aca="false">IF(X772,O772=S772,"")</f>
        <v/>
      </c>
    </row>
    <row r="773" customFormat="false" ht="15" hidden="false" customHeight="false" outlineLevel="0" collapsed="false">
      <c r="A773" s="9" t="n">
        <v>775</v>
      </c>
      <c r="B773" s="9"/>
      <c r="C773" s="9"/>
      <c r="D773" s="9"/>
      <c r="E773" s="9"/>
      <c r="F773" s="9" t="n">
        <v>30</v>
      </c>
      <c r="G773" s="9"/>
      <c r="H773" s="9"/>
      <c r="I773" s="9"/>
      <c r="J773" s="9"/>
      <c r="K773" s="9"/>
      <c r="L773" s="9" t="s">
        <v>126</v>
      </c>
      <c r="M773" s="9" t="s">
        <v>126</v>
      </c>
      <c r="N773" s="11" t="b">
        <f aca="false">FALSE()</f>
        <v>0</v>
      </c>
      <c r="O773" s="8" t="n">
        <f aca="false">IF(F773="","",IF(ISNUMBER(F773),F773,IFERROR(VALUE(F773),"")))</f>
        <v>30</v>
      </c>
      <c r="P773" s="8" t="str">
        <f aca="false">IF(G773="","",IF(ISNUMBER(G773),G773,IFERROR(VALUE(G773),"")))</f>
        <v/>
      </c>
      <c r="Q773" s="8" t="str">
        <f aca="false">IF(H773="","",IF(ISNUMBER(H773),H773,IFERROR(VALUE(H773),"")))</f>
        <v/>
      </c>
      <c r="R773" s="8" t="str">
        <f aca="false">IF(I773="","",IF(ISNUMBER(I773),I773,IFERROR(VALUE(I773),"")))</f>
        <v/>
      </c>
      <c r="S773" s="8" t="n">
        <f aca="false">IF(COUNT(O773:R773)=0,"",MAX(O773:R773))</f>
        <v>30</v>
      </c>
      <c r="T773" s="8" t="str">
        <f aca="false">IF(S773="","",IFERROR(INDEX(Codetabel!$B$2:$B$11,MATCH(S773,Codetabel!$A$2:$A$11,0)),""))</f>
        <v>2</v>
      </c>
      <c r="U773" s="8" t="str">
        <f aca="false">IF(NOT(X773),"n/a (excluded)",IF(K773=S773,"OK","MISMATCH"))</f>
        <v>n/a (excluded)</v>
      </c>
      <c r="V773" s="8" t="str">
        <f aca="false">IF(NOT(X773),"n/a (excluded)",IF(M773&amp;""=T773&amp;"","OK","MISMATCH"))</f>
        <v>n/a (excluded)</v>
      </c>
      <c r="W773" s="8" t="str">
        <f aca="false">IF(E773="","no activity description",IF(O773="","no numeric odour distance",IF(M773="","no category","")))</f>
        <v>no activity description</v>
      </c>
      <c r="X773" s="12" t="b">
        <f aca="false">W773=""</f>
        <v>0</v>
      </c>
      <c r="Y773" s="8" t="str">
        <f aca="false">IF(X773,INDEX(Codetabel!$C$2:$C$11,MATCH(M773&amp;"",Codetabel!$B$2:$B$11,0)),"")</f>
        <v/>
      </c>
      <c r="Z773" s="8" t="str">
        <f aca="false">IF(X773,O773=S773,"")</f>
        <v/>
      </c>
    </row>
    <row r="774" customFormat="false" ht="15" hidden="false" customHeight="false" outlineLevel="0" collapsed="false">
      <c r="A774" s="9" t="n">
        <v>777</v>
      </c>
      <c r="B774" s="9"/>
      <c r="C774" s="9"/>
      <c r="D774" s="9"/>
      <c r="E774" s="9"/>
      <c r="F774" s="9" t="n">
        <v>10</v>
      </c>
      <c r="G774" s="9"/>
      <c r="H774" s="9"/>
      <c r="I774" s="9"/>
      <c r="J774" s="9"/>
      <c r="K774" s="9"/>
      <c r="L774" s="9" t="s">
        <v>392</v>
      </c>
      <c r="M774" s="9" t="s">
        <v>392</v>
      </c>
      <c r="N774" s="11" t="b">
        <f aca="false">FALSE()</f>
        <v>0</v>
      </c>
      <c r="O774" s="8" t="n">
        <f aca="false">IF(F774="","",IF(ISNUMBER(F774),F774,IFERROR(VALUE(F774),"")))</f>
        <v>10</v>
      </c>
      <c r="P774" s="8" t="str">
        <f aca="false">IF(G774="","",IF(ISNUMBER(G774),G774,IFERROR(VALUE(G774),"")))</f>
        <v/>
      </c>
      <c r="Q774" s="8" t="str">
        <f aca="false">IF(H774="","",IF(ISNUMBER(H774),H774,IFERROR(VALUE(H774),"")))</f>
        <v/>
      </c>
      <c r="R774" s="8" t="str">
        <f aca="false">IF(I774="","",IF(ISNUMBER(I774),I774,IFERROR(VALUE(I774),"")))</f>
        <v/>
      </c>
      <c r="S774" s="8" t="n">
        <f aca="false">IF(COUNT(O774:R774)=0,"",MAX(O774:R774))</f>
        <v>10</v>
      </c>
      <c r="T774" s="8" t="str">
        <f aca="false">IF(S774="","",IFERROR(INDEX(Codetabel!$B$2:$B$11,MATCH(S774,Codetabel!$A$2:$A$11,0)),""))</f>
        <v>1</v>
      </c>
      <c r="U774" s="8" t="str">
        <f aca="false">IF(NOT(X774),"n/a (excluded)",IF(K774=S774,"OK","MISMATCH"))</f>
        <v>n/a (excluded)</v>
      </c>
      <c r="V774" s="8" t="str">
        <f aca="false">IF(NOT(X774),"n/a (excluded)",IF(M774&amp;""=T774&amp;"","OK","MISMATCH"))</f>
        <v>n/a (excluded)</v>
      </c>
      <c r="W774" s="8" t="str">
        <f aca="false">IF(E774="","no activity description",IF(O774="","no numeric odour distance",IF(M774="","no category","")))</f>
        <v>no activity description</v>
      </c>
      <c r="X774" s="12" t="b">
        <f aca="false">W774=""</f>
        <v>0</v>
      </c>
      <c r="Y774" s="8" t="str">
        <f aca="false">IF(X774,INDEX(Codetabel!$C$2:$C$11,MATCH(M774&amp;"",Codetabel!$B$2:$B$11,0)),"")</f>
        <v/>
      </c>
      <c r="Z774" s="8" t="str">
        <f aca="false">IF(X774,O774=S774,"")</f>
        <v/>
      </c>
    </row>
    <row r="775" customFormat="false" ht="15" hidden="false" customHeight="false" outlineLevel="0" collapsed="false">
      <c r="A775" s="9" t="n">
        <v>778</v>
      </c>
      <c r="B775" s="9"/>
      <c r="C775" s="9"/>
      <c r="D775" s="9"/>
      <c r="E775" s="9"/>
      <c r="F775" s="9" t="n">
        <v>30</v>
      </c>
      <c r="G775" s="9"/>
      <c r="H775" s="9"/>
      <c r="I775" s="9"/>
      <c r="J775" s="9"/>
      <c r="K775" s="9"/>
      <c r="L775" s="9" t="s">
        <v>126</v>
      </c>
      <c r="M775" s="9" t="s">
        <v>126</v>
      </c>
      <c r="N775" s="11" t="b">
        <f aca="false">FALSE()</f>
        <v>0</v>
      </c>
      <c r="O775" s="8" t="n">
        <f aca="false">IF(F775="","",IF(ISNUMBER(F775),F775,IFERROR(VALUE(F775),"")))</f>
        <v>30</v>
      </c>
      <c r="P775" s="8" t="str">
        <f aca="false">IF(G775="","",IF(ISNUMBER(G775),G775,IFERROR(VALUE(G775),"")))</f>
        <v/>
      </c>
      <c r="Q775" s="8" t="str">
        <f aca="false">IF(H775="","",IF(ISNUMBER(H775),H775,IFERROR(VALUE(H775),"")))</f>
        <v/>
      </c>
      <c r="R775" s="8" t="str">
        <f aca="false">IF(I775="","",IF(ISNUMBER(I775),I775,IFERROR(VALUE(I775),"")))</f>
        <v/>
      </c>
      <c r="S775" s="8" t="n">
        <f aca="false">IF(COUNT(O775:R775)=0,"",MAX(O775:R775))</f>
        <v>30</v>
      </c>
      <c r="T775" s="8" t="str">
        <f aca="false">IF(S775="","",IFERROR(INDEX(Codetabel!$B$2:$B$11,MATCH(S775,Codetabel!$A$2:$A$11,0)),""))</f>
        <v>2</v>
      </c>
      <c r="U775" s="8" t="str">
        <f aca="false">IF(NOT(X775),"n/a (excluded)",IF(K775=S775,"OK","MISMATCH"))</f>
        <v>n/a (excluded)</v>
      </c>
      <c r="V775" s="8" t="str">
        <f aca="false">IF(NOT(X775),"n/a (excluded)",IF(M775&amp;""=T775&amp;"","OK","MISMATCH"))</f>
        <v>n/a (excluded)</v>
      </c>
      <c r="W775" s="8" t="str">
        <f aca="false">IF(E775="","no activity description",IF(O775="","no numeric odour distance",IF(M775="","no category","")))</f>
        <v>no activity description</v>
      </c>
      <c r="X775" s="12" t="b">
        <f aca="false">W775=""</f>
        <v>0</v>
      </c>
      <c r="Y775" s="8" t="str">
        <f aca="false">IF(X775,INDEX(Codetabel!$C$2:$C$11,MATCH(M775&amp;"",Codetabel!$B$2:$B$11,0)),"")</f>
        <v/>
      </c>
      <c r="Z775" s="8" t="str">
        <f aca="false">IF(X775,O775=S775,"")</f>
        <v/>
      </c>
    </row>
    <row r="776" customFormat="false" ht="15" hidden="false" customHeight="false" outlineLevel="0" collapsed="false">
      <c r="A776" s="9" t="n">
        <v>779</v>
      </c>
      <c r="B776" s="9"/>
      <c r="C776" s="9"/>
      <c r="D776" s="9"/>
      <c r="E776" s="9"/>
      <c r="F776" s="9" t="n">
        <v>30</v>
      </c>
      <c r="G776" s="9"/>
      <c r="H776" s="9"/>
      <c r="I776" s="9"/>
      <c r="J776" s="9"/>
      <c r="K776" s="9"/>
      <c r="L776" s="9" t="s">
        <v>182</v>
      </c>
      <c r="M776" s="9" t="s">
        <v>182</v>
      </c>
      <c r="N776" s="11" t="b">
        <f aca="false">FALSE()</f>
        <v>0</v>
      </c>
      <c r="O776" s="8" t="n">
        <f aca="false">IF(F776="","",IF(ISNUMBER(F776),F776,IFERROR(VALUE(F776),"")))</f>
        <v>30</v>
      </c>
      <c r="P776" s="8" t="str">
        <f aca="false">IF(G776="","",IF(ISNUMBER(G776),G776,IFERROR(VALUE(G776),"")))</f>
        <v/>
      </c>
      <c r="Q776" s="8" t="str">
        <f aca="false">IF(H776="","",IF(ISNUMBER(H776),H776,IFERROR(VALUE(H776),"")))</f>
        <v/>
      </c>
      <c r="R776" s="8" t="str">
        <f aca="false">IF(I776="","",IF(ISNUMBER(I776),I776,IFERROR(VALUE(I776),"")))</f>
        <v/>
      </c>
      <c r="S776" s="8" t="n">
        <f aca="false">IF(COUNT(O776:R776)=0,"",MAX(O776:R776))</f>
        <v>30</v>
      </c>
      <c r="T776" s="8" t="str">
        <f aca="false">IF(S776="","",IFERROR(INDEX(Codetabel!$B$2:$B$11,MATCH(S776,Codetabel!$A$2:$A$11,0)),""))</f>
        <v>2</v>
      </c>
      <c r="U776" s="8" t="str">
        <f aca="false">IF(NOT(X776),"n/a (excluded)",IF(K776=S776,"OK","MISMATCH"))</f>
        <v>n/a (excluded)</v>
      </c>
      <c r="V776" s="8" t="str">
        <f aca="false">IF(NOT(X776),"n/a (excluded)",IF(M776&amp;""=T776&amp;"","OK","MISMATCH"))</f>
        <v>n/a (excluded)</v>
      </c>
      <c r="W776" s="8" t="str">
        <f aca="false">IF(E776="","no activity description",IF(O776="","no numeric odour distance",IF(M776="","no category","")))</f>
        <v>no activity description</v>
      </c>
      <c r="X776" s="12" t="b">
        <f aca="false">W776=""</f>
        <v>0</v>
      </c>
      <c r="Y776" s="8" t="str">
        <f aca="false">IF(X776,INDEX(Codetabel!$C$2:$C$11,MATCH(M776&amp;"",Codetabel!$B$2:$B$11,0)),"")</f>
        <v/>
      </c>
      <c r="Z776" s="8" t="str">
        <f aca="false">IF(X776,O776=S776,"")</f>
        <v/>
      </c>
    </row>
    <row r="777" customFormat="false" ht="15" hidden="false" customHeight="false" outlineLevel="0" collapsed="false">
      <c r="A777" s="9" t="n">
        <v>781</v>
      </c>
      <c r="B777" s="9"/>
      <c r="C777" s="9"/>
      <c r="D777" s="9"/>
      <c r="E777" s="9"/>
      <c r="F777" s="9" t="s">
        <v>1212</v>
      </c>
      <c r="G777" s="9"/>
      <c r="H777" s="9"/>
      <c r="I777" s="9"/>
      <c r="J777" s="9"/>
      <c r="K777" s="9"/>
      <c r="L777" s="9" t="s">
        <v>392</v>
      </c>
      <c r="M777" s="9" t="s">
        <v>392</v>
      </c>
      <c r="N777" s="11" t="b">
        <f aca="false">FALSE()</f>
        <v>0</v>
      </c>
      <c r="O777" s="8" t="str">
        <f aca="false">IF(F777="","",IF(ISNUMBER(F777),F777,IFERROR(VALUE(F777),"")))</f>
        <v/>
      </c>
      <c r="P777" s="8" t="str">
        <f aca="false">IF(G777="","",IF(ISNUMBER(G777),G777,IFERROR(VALUE(G777),"")))</f>
        <v/>
      </c>
      <c r="Q777" s="8" t="str">
        <f aca="false">IF(H777="","",IF(ISNUMBER(H777),H777,IFERROR(VALUE(H777),"")))</f>
        <v/>
      </c>
      <c r="R777" s="8" t="str">
        <f aca="false">IF(I777="","",IF(ISNUMBER(I777),I777,IFERROR(VALUE(I777),"")))</f>
        <v/>
      </c>
      <c r="S777" s="8" t="str">
        <f aca="false">IF(COUNT(O777:R777)=0,"",MAX(O777:R777))</f>
        <v/>
      </c>
      <c r="T777" s="8" t="str">
        <f aca="false">IF(S777="","",IFERROR(INDEX(Codetabel!$B$2:$B$11,MATCH(S777,Codetabel!$A$2:$A$11,0)),""))</f>
        <v/>
      </c>
      <c r="U777" s="8" t="str">
        <f aca="false">IF(NOT(X777),"n/a (excluded)",IF(K777=S777,"OK","MISMATCH"))</f>
        <v>n/a (excluded)</v>
      </c>
      <c r="V777" s="8" t="str">
        <f aca="false">IF(NOT(X777),"n/a (excluded)",IF(M777&amp;""=T777&amp;"","OK","MISMATCH"))</f>
        <v>n/a (excluded)</v>
      </c>
      <c r="W777" s="8" t="str">
        <f aca="false">IF(E777="","no activity description",IF(O777="","no numeric odour distance",IF(M777="","no category","")))</f>
        <v>no activity description</v>
      </c>
      <c r="X777" s="12" t="b">
        <f aca="false">W777=""</f>
        <v>0</v>
      </c>
      <c r="Y777" s="8" t="str">
        <f aca="false">IF(X777,INDEX(Codetabel!$C$2:$C$11,MATCH(M777&amp;"",Codetabel!$B$2:$B$11,0)),"")</f>
        <v/>
      </c>
      <c r="Z777" s="8" t="str">
        <f aca="false">IF(X777,O777=S777,"")</f>
        <v/>
      </c>
    </row>
    <row r="778" customFormat="false" ht="15" hidden="false" customHeight="false" outlineLevel="0" collapsed="false">
      <c r="A778" s="9" t="n">
        <v>782</v>
      </c>
      <c r="B778" s="9"/>
      <c r="C778" s="9"/>
      <c r="D778" s="9"/>
      <c r="E778" s="9"/>
      <c r="F778" s="9" t="s">
        <v>1212</v>
      </c>
      <c r="G778" s="9"/>
      <c r="H778" s="9"/>
      <c r="I778" s="9"/>
      <c r="J778" s="9"/>
      <c r="K778" s="9"/>
      <c r="L778" s="9" t="s">
        <v>107</v>
      </c>
      <c r="M778" s="9" t="s">
        <v>107</v>
      </c>
      <c r="N778" s="11" t="b">
        <f aca="false">FALSE()</f>
        <v>0</v>
      </c>
      <c r="O778" s="8" t="str">
        <f aca="false">IF(F778="","",IF(ISNUMBER(F778),F778,IFERROR(VALUE(F778),"")))</f>
        <v/>
      </c>
      <c r="P778" s="8" t="str">
        <f aca="false">IF(G778="","",IF(ISNUMBER(G778),G778,IFERROR(VALUE(G778),"")))</f>
        <v/>
      </c>
      <c r="Q778" s="8" t="str">
        <f aca="false">IF(H778="","",IF(ISNUMBER(H778),H778,IFERROR(VALUE(H778),"")))</f>
        <v/>
      </c>
      <c r="R778" s="8" t="str">
        <f aca="false">IF(I778="","",IF(ISNUMBER(I778),I778,IFERROR(VALUE(I778),"")))</f>
        <v/>
      </c>
      <c r="S778" s="8" t="str">
        <f aca="false">IF(COUNT(O778:R778)=0,"",MAX(O778:R778))</f>
        <v/>
      </c>
      <c r="T778" s="8" t="str">
        <f aca="false">IF(S778="","",IFERROR(INDEX(Codetabel!$B$2:$B$11,MATCH(S778,Codetabel!$A$2:$A$11,0)),""))</f>
        <v/>
      </c>
      <c r="U778" s="8" t="str">
        <f aca="false">IF(NOT(X778),"n/a (excluded)",IF(K778=S778,"OK","MISMATCH"))</f>
        <v>n/a (excluded)</v>
      </c>
      <c r="V778" s="8" t="str">
        <f aca="false">IF(NOT(X778),"n/a (excluded)",IF(M778&amp;""=T778&amp;"","OK","MISMATCH"))</f>
        <v>n/a (excluded)</v>
      </c>
      <c r="W778" s="8" t="str">
        <f aca="false">IF(E778="","no activity description",IF(O778="","no numeric odour distance",IF(M778="","no category","")))</f>
        <v>no activity description</v>
      </c>
      <c r="X778" s="12" t="b">
        <f aca="false">W778=""</f>
        <v>0</v>
      </c>
      <c r="Y778" s="8" t="str">
        <f aca="false">IF(X778,INDEX(Codetabel!$C$2:$C$11,MATCH(M778&amp;"",Codetabel!$B$2:$B$11,0)),"")</f>
        <v/>
      </c>
      <c r="Z778" s="8" t="str">
        <f aca="false">IF(X778,O778=S778,"")</f>
        <v/>
      </c>
    </row>
    <row r="779" customFormat="false" ht="15" hidden="false" customHeight="false" outlineLevel="0" collapsed="false">
      <c r="A779" s="9" t="n">
        <v>783</v>
      </c>
      <c r="B779" s="9"/>
      <c r="C779" s="9"/>
      <c r="D779" s="9"/>
      <c r="E779" s="9"/>
      <c r="F779" s="9" t="s">
        <v>1212</v>
      </c>
      <c r="G779" s="9"/>
      <c r="H779" s="9"/>
      <c r="I779" s="9"/>
      <c r="J779" s="9"/>
      <c r="K779" s="9"/>
      <c r="L779" s="9" t="s">
        <v>180</v>
      </c>
      <c r="M779" s="9" t="s">
        <v>180</v>
      </c>
      <c r="N779" s="11" t="b">
        <f aca="false">FALSE()</f>
        <v>0</v>
      </c>
      <c r="O779" s="8" t="str">
        <f aca="false">IF(F779="","",IF(ISNUMBER(F779),F779,IFERROR(VALUE(F779),"")))</f>
        <v/>
      </c>
      <c r="P779" s="8" t="str">
        <f aca="false">IF(G779="","",IF(ISNUMBER(G779),G779,IFERROR(VALUE(G779),"")))</f>
        <v/>
      </c>
      <c r="Q779" s="8" t="str">
        <f aca="false">IF(H779="","",IF(ISNUMBER(H779),H779,IFERROR(VALUE(H779),"")))</f>
        <v/>
      </c>
      <c r="R779" s="8" t="str">
        <f aca="false">IF(I779="","",IF(ISNUMBER(I779),I779,IFERROR(VALUE(I779),"")))</f>
        <v/>
      </c>
      <c r="S779" s="8" t="str">
        <f aca="false">IF(COUNT(O779:R779)=0,"",MAX(O779:R779))</f>
        <v/>
      </c>
      <c r="T779" s="8" t="str">
        <f aca="false">IF(S779="","",IFERROR(INDEX(Codetabel!$B$2:$B$11,MATCH(S779,Codetabel!$A$2:$A$11,0)),""))</f>
        <v/>
      </c>
      <c r="U779" s="8" t="str">
        <f aca="false">IF(NOT(X779),"n/a (excluded)",IF(K779=S779,"OK","MISMATCH"))</f>
        <v>n/a (excluded)</v>
      </c>
      <c r="V779" s="8" t="str">
        <f aca="false">IF(NOT(X779),"n/a (excluded)",IF(M779&amp;""=T779&amp;"","OK","MISMATCH"))</f>
        <v>n/a (excluded)</v>
      </c>
      <c r="W779" s="8" t="str">
        <f aca="false">IF(E779="","no activity description",IF(O779="","no numeric odour distance",IF(M779="","no category","")))</f>
        <v>no activity description</v>
      </c>
      <c r="X779" s="12" t="b">
        <f aca="false">W779=""</f>
        <v>0</v>
      </c>
      <c r="Y779" s="8" t="str">
        <f aca="false">IF(X779,INDEX(Codetabel!$C$2:$C$11,MATCH(M779&amp;"",Codetabel!$B$2:$B$11,0)),"")</f>
        <v/>
      </c>
      <c r="Z779" s="8" t="str">
        <f aca="false">IF(X779,O779=S779,"")</f>
        <v/>
      </c>
    </row>
    <row r="780" customFormat="false" ht="15" hidden="false" customHeight="false" outlineLevel="0" collapsed="false">
      <c r="A780" s="9" t="n">
        <v>785</v>
      </c>
      <c r="B780" s="9"/>
      <c r="C780" s="9"/>
      <c r="D780" s="9"/>
      <c r="E780" s="9"/>
      <c r="F780" s="9" t="s">
        <v>1212</v>
      </c>
      <c r="G780" s="9"/>
      <c r="H780" s="9"/>
      <c r="I780" s="9"/>
      <c r="J780" s="9"/>
      <c r="K780" s="9"/>
      <c r="L780" s="9" t="s">
        <v>180</v>
      </c>
      <c r="M780" s="9" t="s">
        <v>180</v>
      </c>
      <c r="N780" s="11" t="b">
        <f aca="false">FALSE()</f>
        <v>0</v>
      </c>
      <c r="O780" s="8" t="str">
        <f aca="false">IF(F780="","",IF(ISNUMBER(F780),F780,IFERROR(VALUE(F780),"")))</f>
        <v/>
      </c>
      <c r="P780" s="8" t="str">
        <f aca="false">IF(G780="","",IF(ISNUMBER(G780),G780,IFERROR(VALUE(G780),"")))</f>
        <v/>
      </c>
      <c r="Q780" s="8" t="str">
        <f aca="false">IF(H780="","",IF(ISNUMBER(H780),H780,IFERROR(VALUE(H780),"")))</f>
        <v/>
      </c>
      <c r="R780" s="8" t="str">
        <f aca="false">IF(I780="","",IF(ISNUMBER(I780),I780,IFERROR(VALUE(I780),"")))</f>
        <v/>
      </c>
      <c r="S780" s="8" t="str">
        <f aca="false">IF(COUNT(O780:R780)=0,"",MAX(O780:R780))</f>
        <v/>
      </c>
      <c r="T780" s="8" t="str">
        <f aca="false">IF(S780="","",IFERROR(INDEX(Codetabel!$B$2:$B$11,MATCH(S780,Codetabel!$A$2:$A$11,0)),""))</f>
        <v/>
      </c>
      <c r="U780" s="8" t="str">
        <f aca="false">IF(NOT(X780),"n/a (excluded)",IF(K780=S780,"OK","MISMATCH"))</f>
        <v>n/a (excluded)</v>
      </c>
      <c r="V780" s="8" t="str">
        <f aca="false">IF(NOT(X780),"n/a (excluded)",IF(M780&amp;""=T780&amp;"","OK","MISMATCH"))</f>
        <v>n/a (excluded)</v>
      </c>
      <c r="W780" s="8" t="str">
        <f aca="false">IF(E780="","no activity description",IF(O780="","no numeric odour distance",IF(M780="","no category","")))</f>
        <v>no activity description</v>
      </c>
      <c r="X780" s="12" t="b">
        <f aca="false">W780=""</f>
        <v>0</v>
      </c>
      <c r="Y780" s="8" t="str">
        <f aca="false">IF(X780,INDEX(Codetabel!$C$2:$C$11,MATCH(M780&amp;"",Codetabel!$B$2:$B$11,0)),"")</f>
        <v/>
      </c>
      <c r="Z780" s="8" t="str">
        <f aca="false">IF(X780,O780=S780,"")</f>
        <v/>
      </c>
    </row>
    <row r="781" customFormat="false" ht="15" hidden="false" customHeight="false" outlineLevel="0" collapsed="false">
      <c r="A781" s="9" t="n">
        <v>786</v>
      </c>
      <c r="B781" s="9"/>
      <c r="C781" s="9"/>
      <c r="D781" s="9"/>
      <c r="E781" s="9"/>
      <c r="F781" s="9" t="s">
        <v>1212</v>
      </c>
      <c r="G781" s="9"/>
      <c r="H781" s="9"/>
      <c r="I781" s="9"/>
      <c r="J781" s="9"/>
      <c r="K781" s="9"/>
      <c r="L781" s="9" t="s">
        <v>275</v>
      </c>
      <c r="M781" s="9" t="s">
        <v>275</v>
      </c>
      <c r="N781" s="11" t="b">
        <f aca="false">FALSE()</f>
        <v>0</v>
      </c>
      <c r="O781" s="8" t="str">
        <f aca="false">IF(F781="","",IF(ISNUMBER(F781),F781,IFERROR(VALUE(F781),"")))</f>
        <v/>
      </c>
      <c r="P781" s="8" t="str">
        <f aca="false">IF(G781="","",IF(ISNUMBER(G781),G781,IFERROR(VALUE(G781),"")))</f>
        <v/>
      </c>
      <c r="Q781" s="8" t="str">
        <f aca="false">IF(H781="","",IF(ISNUMBER(H781),H781,IFERROR(VALUE(H781),"")))</f>
        <v/>
      </c>
      <c r="R781" s="8" t="str">
        <f aca="false">IF(I781="","",IF(ISNUMBER(I781),I781,IFERROR(VALUE(I781),"")))</f>
        <v/>
      </c>
      <c r="S781" s="8" t="str">
        <f aca="false">IF(COUNT(O781:R781)=0,"",MAX(O781:R781))</f>
        <v/>
      </c>
      <c r="T781" s="8" t="str">
        <f aca="false">IF(S781="","",IFERROR(INDEX(Codetabel!$B$2:$B$11,MATCH(S781,Codetabel!$A$2:$A$11,0)),""))</f>
        <v/>
      </c>
      <c r="U781" s="8" t="str">
        <f aca="false">IF(NOT(X781),"n/a (excluded)",IF(K781=S781,"OK","MISMATCH"))</f>
        <v>n/a (excluded)</v>
      </c>
      <c r="V781" s="8" t="str">
        <f aca="false">IF(NOT(X781),"n/a (excluded)",IF(M781&amp;""=T781&amp;"","OK","MISMATCH"))</f>
        <v>n/a (excluded)</v>
      </c>
      <c r="W781" s="8" t="str">
        <f aca="false">IF(E781="","no activity description",IF(O781="","no numeric odour distance",IF(M781="","no category","")))</f>
        <v>no activity description</v>
      </c>
      <c r="X781" s="12" t="b">
        <f aca="false">W781=""</f>
        <v>0</v>
      </c>
      <c r="Y781" s="8" t="str">
        <f aca="false">IF(X781,INDEX(Codetabel!$C$2:$C$11,MATCH(M781&amp;"",Codetabel!$B$2:$B$11,0)),"")</f>
        <v/>
      </c>
      <c r="Z781" s="8" t="str">
        <f aca="false">IF(X781,O781=S781,"")</f>
        <v/>
      </c>
    </row>
    <row r="782" customFormat="false" ht="15" hidden="false" customHeight="false" outlineLevel="0" collapsed="false">
      <c r="A782" s="9" t="n">
        <v>787</v>
      </c>
      <c r="B782" s="9"/>
      <c r="C782" s="9"/>
      <c r="D782" s="9"/>
      <c r="E782" s="9"/>
      <c r="F782" s="9" t="s">
        <v>1212</v>
      </c>
      <c r="G782" s="9"/>
      <c r="H782" s="9"/>
      <c r="I782" s="9"/>
      <c r="J782" s="9"/>
      <c r="K782" s="9"/>
      <c r="L782" s="9" t="s">
        <v>392</v>
      </c>
      <c r="M782" s="9" t="s">
        <v>392</v>
      </c>
      <c r="N782" s="11" t="b">
        <f aca="false">FALSE()</f>
        <v>0</v>
      </c>
      <c r="O782" s="8" t="str">
        <f aca="false">IF(F782="","",IF(ISNUMBER(F782),F782,IFERROR(VALUE(F782),"")))</f>
        <v/>
      </c>
      <c r="P782" s="8" t="str">
        <f aca="false">IF(G782="","",IF(ISNUMBER(G782),G782,IFERROR(VALUE(G782),"")))</f>
        <v/>
      </c>
      <c r="Q782" s="8" t="str">
        <f aca="false">IF(H782="","",IF(ISNUMBER(H782),H782,IFERROR(VALUE(H782),"")))</f>
        <v/>
      </c>
      <c r="R782" s="8" t="str">
        <f aca="false">IF(I782="","",IF(ISNUMBER(I782),I782,IFERROR(VALUE(I782),"")))</f>
        <v/>
      </c>
      <c r="S782" s="8" t="str">
        <f aca="false">IF(COUNT(O782:R782)=0,"",MAX(O782:R782))</f>
        <v/>
      </c>
      <c r="T782" s="8" t="str">
        <f aca="false">IF(S782="","",IFERROR(INDEX(Codetabel!$B$2:$B$11,MATCH(S782,Codetabel!$A$2:$A$11,0)),""))</f>
        <v/>
      </c>
      <c r="U782" s="8" t="str">
        <f aca="false">IF(NOT(X782),"n/a (excluded)",IF(K782=S782,"OK","MISMATCH"))</f>
        <v>n/a (excluded)</v>
      </c>
      <c r="V782" s="8" t="str">
        <f aca="false">IF(NOT(X782),"n/a (excluded)",IF(M782&amp;""=T782&amp;"","OK","MISMATCH"))</f>
        <v>n/a (excluded)</v>
      </c>
      <c r="W782" s="8" t="str">
        <f aca="false">IF(E782="","no activity description",IF(O782="","no numeric odour distance",IF(M782="","no category","")))</f>
        <v>no activity description</v>
      </c>
      <c r="X782" s="12" t="b">
        <f aca="false">W782=""</f>
        <v>0</v>
      </c>
      <c r="Y782" s="8" t="str">
        <f aca="false">IF(X782,INDEX(Codetabel!$C$2:$C$11,MATCH(M782&amp;"",Codetabel!$B$2:$B$11,0)),"")</f>
        <v/>
      </c>
      <c r="Z782" s="8" t="str">
        <f aca="false">IF(X782,O782=S782,"")</f>
        <v/>
      </c>
    </row>
    <row r="783" customFormat="false" ht="15" hidden="false" customHeight="false" outlineLevel="0" collapsed="false">
      <c r="A783" s="9" t="n">
        <v>788</v>
      </c>
      <c r="B783" s="9"/>
      <c r="C783" s="9"/>
      <c r="D783" s="9"/>
      <c r="E783" s="9"/>
      <c r="F783" s="9" t="s">
        <v>1212</v>
      </c>
      <c r="G783" s="9"/>
      <c r="H783" s="9"/>
      <c r="I783" s="9"/>
      <c r="J783" s="9"/>
      <c r="K783" s="9"/>
      <c r="L783" s="9" t="s">
        <v>107</v>
      </c>
      <c r="M783" s="9" t="s">
        <v>107</v>
      </c>
      <c r="N783" s="11" t="b">
        <f aca="false">FALSE()</f>
        <v>0</v>
      </c>
      <c r="O783" s="8" t="str">
        <f aca="false">IF(F783="","",IF(ISNUMBER(F783),F783,IFERROR(VALUE(F783),"")))</f>
        <v/>
      </c>
      <c r="P783" s="8" t="str">
        <f aca="false">IF(G783="","",IF(ISNUMBER(G783),G783,IFERROR(VALUE(G783),"")))</f>
        <v/>
      </c>
      <c r="Q783" s="8" t="str">
        <f aca="false">IF(H783="","",IF(ISNUMBER(H783),H783,IFERROR(VALUE(H783),"")))</f>
        <v/>
      </c>
      <c r="R783" s="8" t="str">
        <f aca="false">IF(I783="","",IF(ISNUMBER(I783),I783,IFERROR(VALUE(I783),"")))</f>
        <v/>
      </c>
      <c r="S783" s="8" t="str">
        <f aca="false">IF(COUNT(O783:R783)=0,"",MAX(O783:R783))</f>
        <v/>
      </c>
      <c r="T783" s="8" t="str">
        <f aca="false">IF(S783="","",IFERROR(INDEX(Codetabel!$B$2:$B$11,MATCH(S783,Codetabel!$A$2:$A$11,0)),""))</f>
        <v/>
      </c>
      <c r="U783" s="8" t="str">
        <f aca="false">IF(NOT(X783),"n/a (excluded)",IF(K783=S783,"OK","MISMATCH"))</f>
        <v>n/a (excluded)</v>
      </c>
      <c r="V783" s="8" t="str">
        <f aca="false">IF(NOT(X783),"n/a (excluded)",IF(M783&amp;""=T783&amp;"","OK","MISMATCH"))</f>
        <v>n/a (excluded)</v>
      </c>
      <c r="W783" s="8" t="str">
        <f aca="false">IF(E783="","no activity description",IF(O783="","no numeric odour distance",IF(M783="","no category","")))</f>
        <v>no activity description</v>
      </c>
      <c r="X783" s="12" t="b">
        <f aca="false">W783=""</f>
        <v>0</v>
      </c>
      <c r="Y783" s="8" t="str">
        <f aca="false">IF(X783,INDEX(Codetabel!$C$2:$C$11,MATCH(M783&amp;"",Codetabel!$B$2:$B$11,0)),"")</f>
        <v/>
      </c>
      <c r="Z783" s="8" t="str">
        <f aca="false">IF(X783,O783=S783,"")</f>
        <v/>
      </c>
    </row>
    <row r="784" customFormat="false" ht="15" hidden="false" customHeight="false" outlineLevel="0" collapsed="false">
      <c r="A784" s="9" t="n">
        <v>790</v>
      </c>
      <c r="B784" s="9"/>
      <c r="C784" s="9"/>
      <c r="D784" s="9"/>
      <c r="E784" s="9"/>
      <c r="F784" s="9" t="s">
        <v>1212</v>
      </c>
      <c r="G784" s="9"/>
      <c r="H784" s="9"/>
      <c r="I784" s="9"/>
      <c r="J784" s="9"/>
      <c r="K784" s="9"/>
      <c r="L784" s="9" t="s">
        <v>180</v>
      </c>
      <c r="M784" s="9" t="s">
        <v>180</v>
      </c>
      <c r="N784" s="11" t="b">
        <f aca="false">FALSE()</f>
        <v>0</v>
      </c>
      <c r="O784" s="8" t="str">
        <f aca="false">IF(F784="","",IF(ISNUMBER(F784),F784,IFERROR(VALUE(F784),"")))</f>
        <v/>
      </c>
      <c r="P784" s="8" t="str">
        <f aca="false">IF(G784="","",IF(ISNUMBER(G784),G784,IFERROR(VALUE(G784),"")))</f>
        <v/>
      </c>
      <c r="Q784" s="8" t="str">
        <f aca="false">IF(H784="","",IF(ISNUMBER(H784),H784,IFERROR(VALUE(H784),"")))</f>
        <v/>
      </c>
      <c r="R784" s="8" t="str">
        <f aca="false">IF(I784="","",IF(ISNUMBER(I784),I784,IFERROR(VALUE(I784),"")))</f>
        <v/>
      </c>
      <c r="S784" s="8" t="str">
        <f aca="false">IF(COUNT(O784:R784)=0,"",MAX(O784:R784))</f>
        <v/>
      </c>
      <c r="T784" s="8" t="str">
        <f aca="false">IF(S784="","",IFERROR(INDEX(Codetabel!$B$2:$B$11,MATCH(S784,Codetabel!$A$2:$A$11,0)),""))</f>
        <v/>
      </c>
      <c r="U784" s="8" t="str">
        <f aca="false">IF(NOT(X784),"n/a (excluded)",IF(K784=S784,"OK","MISMATCH"))</f>
        <v>n/a (excluded)</v>
      </c>
      <c r="V784" s="8" t="str">
        <f aca="false">IF(NOT(X784),"n/a (excluded)",IF(M784&amp;""=T784&amp;"","OK","MISMATCH"))</f>
        <v>n/a (excluded)</v>
      </c>
      <c r="W784" s="8" t="str">
        <f aca="false">IF(E784="","no activity description",IF(O784="","no numeric odour distance",IF(M784="","no category","")))</f>
        <v>no activity description</v>
      </c>
      <c r="X784" s="12" t="b">
        <f aca="false">W784=""</f>
        <v>0</v>
      </c>
      <c r="Y784" s="8" t="str">
        <f aca="false">IF(X784,INDEX(Codetabel!$C$2:$C$11,MATCH(M784&amp;"",Codetabel!$B$2:$B$11,0)),"")</f>
        <v/>
      </c>
      <c r="Z784" s="8" t="str">
        <f aca="false">IF(X784,O784=S784,"")</f>
        <v/>
      </c>
    </row>
    <row r="785" customFormat="false" ht="15" hidden="false" customHeight="false" outlineLevel="0" collapsed="false">
      <c r="A785" s="9" t="n">
        <v>791</v>
      </c>
      <c r="B785" s="9"/>
      <c r="C785" s="9"/>
      <c r="D785" s="9"/>
      <c r="E785" s="9"/>
      <c r="F785" s="9" t="s">
        <v>1212</v>
      </c>
      <c r="G785" s="9"/>
      <c r="H785" s="9"/>
      <c r="I785" s="9"/>
      <c r="J785" s="9"/>
      <c r="K785" s="9"/>
      <c r="L785" s="9" t="s">
        <v>275</v>
      </c>
      <c r="M785" s="9" t="s">
        <v>275</v>
      </c>
      <c r="N785" s="11" t="b">
        <f aca="false">FALSE()</f>
        <v>0</v>
      </c>
      <c r="O785" s="8" t="str">
        <f aca="false">IF(F785="","",IF(ISNUMBER(F785),F785,IFERROR(VALUE(F785),"")))</f>
        <v/>
      </c>
      <c r="P785" s="8" t="str">
        <f aca="false">IF(G785="","",IF(ISNUMBER(G785),G785,IFERROR(VALUE(G785),"")))</f>
        <v/>
      </c>
      <c r="Q785" s="8" t="str">
        <f aca="false">IF(H785="","",IF(ISNUMBER(H785),H785,IFERROR(VALUE(H785),"")))</f>
        <v/>
      </c>
      <c r="R785" s="8" t="str">
        <f aca="false">IF(I785="","",IF(ISNUMBER(I785),I785,IFERROR(VALUE(I785),"")))</f>
        <v/>
      </c>
      <c r="S785" s="8" t="str">
        <f aca="false">IF(COUNT(O785:R785)=0,"",MAX(O785:R785))</f>
        <v/>
      </c>
      <c r="T785" s="8" t="str">
        <f aca="false">IF(S785="","",IFERROR(INDEX(Codetabel!$B$2:$B$11,MATCH(S785,Codetabel!$A$2:$A$11,0)),""))</f>
        <v/>
      </c>
      <c r="U785" s="8" t="str">
        <f aca="false">IF(NOT(X785),"n/a (excluded)",IF(K785=S785,"OK","MISMATCH"))</f>
        <v>n/a (excluded)</v>
      </c>
      <c r="V785" s="8" t="str">
        <f aca="false">IF(NOT(X785),"n/a (excluded)",IF(M785&amp;""=T785&amp;"","OK","MISMATCH"))</f>
        <v>n/a (excluded)</v>
      </c>
      <c r="W785" s="8" t="str">
        <f aca="false">IF(E785="","no activity description",IF(O785="","no numeric odour distance",IF(M785="","no category","")))</f>
        <v>no activity description</v>
      </c>
      <c r="X785" s="12" t="b">
        <f aca="false">W785=""</f>
        <v>0</v>
      </c>
      <c r="Y785" s="8" t="str">
        <f aca="false">IF(X785,INDEX(Codetabel!$C$2:$C$11,MATCH(M785&amp;"",Codetabel!$B$2:$B$11,0)),"")</f>
        <v/>
      </c>
      <c r="Z785" s="8" t="str">
        <f aca="false">IF(X785,O785=S785,"")</f>
        <v/>
      </c>
    </row>
    <row r="786" customFormat="false" ht="15" hidden="false" customHeight="false" outlineLevel="0" collapsed="false">
      <c r="A786" s="9" t="n">
        <v>792</v>
      </c>
      <c r="B786" s="9"/>
      <c r="C786" s="9"/>
      <c r="D786" s="9"/>
      <c r="E786" s="9"/>
      <c r="F786" s="9" t="s">
        <v>1212</v>
      </c>
      <c r="G786" s="9"/>
      <c r="H786" s="9"/>
      <c r="I786" s="9"/>
      <c r="J786" s="9"/>
      <c r="K786" s="9"/>
      <c r="L786" s="9" t="s">
        <v>126</v>
      </c>
      <c r="M786" s="9" t="s">
        <v>126</v>
      </c>
      <c r="N786" s="11" t="b">
        <f aca="false">FALSE()</f>
        <v>0</v>
      </c>
      <c r="O786" s="8" t="str">
        <f aca="false">IF(F786="","",IF(ISNUMBER(F786),F786,IFERROR(VALUE(F786),"")))</f>
        <v/>
      </c>
      <c r="P786" s="8" t="str">
        <f aca="false">IF(G786="","",IF(ISNUMBER(G786),G786,IFERROR(VALUE(G786),"")))</f>
        <v/>
      </c>
      <c r="Q786" s="8" t="str">
        <f aca="false">IF(H786="","",IF(ISNUMBER(H786),H786,IFERROR(VALUE(H786),"")))</f>
        <v/>
      </c>
      <c r="R786" s="8" t="str">
        <f aca="false">IF(I786="","",IF(ISNUMBER(I786),I786,IFERROR(VALUE(I786),"")))</f>
        <v/>
      </c>
      <c r="S786" s="8" t="str">
        <f aca="false">IF(COUNT(O786:R786)=0,"",MAX(O786:R786))</f>
        <v/>
      </c>
      <c r="T786" s="8" t="str">
        <f aca="false">IF(S786="","",IFERROR(INDEX(Codetabel!$B$2:$B$11,MATCH(S786,Codetabel!$A$2:$A$11,0)),""))</f>
        <v/>
      </c>
      <c r="U786" s="8" t="str">
        <f aca="false">IF(NOT(X786),"n/a (excluded)",IF(K786=S786,"OK","MISMATCH"))</f>
        <v>n/a (excluded)</v>
      </c>
      <c r="V786" s="8" t="str">
        <f aca="false">IF(NOT(X786),"n/a (excluded)",IF(M786&amp;""=T786&amp;"","OK","MISMATCH"))</f>
        <v>n/a (excluded)</v>
      </c>
      <c r="W786" s="8" t="str">
        <f aca="false">IF(E786="","no activity description",IF(O786="","no numeric odour distance",IF(M786="","no category","")))</f>
        <v>no activity description</v>
      </c>
      <c r="X786" s="12" t="b">
        <f aca="false">W786=""</f>
        <v>0</v>
      </c>
      <c r="Y786" s="8" t="str">
        <f aca="false">IF(X786,INDEX(Codetabel!$C$2:$C$11,MATCH(M786&amp;"",Codetabel!$B$2:$B$11,0)),"")</f>
        <v/>
      </c>
      <c r="Z786" s="8" t="str">
        <f aca="false">IF(X786,O786=S786,"")</f>
        <v/>
      </c>
    </row>
    <row r="787" customFormat="false" ht="15" hidden="false" customHeight="false" outlineLevel="0" collapsed="false">
      <c r="A787" s="9" t="n">
        <v>793</v>
      </c>
      <c r="B787" s="9"/>
      <c r="C787" s="9"/>
      <c r="D787" s="9"/>
      <c r="E787" s="9"/>
      <c r="F787" s="9" t="n">
        <v>50</v>
      </c>
      <c r="G787" s="9"/>
      <c r="H787" s="9"/>
      <c r="I787" s="9"/>
      <c r="J787" s="9"/>
      <c r="K787" s="9"/>
      <c r="L787" s="9" t="s">
        <v>126</v>
      </c>
      <c r="M787" s="9" t="s">
        <v>126</v>
      </c>
      <c r="N787" s="11" t="b">
        <f aca="false">FALSE()</f>
        <v>0</v>
      </c>
      <c r="O787" s="8" t="n">
        <f aca="false">IF(F787="","",IF(ISNUMBER(F787),F787,IFERROR(VALUE(F787),"")))</f>
        <v>50</v>
      </c>
      <c r="P787" s="8" t="str">
        <f aca="false">IF(G787="","",IF(ISNUMBER(G787),G787,IFERROR(VALUE(G787),"")))</f>
        <v/>
      </c>
      <c r="Q787" s="8" t="str">
        <f aca="false">IF(H787="","",IF(ISNUMBER(H787),H787,IFERROR(VALUE(H787),"")))</f>
        <v/>
      </c>
      <c r="R787" s="8" t="str">
        <f aca="false">IF(I787="","",IF(ISNUMBER(I787),I787,IFERROR(VALUE(I787),"")))</f>
        <v/>
      </c>
      <c r="S787" s="8" t="n">
        <f aca="false">IF(COUNT(O787:R787)=0,"",MAX(O787:R787))</f>
        <v>50</v>
      </c>
      <c r="T787" s="8" t="str">
        <f aca="false">IF(S787="","",IFERROR(INDEX(Codetabel!$B$2:$B$11,MATCH(S787,Codetabel!$A$2:$A$11,0)),""))</f>
        <v>3.1</v>
      </c>
      <c r="U787" s="8" t="str">
        <f aca="false">IF(NOT(X787),"n/a (excluded)",IF(K787=S787,"OK","MISMATCH"))</f>
        <v>n/a (excluded)</v>
      </c>
      <c r="V787" s="8" t="str">
        <f aca="false">IF(NOT(X787),"n/a (excluded)",IF(M787&amp;""=T787&amp;"","OK","MISMATCH"))</f>
        <v>n/a (excluded)</v>
      </c>
      <c r="W787" s="8" t="str">
        <f aca="false">IF(E787="","no activity description",IF(O787="","no numeric odour distance",IF(M787="","no category","")))</f>
        <v>no activity description</v>
      </c>
      <c r="X787" s="12" t="b">
        <f aca="false">W787=""</f>
        <v>0</v>
      </c>
      <c r="Y787" s="8" t="str">
        <f aca="false">IF(X787,INDEX(Codetabel!$C$2:$C$11,MATCH(M787&amp;"",Codetabel!$B$2:$B$11,0)),"")</f>
        <v/>
      </c>
      <c r="Z787" s="8" t="str">
        <f aca="false">IF(X787,O787=S787,"")</f>
        <v/>
      </c>
    </row>
    <row r="788" customFormat="false" ht="15" hidden="false" customHeight="false" outlineLevel="0" collapsed="false">
      <c r="A788" s="9" t="n">
        <v>795</v>
      </c>
      <c r="B788" s="9"/>
      <c r="C788" s="9"/>
      <c r="D788" s="9"/>
      <c r="E788" s="9"/>
      <c r="F788" s="9" t="n">
        <v>50</v>
      </c>
      <c r="G788" s="9"/>
      <c r="H788" s="9"/>
      <c r="I788" s="9"/>
      <c r="J788" s="9"/>
      <c r="K788" s="9"/>
      <c r="L788" s="9" t="s">
        <v>126</v>
      </c>
      <c r="M788" s="9" t="s">
        <v>126</v>
      </c>
      <c r="N788" s="11" t="b">
        <f aca="false">FALSE()</f>
        <v>0</v>
      </c>
      <c r="O788" s="8" t="n">
        <f aca="false">IF(F788="","",IF(ISNUMBER(F788),F788,IFERROR(VALUE(F788),"")))</f>
        <v>50</v>
      </c>
      <c r="P788" s="8" t="str">
        <f aca="false">IF(G788="","",IF(ISNUMBER(G788),G788,IFERROR(VALUE(G788),"")))</f>
        <v/>
      </c>
      <c r="Q788" s="8" t="str">
        <f aca="false">IF(H788="","",IF(ISNUMBER(H788),H788,IFERROR(VALUE(H788),"")))</f>
        <v/>
      </c>
      <c r="R788" s="8" t="str">
        <f aca="false">IF(I788="","",IF(ISNUMBER(I788),I788,IFERROR(VALUE(I788),"")))</f>
        <v/>
      </c>
      <c r="S788" s="8" t="n">
        <f aca="false">IF(COUNT(O788:R788)=0,"",MAX(O788:R788))</f>
        <v>50</v>
      </c>
      <c r="T788" s="8" t="str">
        <f aca="false">IF(S788="","",IFERROR(INDEX(Codetabel!$B$2:$B$11,MATCH(S788,Codetabel!$A$2:$A$11,0)),""))</f>
        <v>3.1</v>
      </c>
      <c r="U788" s="8" t="str">
        <f aca="false">IF(NOT(X788),"n/a (excluded)",IF(K788=S788,"OK","MISMATCH"))</f>
        <v>n/a (excluded)</v>
      </c>
      <c r="V788" s="8" t="str">
        <f aca="false">IF(NOT(X788),"n/a (excluded)",IF(M788&amp;""=T788&amp;"","OK","MISMATCH"))</f>
        <v>n/a (excluded)</v>
      </c>
      <c r="W788" s="8" t="str">
        <f aca="false">IF(E788="","no activity description",IF(O788="","no numeric odour distance",IF(M788="","no category","")))</f>
        <v>no activity description</v>
      </c>
      <c r="X788" s="12" t="b">
        <f aca="false">W788=""</f>
        <v>0</v>
      </c>
      <c r="Y788" s="8" t="str">
        <f aca="false">IF(X788,INDEX(Codetabel!$C$2:$C$11,MATCH(M788&amp;"",Codetabel!$B$2:$B$11,0)),"")</f>
        <v/>
      </c>
      <c r="Z788" s="8" t="str">
        <f aca="false">IF(X788,O788=S788,"")</f>
        <v/>
      </c>
    </row>
    <row r="789" customFormat="false" ht="15" hidden="false" customHeight="false" outlineLevel="0" collapsed="false">
      <c r="A789" s="9" t="n">
        <v>796</v>
      </c>
      <c r="B789" s="9"/>
      <c r="C789" s="9"/>
      <c r="D789" s="9"/>
      <c r="E789" s="9"/>
      <c r="F789" s="9" t="n">
        <v>100</v>
      </c>
      <c r="G789" s="9"/>
      <c r="H789" s="9"/>
      <c r="I789" s="9"/>
      <c r="J789" s="9"/>
      <c r="K789" s="9"/>
      <c r="L789" s="9" t="s">
        <v>115</v>
      </c>
      <c r="M789" s="9" t="s">
        <v>115</v>
      </c>
      <c r="N789" s="11" t="b">
        <f aca="false">FALSE()</f>
        <v>0</v>
      </c>
      <c r="O789" s="8" t="n">
        <f aca="false">IF(F789="","",IF(ISNUMBER(F789),F789,IFERROR(VALUE(F789),"")))</f>
        <v>100</v>
      </c>
      <c r="P789" s="8" t="str">
        <f aca="false">IF(G789="","",IF(ISNUMBER(G789),G789,IFERROR(VALUE(G789),"")))</f>
        <v/>
      </c>
      <c r="Q789" s="8" t="str">
        <f aca="false">IF(H789="","",IF(ISNUMBER(H789),H789,IFERROR(VALUE(H789),"")))</f>
        <v/>
      </c>
      <c r="R789" s="8" t="str">
        <f aca="false">IF(I789="","",IF(ISNUMBER(I789),I789,IFERROR(VALUE(I789),"")))</f>
        <v/>
      </c>
      <c r="S789" s="8" t="n">
        <f aca="false">IF(COUNT(O789:R789)=0,"",MAX(O789:R789))</f>
        <v>100</v>
      </c>
      <c r="T789" s="8" t="str">
        <f aca="false">IF(S789="","",IFERROR(INDEX(Codetabel!$B$2:$B$11,MATCH(S789,Codetabel!$A$2:$A$11,0)),""))</f>
        <v>3.2</v>
      </c>
      <c r="U789" s="8" t="str">
        <f aca="false">IF(NOT(X789),"n/a (excluded)",IF(K789=S789,"OK","MISMATCH"))</f>
        <v>n/a (excluded)</v>
      </c>
      <c r="V789" s="8" t="str">
        <f aca="false">IF(NOT(X789),"n/a (excluded)",IF(M789&amp;""=T789&amp;"","OK","MISMATCH"))</f>
        <v>n/a (excluded)</v>
      </c>
      <c r="W789" s="8" t="str">
        <f aca="false">IF(E789="","no activity description",IF(O789="","no numeric odour distance",IF(M789="","no category","")))</f>
        <v>no activity description</v>
      </c>
      <c r="X789" s="12" t="b">
        <f aca="false">W789=""</f>
        <v>0</v>
      </c>
      <c r="Y789" s="8" t="str">
        <f aca="false">IF(X789,INDEX(Codetabel!$C$2:$C$11,MATCH(M789&amp;"",Codetabel!$B$2:$B$11,0)),"")</f>
        <v/>
      </c>
      <c r="Z789" s="8" t="str">
        <f aca="false">IF(X789,O789=S789,"")</f>
        <v/>
      </c>
    </row>
    <row r="790" customFormat="false" ht="15" hidden="false" customHeight="false" outlineLevel="0" collapsed="false">
      <c r="A790" s="9" t="n">
        <v>797</v>
      </c>
      <c r="B790" s="9"/>
      <c r="C790" s="9"/>
      <c r="D790" s="9"/>
      <c r="E790" s="9"/>
      <c r="F790" s="9" t="n">
        <v>200</v>
      </c>
      <c r="G790" s="9"/>
      <c r="H790" s="9"/>
      <c r="I790" s="9"/>
      <c r="J790" s="9"/>
      <c r="K790" s="9"/>
      <c r="L790" s="9" t="s">
        <v>132</v>
      </c>
      <c r="M790" s="9" t="s">
        <v>132</v>
      </c>
      <c r="N790" s="11" t="b">
        <f aca="false">FALSE()</f>
        <v>0</v>
      </c>
      <c r="O790" s="8" t="n">
        <f aca="false">IF(F790="","",IF(ISNUMBER(F790),F790,IFERROR(VALUE(F790),"")))</f>
        <v>200</v>
      </c>
      <c r="P790" s="8" t="str">
        <f aca="false">IF(G790="","",IF(ISNUMBER(G790),G790,IFERROR(VALUE(G790),"")))</f>
        <v/>
      </c>
      <c r="Q790" s="8" t="str">
        <f aca="false">IF(H790="","",IF(ISNUMBER(H790),H790,IFERROR(VALUE(H790),"")))</f>
        <v/>
      </c>
      <c r="R790" s="8" t="str">
        <f aca="false">IF(I790="","",IF(ISNUMBER(I790),I790,IFERROR(VALUE(I790),"")))</f>
        <v/>
      </c>
      <c r="S790" s="8" t="n">
        <f aca="false">IF(COUNT(O790:R790)=0,"",MAX(O790:R790))</f>
        <v>200</v>
      </c>
      <c r="T790" s="8" t="str">
        <f aca="false">IF(S790="","",IFERROR(INDEX(Codetabel!$B$2:$B$11,MATCH(S790,Codetabel!$A$2:$A$11,0)),""))</f>
        <v>4.1</v>
      </c>
      <c r="U790" s="8" t="str">
        <f aca="false">IF(NOT(X790),"n/a (excluded)",IF(K790=S790,"OK","MISMATCH"))</f>
        <v>n/a (excluded)</v>
      </c>
      <c r="V790" s="8" t="str">
        <f aca="false">IF(NOT(X790),"n/a (excluded)",IF(M790&amp;""=T790&amp;"","OK","MISMATCH"))</f>
        <v>n/a (excluded)</v>
      </c>
      <c r="W790" s="8" t="str">
        <f aca="false">IF(E790="","no activity description",IF(O790="","no numeric odour distance",IF(M790="","no category","")))</f>
        <v>no activity description</v>
      </c>
      <c r="X790" s="12" t="b">
        <f aca="false">W790=""</f>
        <v>0</v>
      </c>
      <c r="Y790" s="8" t="str">
        <f aca="false">IF(X790,INDEX(Codetabel!$C$2:$C$11,MATCH(M790&amp;"",Codetabel!$B$2:$B$11,0)),"")</f>
        <v/>
      </c>
      <c r="Z790" s="8" t="str">
        <f aca="false">IF(X790,O790=S790,"")</f>
        <v/>
      </c>
    </row>
    <row r="791" customFormat="false" ht="15" hidden="false" customHeight="false" outlineLevel="0" collapsed="false">
      <c r="A791" s="9" t="n">
        <v>800</v>
      </c>
      <c r="B791" s="9"/>
      <c r="C791" s="9"/>
      <c r="D791" s="9"/>
      <c r="E791" s="9"/>
      <c r="F791" s="9" t="n">
        <v>10</v>
      </c>
      <c r="G791" s="9"/>
      <c r="H791" s="9"/>
      <c r="I791" s="9"/>
      <c r="J791" s="9"/>
      <c r="K791" s="9"/>
      <c r="L791" s="9" t="s">
        <v>115</v>
      </c>
      <c r="M791" s="9" t="s">
        <v>115</v>
      </c>
      <c r="N791" s="11" t="b">
        <f aca="false">FALSE()</f>
        <v>0</v>
      </c>
      <c r="O791" s="8" t="n">
        <f aca="false">IF(F791="","",IF(ISNUMBER(F791),F791,IFERROR(VALUE(F791),"")))</f>
        <v>10</v>
      </c>
      <c r="P791" s="8" t="str">
        <f aca="false">IF(G791="","",IF(ISNUMBER(G791),G791,IFERROR(VALUE(G791),"")))</f>
        <v/>
      </c>
      <c r="Q791" s="8" t="str">
        <f aca="false">IF(H791="","",IF(ISNUMBER(H791),H791,IFERROR(VALUE(H791),"")))</f>
        <v/>
      </c>
      <c r="R791" s="8" t="str">
        <f aca="false">IF(I791="","",IF(ISNUMBER(I791),I791,IFERROR(VALUE(I791),"")))</f>
        <v/>
      </c>
      <c r="S791" s="8" t="n">
        <f aca="false">IF(COUNT(O791:R791)=0,"",MAX(O791:R791))</f>
        <v>10</v>
      </c>
      <c r="T791" s="8" t="str">
        <f aca="false">IF(S791="","",IFERROR(INDEX(Codetabel!$B$2:$B$11,MATCH(S791,Codetabel!$A$2:$A$11,0)),""))</f>
        <v>1</v>
      </c>
      <c r="U791" s="8" t="str">
        <f aca="false">IF(NOT(X791),"n/a (excluded)",IF(K791=S791,"OK","MISMATCH"))</f>
        <v>n/a (excluded)</v>
      </c>
      <c r="V791" s="8" t="str">
        <f aca="false">IF(NOT(X791),"n/a (excluded)",IF(M791&amp;""=T791&amp;"","OK","MISMATCH"))</f>
        <v>n/a (excluded)</v>
      </c>
      <c r="W791" s="8" t="str">
        <f aca="false">IF(E791="","no activity description",IF(O791="","no numeric odour distance",IF(M791="","no category","")))</f>
        <v>no activity description</v>
      </c>
      <c r="X791" s="12" t="b">
        <f aca="false">W791=""</f>
        <v>0</v>
      </c>
      <c r="Y791" s="8" t="str">
        <f aca="false">IF(X791,INDEX(Codetabel!$C$2:$C$11,MATCH(M791&amp;"",Codetabel!$B$2:$B$11,0)),"")</f>
        <v/>
      </c>
      <c r="Z791" s="8" t="str">
        <f aca="false">IF(X791,O791=S791,"")</f>
        <v/>
      </c>
    </row>
    <row r="792" customFormat="false" ht="15" hidden="false" customHeight="false" outlineLevel="0" collapsed="false">
      <c r="A792" s="9" t="n">
        <v>801</v>
      </c>
      <c r="B792" s="9"/>
      <c r="C792" s="9"/>
      <c r="D792" s="9"/>
      <c r="E792" s="9"/>
      <c r="F792" s="9" t="n">
        <v>30</v>
      </c>
      <c r="G792" s="9"/>
      <c r="H792" s="9"/>
      <c r="I792" s="9"/>
      <c r="J792" s="9"/>
      <c r="K792" s="9"/>
      <c r="L792" s="9" t="s">
        <v>126</v>
      </c>
      <c r="M792" s="9" t="s">
        <v>126</v>
      </c>
      <c r="N792" s="11" t="b">
        <f aca="false">FALSE()</f>
        <v>0</v>
      </c>
      <c r="O792" s="8" t="n">
        <f aca="false">IF(F792="","",IF(ISNUMBER(F792),F792,IFERROR(VALUE(F792),"")))</f>
        <v>30</v>
      </c>
      <c r="P792" s="8" t="str">
        <f aca="false">IF(G792="","",IF(ISNUMBER(G792),G792,IFERROR(VALUE(G792),"")))</f>
        <v/>
      </c>
      <c r="Q792" s="8" t="str">
        <f aca="false">IF(H792="","",IF(ISNUMBER(H792),H792,IFERROR(VALUE(H792),"")))</f>
        <v/>
      </c>
      <c r="R792" s="8" t="str">
        <f aca="false">IF(I792="","",IF(ISNUMBER(I792),I792,IFERROR(VALUE(I792),"")))</f>
        <v/>
      </c>
      <c r="S792" s="8" t="n">
        <f aca="false">IF(COUNT(O792:R792)=0,"",MAX(O792:R792))</f>
        <v>30</v>
      </c>
      <c r="T792" s="8" t="str">
        <f aca="false">IF(S792="","",IFERROR(INDEX(Codetabel!$B$2:$B$11,MATCH(S792,Codetabel!$A$2:$A$11,0)),""))</f>
        <v>2</v>
      </c>
      <c r="U792" s="8" t="str">
        <f aca="false">IF(NOT(X792),"n/a (excluded)",IF(K792=S792,"OK","MISMATCH"))</f>
        <v>n/a (excluded)</v>
      </c>
      <c r="V792" s="8" t="str">
        <f aca="false">IF(NOT(X792),"n/a (excluded)",IF(M792&amp;""=T792&amp;"","OK","MISMATCH"))</f>
        <v>n/a (excluded)</v>
      </c>
      <c r="W792" s="8" t="str">
        <f aca="false">IF(E792="","no activity description",IF(O792="","no numeric odour distance",IF(M792="","no category","")))</f>
        <v>no activity description</v>
      </c>
      <c r="X792" s="12" t="b">
        <f aca="false">W792=""</f>
        <v>0</v>
      </c>
      <c r="Y792" s="8" t="str">
        <f aca="false">IF(X792,INDEX(Codetabel!$C$2:$C$11,MATCH(M792&amp;"",Codetabel!$B$2:$B$11,0)),"")</f>
        <v/>
      </c>
      <c r="Z792" s="8" t="str">
        <f aca="false">IF(X792,O792=S792,"")</f>
        <v/>
      </c>
    </row>
    <row r="793" customFormat="false" ht="15" hidden="false" customHeight="false" outlineLevel="0" collapsed="false">
      <c r="A793" s="9" t="n">
        <v>803</v>
      </c>
      <c r="B793" s="9"/>
      <c r="C793" s="9"/>
      <c r="D793" s="9"/>
      <c r="E793" s="9"/>
      <c r="F793" s="9" t="n">
        <v>30</v>
      </c>
      <c r="G793" s="9"/>
      <c r="H793" s="9"/>
      <c r="I793" s="9"/>
      <c r="J793" s="9"/>
      <c r="K793" s="9"/>
      <c r="L793" s="9" t="s">
        <v>107</v>
      </c>
      <c r="M793" s="9" t="s">
        <v>107</v>
      </c>
      <c r="N793" s="11" t="b">
        <f aca="false">FALSE()</f>
        <v>0</v>
      </c>
      <c r="O793" s="8" t="n">
        <f aca="false">IF(F793="","",IF(ISNUMBER(F793),F793,IFERROR(VALUE(F793),"")))</f>
        <v>30</v>
      </c>
      <c r="P793" s="8" t="str">
        <f aca="false">IF(G793="","",IF(ISNUMBER(G793),G793,IFERROR(VALUE(G793),"")))</f>
        <v/>
      </c>
      <c r="Q793" s="8" t="str">
        <f aca="false">IF(H793="","",IF(ISNUMBER(H793),H793,IFERROR(VALUE(H793),"")))</f>
        <v/>
      </c>
      <c r="R793" s="8" t="str">
        <f aca="false">IF(I793="","",IF(ISNUMBER(I793),I793,IFERROR(VALUE(I793),"")))</f>
        <v/>
      </c>
      <c r="S793" s="8" t="n">
        <f aca="false">IF(COUNT(O793:R793)=0,"",MAX(O793:R793))</f>
        <v>30</v>
      </c>
      <c r="T793" s="8" t="str">
        <f aca="false">IF(S793="","",IFERROR(INDEX(Codetabel!$B$2:$B$11,MATCH(S793,Codetabel!$A$2:$A$11,0)),""))</f>
        <v>2</v>
      </c>
      <c r="U793" s="8" t="str">
        <f aca="false">IF(NOT(X793),"n/a (excluded)",IF(K793=S793,"OK","MISMATCH"))</f>
        <v>n/a (excluded)</v>
      </c>
      <c r="V793" s="8" t="str">
        <f aca="false">IF(NOT(X793),"n/a (excluded)",IF(M793&amp;""=T793&amp;"","OK","MISMATCH"))</f>
        <v>n/a (excluded)</v>
      </c>
      <c r="W793" s="8" t="str">
        <f aca="false">IF(E793="","no activity description",IF(O793="","no numeric odour distance",IF(M793="","no category","")))</f>
        <v>no activity description</v>
      </c>
      <c r="X793" s="12" t="b">
        <f aca="false">W793=""</f>
        <v>0</v>
      </c>
      <c r="Y793" s="8" t="str">
        <f aca="false">IF(X793,INDEX(Codetabel!$C$2:$C$11,MATCH(M793&amp;"",Codetabel!$B$2:$B$11,0)),"")</f>
        <v/>
      </c>
      <c r="Z793" s="8" t="str">
        <f aca="false">IF(X793,O793=S793,"")</f>
        <v/>
      </c>
    </row>
    <row r="794" customFormat="false" ht="15" hidden="false" customHeight="false" outlineLevel="0" collapsed="false">
      <c r="A794" s="9" t="n">
        <v>804</v>
      </c>
      <c r="B794" s="9"/>
      <c r="C794" s="9"/>
      <c r="D794" s="9"/>
      <c r="E794" s="9"/>
      <c r="F794" s="9" t="n">
        <v>10</v>
      </c>
      <c r="G794" s="9"/>
      <c r="H794" s="9"/>
      <c r="I794" s="9"/>
      <c r="J794" s="9"/>
      <c r="K794" s="9"/>
      <c r="L794" s="9" t="s">
        <v>107</v>
      </c>
      <c r="M794" s="9" t="s">
        <v>107</v>
      </c>
      <c r="N794" s="11" t="b">
        <f aca="false">FALSE()</f>
        <v>0</v>
      </c>
      <c r="O794" s="8" t="n">
        <f aca="false">IF(F794="","",IF(ISNUMBER(F794),F794,IFERROR(VALUE(F794),"")))</f>
        <v>10</v>
      </c>
      <c r="P794" s="8" t="str">
        <f aca="false">IF(G794="","",IF(ISNUMBER(G794),G794,IFERROR(VALUE(G794),"")))</f>
        <v/>
      </c>
      <c r="Q794" s="8" t="str">
        <f aca="false">IF(H794="","",IF(ISNUMBER(H794),H794,IFERROR(VALUE(H794),"")))</f>
        <v/>
      </c>
      <c r="R794" s="8" t="str">
        <f aca="false">IF(I794="","",IF(ISNUMBER(I794),I794,IFERROR(VALUE(I794),"")))</f>
        <v/>
      </c>
      <c r="S794" s="8" t="n">
        <f aca="false">IF(COUNT(O794:R794)=0,"",MAX(O794:R794))</f>
        <v>10</v>
      </c>
      <c r="T794" s="8" t="str">
        <f aca="false">IF(S794="","",IFERROR(INDEX(Codetabel!$B$2:$B$11,MATCH(S794,Codetabel!$A$2:$A$11,0)),""))</f>
        <v>1</v>
      </c>
      <c r="U794" s="8" t="str">
        <f aca="false">IF(NOT(X794),"n/a (excluded)",IF(K794=S794,"OK","MISMATCH"))</f>
        <v>n/a (excluded)</v>
      </c>
      <c r="V794" s="8" t="str">
        <f aca="false">IF(NOT(X794),"n/a (excluded)",IF(M794&amp;""=T794&amp;"","OK","MISMATCH"))</f>
        <v>n/a (excluded)</v>
      </c>
      <c r="W794" s="8" t="str">
        <f aca="false">IF(E794="","no activity description",IF(O794="","no numeric odour distance",IF(M794="","no category","")))</f>
        <v>no activity description</v>
      </c>
      <c r="X794" s="12" t="b">
        <f aca="false">W794=""</f>
        <v>0</v>
      </c>
      <c r="Y794" s="8" t="str">
        <f aca="false">IF(X794,INDEX(Codetabel!$C$2:$C$11,MATCH(M794&amp;"",Codetabel!$B$2:$B$11,0)),"")</f>
        <v/>
      </c>
      <c r="Z794" s="8" t="str">
        <f aca="false">IF(X794,O794=S794,"")</f>
        <v/>
      </c>
    </row>
    <row r="795" customFormat="false" ht="15" hidden="false" customHeight="false" outlineLevel="0" collapsed="false">
      <c r="A795" s="9" t="n">
        <v>805</v>
      </c>
      <c r="B795" s="9"/>
      <c r="C795" s="9"/>
      <c r="D795" s="9"/>
      <c r="E795" s="9"/>
      <c r="F795" s="9" t="n">
        <v>10</v>
      </c>
      <c r="G795" s="9"/>
      <c r="H795" s="9"/>
      <c r="I795" s="9"/>
      <c r="J795" s="9"/>
      <c r="K795" s="9"/>
      <c r="L795" s="9" t="s">
        <v>392</v>
      </c>
      <c r="M795" s="9" t="s">
        <v>392</v>
      </c>
      <c r="N795" s="11" t="b">
        <f aca="false">FALSE()</f>
        <v>0</v>
      </c>
      <c r="O795" s="8" t="n">
        <f aca="false">IF(F795="","",IF(ISNUMBER(F795),F795,IFERROR(VALUE(F795),"")))</f>
        <v>10</v>
      </c>
      <c r="P795" s="8" t="str">
        <f aca="false">IF(G795="","",IF(ISNUMBER(G795),G795,IFERROR(VALUE(G795),"")))</f>
        <v/>
      </c>
      <c r="Q795" s="8" t="str">
        <f aca="false">IF(H795="","",IF(ISNUMBER(H795),H795,IFERROR(VALUE(H795),"")))</f>
        <v/>
      </c>
      <c r="R795" s="8" t="str">
        <f aca="false">IF(I795="","",IF(ISNUMBER(I795),I795,IFERROR(VALUE(I795),"")))</f>
        <v/>
      </c>
      <c r="S795" s="8" t="n">
        <f aca="false">IF(COUNT(O795:R795)=0,"",MAX(O795:R795))</f>
        <v>10</v>
      </c>
      <c r="T795" s="8" t="str">
        <f aca="false">IF(S795="","",IFERROR(INDEX(Codetabel!$B$2:$B$11,MATCH(S795,Codetabel!$A$2:$A$11,0)),""))</f>
        <v>1</v>
      </c>
      <c r="U795" s="8" t="str">
        <f aca="false">IF(NOT(X795),"n/a (excluded)",IF(K795=S795,"OK","MISMATCH"))</f>
        <v>n/a (excluded)</v>
      </c>
      <c r="V795" s="8" t="str">
        <f aca="false">IF(NOT(X795),"n/a (excluded)",IF(M795&amp;""=T795&amp;"","OK","MISMATCH"))</f>
        <v>n/a (excluded)</v>
      </c>
      <c r="W795" s="8" t="str">
        <f aca="false">IF(E795="","no activity description",IF(O795="","no numeric odour distance",IF(M795="","no category","")))</f>
        <v>no activity description</v>
      </c>
      <c r="X795" s="12" t="b">
        <f aca="false">W795=""</f>
        <v>0</v>
      </c>
      <c r="Y795" s="8" t="str">
        <f aca="false">IF(X795,INDEX(Codetabel!$C$2:$C$11,MATCH(M795&amp;"",Codetabel!$B$2:$B$11,0)),"")</f>
        <v/>
      </c>
      <c r="Z795" s="8" t="str">
        <f aca="false">IF(X795,O795=S795,"")</f>
        <v/>
      </c>
    </row>
    <row r="796" customFormat="false" ht="15" hidden="false" customHeight="false" outlineLevel="0" collapsed="false">
      <c r="A796" s="9" t="n">
        <v>806</v>
      </c>
      <c r="B796" s="9"/>
      <c r="C796" s="9"/>
      <c r="D796" s="9"/>
      <c r="E796" s="9"/>
      <c r="F796" s="9" t="n">
        <v>30</v>
      </c>
      <c r="G796" s="9"/>
      <c r="H796" s="9"/>
      <c r="I796" s="9"/>
      <c r="J796" s="9"/>
      <c r="K796" s="9"/>
      <c r="L796" s="9" t="s">
        <v>107</v>
      </c>
      <c r="M796" s="9" t="s">
        <v>107</v>
      </c>
      <c r="N796" s="11" t="b">
        <f aca="false">FALSE()</f>
        <v>0</v>
      </c>
      <c r="O796" s="8" t="n">
        <f aca="false">IF(F796="","",IF(ISNUMBER(F796),F796,IFERROR(VALUE(F796),"")))</f>
        <v>30</v>
      </c>
      <c r="P796" s="8" t="str">
        <f aca="false">IF(G796="","",IF(ISNUMBER(G796),G796,IFERROR(VALUE(G796),"")))</f>
        <v/>
      </c>
      <c r="Q796" s="8" t="str">
        <f aca="false">IF(H796="","",IF(ISNUMBER(H796),H796,IFERROR(VALUE(H796),"")))</f>
        <v/>
      </c>
      <c r="R796" s="8" t="str">
        <f aca="false">IF(I796="","",IF(ISNUMBER(I796),I796,IFERROR(VALUE(I796),"")))</f>
        <v/>
      </c>
      <c r="S796" s="8" t="n">
        <f aca="false">IF(COUNT(O796:R796)=0,"",MAX(O796:R796))</f>
        <v>30</v>
      </c>
      <c r="T796" s="8" t="str">
        <f aca="false">IF(S796="","",IFERROR(INDEX(Codetabel!$B$2:$B$11,MATCH(S796,Codetabel!$A$2:$A$11,0)),""))</f>
        <v>2</v>
      </c>
      <c r="U796" s="8" t="str">
        <f aca="false">IF(NOT(X796),"n/a (excluded)",IF(K796=S796,"OK","MISMATCH"))</f>
        <v>n/a (excluded)</v>
      </c>
      <c r="V796" s="8" t="str">
        <f aca="false">IF(NOT(X796),"n/a (excluded)",IF(M796&amp;""=T796&amp;"","OK","MISMATCH"))</f>
        <v>n/a (excluded)</v>
      </c>
      <c r="W796" s="8" t="str">
        <f aca="false">IF(E796="","no activity description",IF(O796="","no numeric odour distance",IF(M796="","no category","")))</f>
        <v>no activity description</v>
      </c>
      <c r="X796" s="12" t="b">
        <f aca="false">W796=""</f>
        <v>0</v>
      </c>
      <c r="Y796" s="8" t="str">
        <f aca="false">IF(X796,INDEX(Codetabel!$C$2:$C$11,MATCH(M796&amp;"",Codetabel!$B$2:$B$11,0)),"")</f>
        <v/>
      </c>
      <c r="Z796" s="8" t="str">
        <f aca="false">IF(X796,O796=S796,"")</f>
        <v/>
      </c>
    </row>
    <row r="797" customFormat="false" ht="15" hidden="false" customHeight="false" outlineLevel="0" collapsed="false">
      <c r="A797" s="9" t="n">
        <v>807</v>
      </c>
      <c r="B797" s="9"/>
      <c r="C797" s="9"/>
      <c r="D797" s="9"/>
      <c r="E797" s="9"/>
      <c r="F797" s="9" t="n">
        <v>0</v>
      </c>
      <c r="G797" s="9"/>
      <c r="H797" s="9"/>
      <c r="I797" s="9"/>
      <c r="J797" s="9"/>
      <c r="K797" s="9"/>
      <c r="L797" s="9" t="s">
        <v>126</v>
      </c>
      <c r="M797" s="9" t="s">
        <v>126</v>
      </c>
      <c r="N797" s="11" t="b">
        <f aca="false">FALSE()</f>
        <v>0</v>
      </c>
      <c r="O797" s="8" t="n">
        <f aca="false">IF(F797="","",IF(ISNUMBER(F797),F797,IFERROR(VALUE(F797),"")))</f>
        <v>0</v>
      </c>
      <c r="P797" s="8" t="str">
        <f aca="false">IF(G797="","",IF(ISNUMBER(G797),G797,IFERROR(VALUE(G797),"")))</f>
        <v/>
      </c>
      <c r="Q797" s="8" t="str">
        <f aca="false">IF(H797="","",IF(ISNUMBER(H797),H797,IFERROR(VALUE(H797),"")))</f>
        <v/>
      </c>
      <c r="R797" s="8" t="str">
        <f aca="false">IF(I797="","",IF(ISNUMBER(I797),I797,IFERROR(VALUE(I797),"")))</f>
        <v/>
      </c>
      <c r="S797" s="8" t="n">
        <f aca="false">IF(COUNT(O797:R797)=0,"",MAX(O797:R797))</f>
        <v>0</v>
      </c>
      <c r="T797" s="8" t="str">
        <f aca="false">IF(S797="","",IFERROR(INDEX(Codetabel!$B$2:$B$11,MATCH(S797,Codetabel!$A$2:$A$11,0)),""))</f>
        <v/>
      </c>
      <c r="U797" s="8" t="str">
        <f aca="false">IF(NOT(X797),"n/a (excluded)",IF(K797=S797,"OK","MISMATCH"))</f>
        <v>n/a (excluded)</v>
      </c>
      <c r="V797" s="8" t="str">
        <f aca="false">IF(NOT(X797),"n/a (excluded)",IF(M797&amp;""=T797&amp;"","OK","MISMATCH"))</f>
        <v>n/a (excluded)</v>
      </c>
      <c r="W797" s="8" t="str">
        <f aca="false">IF(E797="","no activity description",IF(O797="","no numeric odour distance",IF(M797="","no category","")))</f>
        <v>no activity description</v>
      </c>
      <c r="X797" s="12" t="b">
        <f aca="false">W797=""</f>
        <v>0</v>
      </c>
      <c r="Y797" s="8" t="str">
        <f aca="false">IF(X797,INDEX(Codetabel!$C$2:$C$11,MATCH(M797&amp;"",Codetabel!$B$2:$B$11,0)),"")</f>
        <v/>
      </c>
      <c r="Z797" s="8" t="str">
        <f aca="false">IF(X797,O797=S797,"")</f>
        <v/>
      </c>
    </row>
    <row r="798" customFormat="false" ht="15" hidden="false" customHeight="false" outlineLevel="0" collapsed="false">
      <c r="A798" s="9" t="n">
        <v>808</v>
      </c>
      <c r="B798" s="9"/>
      <c r="C798" s="9"/>
      <c r="D798" s="9"/>
      <c r="E798" s="9"/>
      <c r="F798" s="9" t="n">
        <v>0</v>
      </c>
      <c r="G798" s="9"/>
      <c r="H798" s="9"/>
      <c r="I798" s="9"/>
      <c r="J798" s="9"/>
      <c r="K798" s="9"/>
      <c r="L798" s="9" t="s">
        <v>107</v>
      </c>
      <c r="M798" s="9" t="s">
        <v>107</v>
      </c>
      <c r="N798" s="11" t="b">
        <f aca="false">FALSE()</f>
        <v>0</v>
      </c>
      <c r="O798" s="8" t="n">
        <f aca="false">IF(F798="","",IF(ISNUMBER(F798),F798,IFERROR(VALUE(F798),"")))</f>
        <v>0</v>
      </c>
      <c r="P798" s="8" t="str">
        <f aca="false">IF(G798="","",IF(ISNUMBER(G798),G798,IFERROR(VALUE(G798),"")))</f>
        <v/>
      </c>
      <c r="Q798" s="8" t="str">
        <f aca="false">IF(H798="","",IF(ISNUMBER(H798),H798,IFERROR(VALUE(H798),"")))</f>
        <v/>
      </c>
      <c r="R798" s="8" t="str">
        <f aca="false">IF(I798="","",IF(ISNUMBER(I798),I798,IFERROR(VALUE(I798),"")))</f>
        <v/>
      </c>
      <c r="S798" s="8" t="n">
        <f aca="false">IF(COUNT(O798:R798)=0,"",MAX(O798:R798))</f>
        <v>0</v>
      </c>
      <c r="T798" s="8" t="str">
        <f aca="false">IF(S798="","",IFERROR(INDEX(Codetabel!$B$2:$B$11,MATCH(S798,Codetabel!$A$2:$A$11,0)),""))</f>
        <v/>
      </c>
      <c r="U798" s="8" t="str">
        <f aca="false">IF(NOT(X798),"n/a (excluded)",IF(K798=S798,"OK","MISMATCH"))</f>
        <v>n/a (excluded)</v>
      </c>
      <c r="V798" s="8" t="str">
        <f aca="false">IF(NOT(X798),"n/a (excluded)",IF(M798&amp;""=T798&amp;"","OK","MISMATCH"))</f>
        <v>n/a (excluded)</v>
      </c>
      <c r="W798" s="8" t="str">
        <f aca="false">IF(E798="","no activity description",IF(O798="","no numeric odour distance",IF(M798="","no category","")))</f>
        <v>no activity description</v>
      </c>
      <c r="X798" s="12" t="b">
        <f aca="false">W798=""</f>
        <v>0</v>
      </c>
      <c r="Y798" s="8" t="str">
        <f aca="false">IF(X798,INDEX(Codetabel!$C$2:$C$11,MATCH(M798&amp;"",Codetabel!$B$2:$B$11,0)),"")</f>
        <v/>
      </c>
      <c r="Z798" s="8" t="str">
        <f aca="false">IF(X798,O798=S798,"")</f>
        <v/>
      </c>
    </row>
    <row r="799" customFormat="false" ht="15" hidden="false" customHeight="false" outlineLevel="0" collapsed="false">
      <c r="A799" s="9" t="n">
        <v>809</v>
      </c>
      <c r="B799" s="9"/>
      <c r="C799" s="9"/>
      <c r="D799" s="9"/>
      <c r="E799" s="9"/>
      <c r="F799" s="9" t="n">
        <v>0</v>
      </c>
      <c r="G799" s="9"/>
      <c r="H799" s="9"/>
      <c r="I799" s="9"/>
      <c r="J799" s="9"/>
      <c r="K799" s="9"/>
      <c r="L799" s="9" t="s">
        <v>126</v>
      </c>
      <c r="M799" s="9" t="s">
        <v>126</v>
      </c>
      <c r="N799" s="11" t="b">
        <f aca="false">FALSE()</f>
        <v>0</v>
      </c>
      <c r="O799" s="8" t="n">
        <f aca="false">IF(F799="","",IF(ISNUMBER(F799),F799,IFERROR(VALUE(F799),"")))</f>
        <v>0</v>
      </c>
      <c r="P799" s="8" t="str">
        <f aca="false">IF(G799="","",IF(ISNUMBER(G799),G799,IFERROR(VALUE(G799),"")))</f>
        <v/>
      </c>
      <c r="Q799" s="8" t="str">
        <f aca="false">IF(H799="","",IF(ISNUMBER(H799),H799,IFERROR(VALUE(H799),"")))</f>
        <v/>
      </c>
      <c r="R799" s="8" t="str">
        <f aca="false">IF(I799="","",IF(ISNUMBER(I799),I799,IFERROR(VALUE(I799),"")))</f>
        <v/>
      </c>
      <c r="S799" s="8" t="n">
        <f aca="false">IF(COUNT(O799:R799)=0,"",MAX(O799:R799))</f>
        <v>0</v>
      </c>
      <c r="T799" s="8" t="str">
        <f aca="false">IF(S799="","",IFERROR(INDEX(Codetabel!$B$2:$B$11,MATCH(S799,Codetabel!$A$2:$A$11,0)),""))</f>
        <v/>
      </c>
      <c r="U799" s="8" t="str">
        <f aca="false">IF(NOT(X799),"n/a (excluded)",IF(K799=S799,"OK","MISMATCH"))</f>
        <v>n/a (excluded)</v>
      </c>
      <c r="V799" s="8" t="str">
        <f aca="false">IF(NOT(X799),"n/a (excluded)",IF(M799&amp;""=T799&amp;"","OK","MISMATCH"))</f>
        <v>n/a (excluded)</v>
      </c>
      <c r="W799" s="8" t="str">
        <f aca="false">IF(E799="","no activity description",IF(O799="","no numeric odour distance",IF(M799="","no category","")))</f>
        <v>no activity description</v>
      </c>
      <c r="X799" s="12" t="b">
        <f aca="false">W799=""</f>
        <v>0</v>
      </c>
      <c r="Y799" s="8" t="str">
        <f aca="false">IF(X799,INDEX(Codetabel!$C$2:$C$11,MATCH(M799&amp;"",Codetabel!$B$2:$B$11,0)),"")</f>
        <v/>
      </c>
      <c r="Z799" s="8" t="str">
        <f aca="false">IF(X799,O799=S799,"")</f>
        <v/>
      </c>
    </row>
    <row r="800" customFormat="false" ht="15" hidden="false" customHeight="false" outlineLevel="0" collapsed="false">
      <c r="A800" s="9" t="n">
        <v>810</v>
      </c>
      <c r="B800" s="9"/>
      <c r="C800" s="9"/>
      <c r="D800" s="9"/>
      <c r="E800" s="9"/>
      <c r="F800" s="9" t="n">
        <v>10</v>
      </c>
      <c r="G800" s="9"/>
      <c r="H800" s="9"/>
      <c r="I800" s="9"/>
      <c r="J800" s="9"/>
      <c r="K800" s="9"/>
      <c r="L800" s="9" t="s">
        <v>126</v>
      </c>
      <c r="M800" s="9" t="s">
        <v>126</v>
      </c>
      <c r="N800" s="11" t="b">
        <f aca="false">FALSE()</f>
        <v>0</v>
      </c>
      <c r="O800" s="8" t="n">
        <f aca="false">IF(F800="","",IF(ISNUMBER(F800),F800,IFERROR(VALUE(F800),"")))</f>
        <v>10</v>
      </c>
      <c r="P800" s="8" t="str">
        <f aca="false">IF(G800="","",IF(ISNUMBER(G800),G800,IFERROR(VALUE(G800),"")))</f>
        <v/>
      </c>
      <c r="Q800" s="8" t="str">
        <f aca="false">IF(H800="","",IF(ISNUMBER(H800),H800,IFERROR(VALUE(H800),"")))</f>
        <v/>
      </c>
      <c r="R800" s="8" t="str">
        <f aca="false">IF(I800="","",IF(ISNUMBER(I800),I800,IFERROR(VALUE(I800),"")))</f>
        <v/>
      </c>
      <c r="S800" s="8" t="n">
        <f aca="false">IF(COUNT(O800:R800)=0,"",MAX(O800:R800))</f>
        <v>10</v>
      </c>
      <c r="T800" s="8" t="str">
        <f aca="false">IF(S800="","",IFERROR(INDEX(Codetabel!$B$2:$B$11,MATCH(S800,Codetabel!$A$2:$A$11,0)),""))</f>
        <v>1</v>
      </c>
      <c r="U800" s="8" t="str">
        <f aca="false">IF(NOT(X800),"n/a (excluded)",IF(K800=S800,"OK","MISMATCH"))</f>
        <v>n/a (excluded)</v>
      </c>
      <c r="V800" s="8" t="str">
        <f aca="false">IF(NOT(X800),"n/a (excluded)",IF(M800&amp;""=T800&amp;"","OK","MISMATCH"))</f>
        <v>n/a (excluded)</v>
      </c>
      <c r="W800" s="8" t="str">
        <f aca="false">IF(E800="","no activity description",IF(O800="","no numeric odour distance",IF(M800="","no category","")))</f>
        <v>no activity description</v>
      </c>
      <c r="X800" s="12" t="b">
        <f aca="false">W800=""</f>
        <v>0</v>
      </c>
      <c r="Y800" s="8" t="str">
        <f aca="false">IF(X800,INDEX(Codetabel!$C$2:$C$11,MATCH(M800&amp;"",Codetabel!$B$2:$B$11,0)),"")</f>
        <v/>
      </c>
      <c r="Z800" s="8" t="str">
        <f aca="false">IF(X800,O800=S800,"")</f>
        <v/>
      </c>
    </row>
    <row r="801" customFormat="false" ht="15" hidden="false" customHeight="false" outlineLevel="0" collapsed="false">
      <c r="A801" s="9" t="n">
        <v>811</v>
      </c>
      <c r="B801" s="9"/>
      <c r="C801" s="9"/>
      <c r="D801" s="9"/>
      <c r="E801" s="9"/>
      <c r="F801" s="9" t="n">
        <v>100</v>
      </c>
      <c r="G801" s="9"/>
      <c r="H801" s="9"/>
      <c r="I801" s="9"/>
      <c r="J801" s="9"/>
      <c r="K801" s="9"/>
      <c r="L801" s="9" t="s">
        <v>115</v>
      </c>
      <c r="M801" s="9" t="s">
        <v>115</v>
      </c>
      <c r="N801" s="11" t="b">
        <f aca="false">FALSE()</f>
        <v>0</v>
      </c>
      <c r="O801" s="8" t="n">
        <f aca="false">IF(F801="","",IF(ISNUMBER(F801),F801,IFERROR(VALUE(F801),"")))</f>
        <v>100</v>
      </c>
      <c r="P801" s="8" t="str">
        <f aca="false">IF(G801="","",IF(ISNUMBER(G801),G801,IFERROR(VALUE(G801),"")))</f>
        <v/>
      </c>
      <c r="Q801" s="8" t="str">
        <f aca="false">IF(H801="","",IF(ISNUMBER(H801),H801,IFERROR(VALUE(H801),"")))</f>
        <v/>
      </c>
      <c r="R801" s="8" t="str">
        <f aca="false">IF(I801="","",IF(ISNUMBER(I801),I801,IFERROR(VALUE(I801),"")))</f>
        <v/>
      </c>
      <c r="S801" s="8" t="n">
        <f aca="false">IF(COUNT(O801:R801)=0,"",MAX(O801:R801))</f>
        <v>100</v>
      </c>
      <c r="T801" s="8" t="str">
        <f aca="false">IF(S801="","",IFERROR(INDEX(Codetabel!$B$2:$B$11,MATCH(S801,Codetabel!$A$2:$A$11,0)),""))</f>
        <v>3.2</v>
      </c>
      <c r="U801" s="8" t="str">
        <f aca="false">IF(NOT(X801),"n/a (excluded)",IF(K801=S801,"OK","MISMATCH"))</f>
        <v>n/a (excluded)</v>
      </c>
      <c r="V801" s="8" t="str">
        <f aca="false">IF(NOT(X801),"n/a (excluded)",IF(M801&amp;""=T801&amp;"","OK","MISMATCH"))</f>
        <v>n/a (excluded)</v>
      </c>
      <c r="W801" s="8" t="str">
        <f aca="false">IF(E801="","no activity description",IF(O801="","no numeric odour distance",IF(M801="","no category","")))</f>
        <v>no activity description</v>
      </c>
      <c r="X801" s="12" t="b">
        <f aca="false">W801=""</f>
        <v>0</v>
      </c>
      <c r="Y801" s="8" t="str">
        <f aca="false">IF(X801,INDEX(Codetabel!$C$2:$C$11,MATCH(M801&amp;"",Codetabel!$B$2:$B$11,0)),"")</f>
        <v/>
      </c>
      <c r="Z801" s="8" t="str">
        <f aca="false">IF(X801,O801=S801,"")</f>
        <v/>
      </c>
    </row>
    <row r="802" customFormat="false" ht="15" hidden="false" customHeight="false" outlineLevel="0" collapsed="false">
      <c r="A802" s="9" t="n">
        <v>812</v>
      </c>
      <c r="B802" s="9"/>
      <c r="C802" s="9"/>
      <c r="D802" s="9"/>
      <c r="E802" s="9"/>
      <c r="F802" s="9" t="n">
        <v>10</v>
      </c>
      <c r="G802" s="9"/>
      <c r="H802" s="9"/>
      <c r="I802" s="9"/>
      <c r="J802" s="9"/>
      <c r="K802" s="9"/>
      <c r="L802" s="9" t="s">
        <v>107</v>
      </c>
      <c r="M802" s="9" t="s">
        <v>107</v>
      </c>
      <c r="N802" s="11" t="b">
        <f aca="false">FALSE()</f>
        <v>0</v>
      </c>
      <c r="O802" s="8" t="n">
        <f aca="false">IF(F802="","",IF(ISNUMBER(F802),F802,IFERROR(VALUE(F802),"")))</f>
        <v>10</v>
      </c>
      <c r="P802" s="8" t="str">
        <f aca="false">IF(G802="","",IF(ISNUMBER(G802),G802,IFERROR(VALUE(G802),"")))</f>
        <v/>
      </c>
      <c r="Q802" s="8" t="str">
        <f aca="false">IF(H802="","",IF(ISNUMBER(H802),H802,IFERROR(VALUE(H802),"")))</f>
        <v/>
      </c>
      <c r="R802" s="8" t="str">
        <f aca="false">IF(I802="","",IF(ISNUMBER(I802),I802,IFERROR(VALUE(I802),"")))</f>
        <v/>
      </c>
      <c r="S802" s="8" t="n">
        <f aca="false">IF(COUNT(O802:R802)=0,"",MAX(O802:R802))</f>
        <v>10</v>
      </c>
      <c r="T802" s="8" t="str">
        <f aca="false">IF(S802="","",IFERROR(INDEX(Codetabel!$B$2:$B$11,MATCH(S802,Codetabel!$A$2:$A$11,0)),""))</f>
        <v>1</v>
      </c>
      <c r="U802" s="8" t="str">
        <f aca="false">IF(NOT(X802),"n/a (excluded)",IF(K802=S802,"OK","MISMATCH"))</f>
        <v>n/a (excluded)</v>
      </c>
      <c r="V802" s="8" t="str">
        <f aca="false">IF(NOT(X802),"n/a (excluded)",IF(M802&amp;""=T802&amp;"","OK","MISMATCH"))</f>
        <v>n/a (excluded)</v>
      </c>
      <c r="W802" s="8" t="str">
        <f aca="false">IF(E802="","no activity description",IF(O802="","no numeric odour distance",IF(M802="","no category","")))</f>
        <v>no activity description</v>
      </c>
      <c r="X802" s="12" t="b">
        <f aca="false">W802=""</f>
        <v>0</v>
      </c>
      <c r="Y802" s="8" t="str">
        <f aca="false">IF(X802,INDEX(Codetabel!$C$2:$C$11,MATCH(M802&amp;"",Codetabel!$B$2:$B$11,0)),"")</f>
        <v/>
      </c>
      <c r="Z802" s="8" t="str">
        <f aca="false">IF(X802,O802=S802,"")</f>
        <v/>
      </c>
    </row>
    <row r="803" customFormat="false" ht="15" hidden="false" customHeight="false" outlineLevel="0" collapsed="false">
      <c r="A803" s="9" t="n">
        <v>813</v>
      </c>
      <c r="B803" s="9"/>
      <c r="C803" s="9"/>
      <c r="D803" s="9"/>
      <c r="E803" s="9"/>
      <c r="F803" s="9" t="n">
        <v>50</v>
      </c>
      <c r="G803" s="9"/>
      <c r="H803" s="9"/>
      <c r="I803" s="9"/>
      <c r="J803" s="9"/>
      <c r="K803" s="9"/>
      <c r="L803" s="9" t="s">
        <v>126</v>
      </c>
      <c r="M803" s="9" t="s">
        <v>126</v>
      </c>
      <c r="N803" s="11" t="b">
        <f aca="false">FALSE()</f>
        <v>0</v>
      </c>
      <c r="O803" s="8" t="n">
        <f aca="false">IF(F803="","",IF(ISNUMBER(F803),F803,IFERROR(VALUE(F803),"")))</f>
        <v>50</v>
      </c>
      <c r="P803" s="8" t="str">
        <f aca="false">IF(G803="","",IF(ISNUMBER(G803),G803,IFERROR(VALUE(G803),"")))</f>
        <v/>
      </c>
      <c r="Q803" s="8" t="str">
        <f aca="false">IF(H803="","",IF(ISNUMBER(H803),H803,IFERROR(VALUE(H803),"")))</f>
        <v/>
      </c>
      <c r="R803" s="8" t="str">
        <f aca="false">IF(I803="","",IF(ISNUMBER(I803),I803,IFERROR(VALUE(I803),"")))</f>
        <v/>
      </c>
      <c r="S803" s="8" t="n">
        <f aca="false">IF(COUNT(O803:R803)=0,"",MAX(O803:R803))</f>
        <v>50</v>
      </c>
      <c r="T803" s="8" t="str">
        <f aca="false">IF(S803="","",IFERROR(INDEX(Codetabel!$B$2:$B$11,MATCH(S803,Codetabel!$A$2:$A$11,0)),""))</f>
        <v>3.1</v>
      </c>
      <c r="U803" s="8" t="str">
        <f aca="false">IF(NOT(X803),"n/a (excluded)",IF(K803=S803,"OK","MISMATCH"))</f>
        <v>n/a (excluded)</v>
      </c>
      <c r="V803" s="8" t="str">
        <f aca="false">IF(NOT(X803),"n/a (excluded)",IF(M803&amp;""=T803&amp;"","OK","MISMATCH"))</f>
        <v>n/a (excluded)</v>
      </c>
      <c r="W803" s="8" t="str">
        <f aca="false">IF(E803="","no activity description",IF(O803="","no numeric odour distance",IF(M803="","no category","")))</f>
        <v>no activity description</v>
      </c>
      <c r="X803" s="12" t="b">
        <f aca="false">W803=""</f>
        <v>0</v>
      </c>
      <c r="Y803" s="8" t="str">
        <f aca="false">IF(X803,INDEX(Codetabel!$C$2:$C$11,MATCH(M803&amp;"",Codetabel!$B$2:$B$11,0)),"")</f>
        <v/>
      </c>
      <c r="Z803" s="8" t="str">
        <f aca="false">IF(X803,O803=S803,"")</f>
        <v/>
      </c>
    </row>
    <row r="804" customFormat="false" ht="15" hidden="false" customHeight="false" outlineLevel="0" collapsed="false">
      <c r="A804" s="9" t="n">
        <v>814</v>
      </c>
      <c r="B804" s="9"/>
      <c r="C804" s="9"/>
      <c r="D804" s="9"/>
      <c r="E804" s="9"/>
      <c r="F804" s="9" t="n">
        <v>10</v>
      </c>
      <c r="G804" s="9"/>
      <c r="H804" s="9"/>
      <c r="I804" s="9"/>
      <c r="J804" s="9"/>
      <c r="K804" s="9"/>
      <c r="L804" s="9" t="s">
        <v>126</v>
      </c>
      <c r="M804" s="9" t="s">
        <v>126</v>
      </c>
      <c r="N804" s="11" t="b">
        <f aca="false">FALSE()</f>
        <v>0</v>
      </c>
      <c r="O804" s="8" t="n">
        <f aca="false">IF(F804="","",IF(ISNUMBER(F804),F804,IFERROR(VALUE(F804),"")))</f>
        <v>10</v>
      </c>
      <c r="P804" s="8" t="str">
        <f aca="false">IF(G804="","",IF(ISNUMBER(G804),G804,IFERROR(VALUE(G804),"")))</f>
        <v/>
      </c>
      <c r="Q804" s="8" t="str">
        <f aca="false">IF(H804="","",IF(ISNUMBER(H804),H804,IFERROR(VALUE(H804),"")))</f>
        <v/>
      </c>
      <c r="R804" s="8" t="str">
        <f aca="false">IF(I804="","",IF(ISNUMBER(I804),I804,IFERROR(VALUE(I804),"")))</f>
        <v/>
      </c>
      <c r="S804" s="8" t="n">
        <f aca="false">IF(COUNT(O804:R804)=0,"",MAX(O804:R804))</f>
        <v>10</v>
      </c>
      <c r="T804" s="8" t="str">
        <f aca="false">IF(S804="","",IFERROR(INDEX(Codetabel!$B$2:$B$11,MATCH(S804,Codetabel!$A$2:$A$11,0)),""))</f>
        <v>1</v>
      </c>
      <c r="U804" s="8" t="str">
        <f aca="false">IF(NOT(X804),"n/a (excluded)",IF(K804=S804,"OK","MISMATCH"))</f>
        <v>n/a (excluded)</v>
      </c>
      <c r="V804" s="8" t="str">
        <f aca="false">IF(NOT(X804),"n/a (excluded)",IF(M804&amp;""=T804&amp;"","OK","MISMATCH"))</f>
        <v>n/a (excluded)</v>
      </c>
      <c r="W804" s="8" t="str">
        <f aca="false">IF(E804="","no activity description",IF(O804="","no numeric odour distance",IF(M804="","no category","")))</f>
        <v>no activity description</v>
      </c>
      <c r="X804" s="12" t="b">
        <f aca="false">W804=""</f>
        <v>0</v>
      </c>
      <c r="Y804" s="8" t="str">
        <f aca="false">IF(X804,INDEX(Codetabel!$C$2:$C$11,MATCH(M804&amp;"",Codetabel!$B$2:$B$11,0)),"")</f>
        <v/>
      </c>
      <c r="Z804" s="8" t="str">
        <f aca="false">IF(X804,O804=S804,"")</f>
        <v/>
      </c>
    </row>
    <row r="805" customFormat="false" ht="15" hidden="false" customHeight="false" outlineLevel="0" collapsed="false">
      <c r="A805" s="9" t="n">
        <v>815</v>
      </c>
      <c r="B805" s="9"/>
      <c r="C805" s="9"/>
      <c r="D805" s="9"/>
      <c r="E805" s="9"/>
      <c r="F805" s="9" t="n">
        <v>0</v>
      </c>
      <c r="G805" s="9"/>
      <c r="H805" s="9"/>
      <c r="I805" s="9"/>
      <c r="J805" s="9"/>
      <c r="K805" s="9"/>
      <c r="L805" s="9" t="s">
        <v>107</v>
      </c>
      <c r="M805" s="9" t="s">
        <v>107</v>
      </c>
      <c r="N805" s="11" t="b">
        <f aca="false">FALSE()</f>
        <v>0</v>
      </c>
      <c r="O805" s="8" t="n">
        <f aca="false">IF(F805="","",IF(ISNUMBER(F805),F805,IFERROR(VALUE(F805),"")))</f>
        <v>0</v>
      </c>
      <c r="P805" s="8" t="str">
        <f aca="false">IF(G805="","",IF(ISNUMBER(G805),G805,IFERROR(VALUE(G805),"")))</f>
        <v/>
      </c>
      <c r="Q805" s="8" t="str">
        <f aca="false">IF(H805="","",IF(ISNUMBER(H805),H805,IFERROR(VALUE(H805),"")))</f>
        <v/>
      </c>
      <c r="R805" s="8" t="str">
        <f aca="false">IF(I805="","",IF(ISNUMBER(I805),I805,IFERROR(VALUE(I805),"")))</f>
        <v/>
      </c>
      <c r="S805" s="8" t="n">
        <f aca="false">IF(COUNT(O805:R805)=0,"",MAX(O805:R805))</f>
        <v>0</v>
      </c>
      <c r="T805" s="8" t="str">
        <f aca="false">IF(S805="","",IFERROR(INDEX(Codetabel!$B$2:$B$11,MATCH(S805,Codetabel!$A$2:$A$11,0)),""))</f>
        <v/>
      </c>
      <c r="U805" s="8" t="str">
        <f aca="false">IF(NOT(X805),"n/a (excluded)",IF(K805=S805,"OK","MISMATCH"))</f>
        <v>n/a (excluded)</v>
      </c>
      <c r="V805" s="8" t="str">
        <f aca="false">IF(NOT(X805),"n/a (excluded)",IF(M805&amp;""=T805&amp;"","OK","MISMATCH"))</f>
        <v>n/a (excluded)</v>
      </c>
      <c r="W805" s="8" t="str">
        <f aca="false">IF(E805="","no activity description",IF(O805="","no numeric odour distance",IF(M805="","no category","")))</f>
        <v>no activity description</v>
      </c>
      <c r="X805" s="12" t="b">
        <f aca="false">W805=""</f>
        <v>0</v>
      </c>
      <c r="Y805" s="8" t="str">
        <f aca="false">IF(X805,INDEX(Codetabel!$C$2:$C$11,MATCH(M805&amp;"",Codetabel!$B$2:$B$11,0)),"")</f>
        <v/>
      </c>
      <c r="Z805" s="8" t="str">
        <f aca="false">IF(X805,O805=S805,"")</f>
        <v/>
      </c>
    </row>
    <row r="806" customFormat="false" ht="15" hidden="false" customHeight="false" outlineLevel="0" collapsed="false">
      <c r="A806" s="9" t="n">
        <v>816</v>
      </c>
      <c r="B806" s="9"/>
      <c r="C806" s="9"/>
      <c r="D806" s="9"/>
      <c r="E806" s="9"/>
      <c r="F806" s="9" t="n">
        <v>0</v>
      </c>
      <c r="G806" s="9"/>
      <c r="H806" s="9"/>
      <c r="I806" s="9"/>
      <c r="J806" s="9"/>
      <c r="K806" s="9"/>
      <c r="L806" s="9" t="s">
        <v>392</v>
      </c>
      <c r="M806" s="9" t="s">
        <v>392</v>
      </c>
      <c r="N806" s="11" t="b">
        <f aca="false">FALSE()</f>
        <v>0</v>
      </c>
      <c r="O806" s="8" t="n">
        <f aca="false">IF(F806="","",IF(ISNUMBER(F806),F806,IFERROR(VALUE(F806),"")))</f>
        <v>0</v>
      </c>
      <c r="P806" s="8" t="str">
        <f aca="false">IF(G806="","",IF(ISNUMBER(G806),G806,IFERROR(VALUE(G806),"")))</f>
        <v/>
      </c>
      <c r="Q806" s="8" t="str">
        <f aca="false">IF(H806="","",IF(ISNUMBER(H806),H806,IFERROR(VALUE(H806),"")))</f>
        <v/>
      </c>
      <c r="R806" s="8" t="str">
        <f aca="false">IF(I806="","",IF(ISNUMBER(I806),I806,IFERROR(VALUE(I806),"")))</f>
        <v/>
      </c>
      <c r="S806" s="8" t="n">
        <f aca="false">IF(COUNT(O806:R806)=0,"",MAX(O806:R806))</f>
        <v>0</v>
      </c>
      <c r="T806" s="8" t="str">
        <f aca="false">IF(S806="","",IFERROR(INDEX(Codetabel!$B$2:$B$11,MATCH(S806,Codetabel!$A$2:$A$11,0)),""))</f>
        <v/>
      </c>
      <c r="U806" s="8" t="str">
        <f aca="false">IF(NOT(X806),"n/a (excluded)",IF(K806=S806,"OK","MISMATCH"))</f>
        <v>n/a (excluded)</v>
      </c>
      <c r="V806" s="8" t="str">
        <f aca="false">IF(NOT(X806),"n/a (excluded)",IF(M806&amp;""=T806&amp;"","OK","MISMATCH"))</f>
        <v>n/a (excluded)</v>
      </c>
      <c r="W806" s="8" t="str">
        <f aca="false">IF(E806="","no activity description",IF(O806="","no numeric odour distance",IF(M806="","no category","")))</f>
        <v>no activity description</v>
      </c>
      <c r="X806" s="12" t="b">
        <f aca="false">W806=""</f>
        <v>0</v>
      </c>
      <c r="Y806" s="8" t="str">
        <f aca="false">IF(X806,INDEX(Codetabel!$C$2:$C$11,MATCH(M806&amp;"",Codetabel!$B$2:$B$11,0)),"")</f>
        <v/>
      </c>
      <c r="Z806" s="8" t="str">
        <f aca="false">IF(X806,O806=S806,"")</f>
        <v/>
      </c>
    </row>
    <row r="807" customFormat="false" ht="15" hidden="false" customHeight="false" outlineLevel="0" collapsed="false">
      <c r="A807" s="9" t="n">
        <v>817</v>
      </c>
      <c r="B807" s="9"/>
      <c r="C807" s="9"/>
      <c r="D807" s="9"/>
      <c r="E807" s="9"/>
      <c r="F807" s="9" t="n">
        <v>50</v>
      </c>
      <c r="G807" s="9"/>
      <c r="H807" s="9"/>
      <c r="I807" s="9"/>
      <c r="J807" s="9"/>
      <c r="K807" s="9"/>
      <c r="L807" s="9" t="s">
        <v>126</v>
      </c>
      <c r="M807" s="9" t="s">
        <v>126</v>
      </c>
      <c r="N807" s="11" t="b">
        <f aca="false">FALSE()</f>
        <v>0</v>
      </c>
      <c r="O807" s="8" t="n">
        <f aca="false">IF(F807="","",IF(ISNUMBER(F807),F807,IFERROR(VALUE(F807),"")))</f>
        <v>50</v>
      </c>
      <c r="P807" s="8" t="str">
        <f aca="false">IF(G807="","",IF(ISNUMBER(G807),G807,IFERROR(VALUE(G807),"")))</f>
        <v/>
      </c>
      <c r="Q807" s="8" t="str">
        <f aca="false">IF(H807="","",IF(ISNUMBER(H807),H807,IFERROR(VALUE(H807),"")))</f>
        <v/>
      </c>
      <c r="R807" s="8" t="str">
        <f aca="false">IF(I807="","",IF(ISNUMBER(I807),I807,IFERROR(VALUE(I807),"")))</f>
        <v/>
      </c>
      <c r="S807" s="8" t="n">
        <f aca="false">IF(COUNT(O807:R807)=0,"",MAX(O807:R807))</f>
        <v>50</v>
      </c>
      <c r="T807" s="8" t="str">
        <f aca="false">IF(S807="","",IFERROR(INDEX(Codetabel!$B$2:$B$11,MATCH(S807,Codetabel!$A$2:$A$11,0)),""))</f>
        <v>3.1</v>
      </c>
      <c r="U807" s="8" t="str">
        <f aca="false">IF(NOT(X807),"n/a (excluded)",IF(K807=S807,"OK","MISMATCH"))</f>
        <v>n/a (excluded)</v>
      </c>
      <c r="V807" s="8" t="str">
        <f aca="false">IF(NOT(X807),"n/a (excluded)",IF(M807&amp;""=T807&amp;"","OK","MISMATCH"))</f>
        <v>n/a (excluded)</v>
      </c>
      <c r="W807" s="8" t="str">
        <f aca="false">IF(E807="","no activity description",IF(O807="","no numeric odour distance",IF(M807="","no category","")))</f>
        <v>no activity description</v>
      </c>
      <c r="X807" s="12" t="b">
        <f aca="false">W807=""</f>
        <v>0</v>
      </c>
      <c r="Y807" s="8" t="str">
        <f aca="false">IF(X807,INDEX(Codetabel!$C$2:$C$11,MATCH(M807&amp;"",Codetabel!$B$2:$B$11,0)),"")</f>
        <v/>
      </c>
      <c r="Z807" s="8" t="str">
        <f aca="false">IF(X807,O807=S807,"")</f>
        <v/>
      </c>
    </row>
    <row r="808" customFormat="false" ht="15" hidden="false" customHeight="false" outlineLevel="0" collapsed="false">
      <c r="A808" s="9" t="n">
        <v>818</v>
      </c>
      <c r="B808" s="9"/>
      <c r="C808" s="9"/>
      <c r="D808" s="9"/>
      <c r="E808" s="9"/>
      <c r="F808" s="9" t="n">
        <v>0</v>
      </c>
      <c r="G808" s="9"/>
      <c r="H808" s="9"/>
      <c r="I808" s="9"/>
      <c r="J808" s="9"/>
      <c r="K808" s="9"/>
      <c r="L808" s="9" t="s">
        <v>107</v>
      </c>
      <c r="M808" s="9" t="s">
        <v>107</v>
      </c>
      <c r="N808" s="11" t="b">
        <f aca="false">FALSE()</f>
        <v>0</v>
      </c>
      <c r="O808" s="8" t="n">
        <f aca="false">IF(F808="","",IF(ISNUMBER(F808),F808,IFERROR(VALUE(F808),"")))</f>
        <v>0</v>
      </c>
      <c r="P808" s="8" t="str">
        <f aca="false">IF(G808="","",IF(ISNUMBER(G808),G808,IFERROR(VALUE(G808),"")))</f>
        <v/>
      </c>
      <c r="Q808" s="8" t="str">
        <f aca="false">IF(H808="","",IF(ISNUMBER(H808),H808,IFERROR(VALUE(H808),"")))</f>
        <v/>
      </c>
      <c r="R808" s="8" t="str">
        <f aca="false">IF(I808="","",IF(ISNUMBER(I808),I808,IFERROR(VALUE(I808),"")))</f>
        <v/>
      </c>
      <c r="S808" s="8" t="n">
        <f aca="false">IF(COUNT(O808:R808)=0,"",MAX(O808:R808))</f>
        <v>0</v>
      </c>
      <c r="T808" s="8" t="str">
        <f aca="false">IF(S808="","",IFERROR(INDEX(Codetabel!$B$2:$B$11,MATCH(S808,Codetabel!$A$2:$A$11,0)),""))</f>
        <v/>
      </c>
      <c r="U808" s="8" t="str">
        <f aca="false">IF(NOT(X808),"n/a (excluded)",IF(K808=S808,"OK","MISMATCH"))</f>
        <v>n/a (excluded)</v>
      </c>
      <c r="V808" s="8" t="str">
        <f aca="false">IF(NOT(X808),"n/a (excluded)",IF(M808&amp;""=T808&amp;"","OK","MISMATCH"))</f>
        <v>n/a (excluded)</v>
      </c>
      <c r="W808" s="8" t="str">
        <f aca="false">IF(E808="","no activity description",IF(O808="","no numeric odour distance",IF(M808="","no category","")))</f>
        <v>no activity description</v>
      </c>
      <c r="X808" s="12" t="b">
        <f aca="false">W808=""</f>
        <v>0</v>
      </c>
      <c r="Y808" s="8" t="str">
        <f aca="false">IF(X808,INDEX(Codetabel!$C$2:$C$11,MATCH(M808&amp;"",Codetabel!$B$2:$B$11,0)),"")</f>
        <v/>
      </c>
      <c r="Z808" s="8" t="str">
        <f aca="false">IF(X808,O808=S808,"")</f>
        <v/>
      </c>
    </row>
    <row r="809" customFormat="false" ht="15" hidden="false" customHeight="false" outlineLevel="0" collapsed="false">
      <c r="A809" s="9" t="n">
        <v>820</v>
      </c>
      <c r="B809" s="9"/>
      <c r="C809" s="9"/>
      <c r="D809" s="9"/>
      <c r="E809" s="9"/>
      <c r="F809" s="9" t="n">
        <v>0</v>
      </c>
      <c r="G809" s="9"/>
      <c r="H809" s="9"/>
      <c r="I809" s="9"/>
      <c r="J809" s="9"/>
      <c r="K809" s="9"/>
      <c r="L809" s="9" t="s">
        <v>115</v>
      </c>
      <c r="M809" s="9" t="s">
        <v>115</v>
      </c>
      <c r="N809" s="11" t="b">
        <f aca="false">FALSE()</f>
        <v>0</v>
      </c>
      <c r="O809" s="8" t="n">
        <f aca="false">IF(F809="","",IF(ISNUMBER(F809),F809,IFERROR(VALUE(F809),"")))</f>
        <v>0</v>
      </c>
      <c r="P809" s="8" t="str">
        <f aca="false">IF(G809="","",IF(ISNUMBER(G809),G809,IFERROR(VALUE(G809),"")))</f>
        <v/>
      </c>
      <c r="Q809" s="8" t="str">
        <f aca="false">IF(H809="","",IF(ISNUMBER(H809),H809,IFERROR(VALUE(H809),"")))</f>
        <v/>
      </c>
      <c r="R809" s="8" t="str">
        <f aca="false">IF(I809="","",IF(ISNUMBER(I809),I809,IFERROR(VALUE(I809),"")))</f>
        <v/>
      </c>
      <c r="S809" s="8" t="n">
        <f aca="false">IF(COUNT(O809:R809)=0,"",MAX(O809:R809))</f>
        <v>0</v>
      </c>
      <c r="T809" s="8" t="str">
        <f aca="false">IF(S809="","",IFERROR(INDEX(Codetabel!$B$2:$B$11,MATCH(S809,Codetabel!$A$2:$A$11,0)),""))</f>
        <v/>
      </c>
      <c r="U809" s="8" t="str">
        <f aca="false">IF(NOT(X809),"n/a (excluded)",IF(K809=S809,"OK","MISMATCH"))</f>
        <v>n/a (excluded)</v>
      </c>
      <c r="V809" s="8" t="str">
        <f aca="false">IF(NOT(X809),"n/a (excluded)",IF(M809&amp;""=T809&amp;"","OK","MISMATCH"))</f>
        <v>n/a (excluded)</v>
      </c>
      <c r="W809" s="8" t="str">
        <f aca="false">IF(E809="","no activity description",IF(O809="","no numeric odour distance",IF(M809="","no category","")))</f>
        <v>no activity description</v>
      </c>
      <c r="X809" s="12" t="b">
        <f aca="false">W809=""</f>
        <v>0</v>
      </c>
      <c r="Y809" s="8" t="str">
        <f aca="false">IF(X809,INDEX(Codetabel!$C$2:$C$11,MATCH(M809&amp;"",Codetabel!$B$2:$B$11,0)),"")</f>
        <v/>
      </c>
      <c r="Z809" s="8" t="str">
        <f aca="false">IF(X809,O809=S809,"")</f>
        <v/>
      </c>
    </row>
    <row r="810" customFormat="false" ht="15" hidden="false" customHeight="false" outlineLevel="0" collapsed="false">
      <c r="A810" s="9" t="n">
        <v>821</v>
      </c>
      <c r="B810" s="9"/>
      <c r="C810" s="9"/>
      <c r="D810" s="9"/>
      <c r="E810" s="9"/>
      <c r="F810" s="9" t="n">
        <v>0</v>
      </c>
      <c r="G810" s="9"/>
      <c r="H810" s="9"/>
      <c r="I810" s="9"/>
      <c r="J810" s="9"/>
      <c r="K810" s="9"/>
      <c r="L810" s="9" t="s">
        <v>132</v>
      </c>
      <c r="M810" s="9" t="s">
        <v>132</v>
      </c>
      <c r="N810" s="11" t="b">
        <f aca="false">FALSE()</f>
        <v>0</v>
      </c>
      <c r="O810" s="8" t="n">
        <f aca="false">IF(F810="","",IF(ISNUMBER(F810),F810,IFERROR(VALUE(F810),"")))</f>
        <v>0</v>
      </c>
      <c r="P810" s="8" t="str">
        <f aca="false">IF(G810="","",IF(ISNUMBER(G810),G810,IFERROR(VALUE(G810),"")))</f>
        <v/>
      </c>
      <c r="Q810" s="8" t="str">
        <f aca="false">IF(H810="","",IF(ISNUMBER(H810),H810,IFERROR(VALUE(H810),"")))</f>
        <v/>
      </c>
      <c r="R810" s="8" t="str">
        <f aca="false">IF(I810="","",IF(ISNUMBER(I810),I810,IFERROR(VALUE(I810),"")))</f>
        <v/>
      </c>
      <c r="S810" s="8" t="n">
        <f aca="false">IF(COUNT(O810:R810)=0,"",MAX(O810:R810))</f>
        <v>0</v>
      </c>
      <c r="T810" s="8" t="str">
        <f aca="false">IF(S810="","",IFERROR(INDEX(Codetabel!$B$2:$B$11,MATCH(S810,Codetabel!$A$2:$A$11,0)),""))</f>
        <v/>
      </c>
      <c r="U810" s="8" t="str">
        <f aca="false">IF(NOT(X810),"n/a (excluded)",IF(K810=S810,"OK","MISMATCH"))</f>
        <v>n/a (excluded)</v>
      </c>
      <c r="V810" s="8" t="str">
        <f aca="false">IF(NOT(X810),"n/a (excluded)",IF(M810&amp;""=T810&amp;"","OK","MISMATCH"))</f>
        <v>n/a (excluded)</v>
      </c>
      <c r="W810" s="8" t="str">
        <f aca="false">IF(E810="","no activity description",IF(O810="","no numeric odour distance",IF(M810="","no category","")))</f>
        <v>no activity description</v>
      </c>
      <c r="X810" s="12" t="b">
        <f aca="false">W810=""</f>
        <v>0</v>
      </c>
      <c r="Y810" s="8" t="str">
        <f aca="false">IF(X810,INDEX(Codetabel!$C$2:$C$11,MATCH(M810&amp;"",Codetabel!$B$2:$B$11,0)),"")</f>
        <v/>
      </c>
      <c r="Z810" s="8" t="str">
        <f aca="false">IF(X810,O810=S810,"")</f>
        <v/>
      </c>
    </row>
    <row r="811" customFormat="false" ht="15" hidden="false" customHeight="false" outlineLevel="0" collapsed="false">
      <c r="A811" s="9" t="n">
        <v>822</v>
      </c>
      <c r="B811" s="9"/>
      <c r="C811" s="9"/>
      <c r="D811" s="9"/>
      <c r="E811" s="9"/>
      <c r="F811" s="9" t="n">
        <v>0</v>
      </c>
      <c r="G811" s="9"/>
      <c r="H811" s="9"/>
      <c r="I811" s="9"/>
      <c r="J811" s="9"/>
      <c r="K811" s="9"/>
      <c r="L811" s="9" t="s">
        <v>199</v>
      </c>
      <c r="M811" s="9" t="s">
        <v>199</v>
      </c>
      <c r="N811" s="11" t="b">
        <f aca="false">FALSE()</f>
        <v>0</v>
      </c>
      <c r="O811" s="8" t="n">
        <f aca="false">IF(F811="","",IF(ISNUMBER(F811),F811,IFERROR(VALUE(F811),"")))</f>
        <v>0</v>
      </c>
      <c r="P811" s="8" t="str">
        <f aca="false">IF(G811="","",IF(ISNUMBER(G811),G811,IFERROR(VALUE(G811),"")))</f>
        <v/>
      </c>
      <c r="Q811" s="8" t="str">
        <f aca="false">IF(H811="","",IF(ISNUMBER(H811),H811,IFERROR(VALUE(H811),"")))</f>
        <v/>
      </c>
      <c r="R811" s="8" t="str">
        <f aca="false">IF(I811="","",IF(ISNUMBER(I811),I811,IFERROR(VALUE(I811),"")))</f>
        <v/>
      </c>
      <c r="S811" s="8" t="n">
        <f aca="false">IF(COUNT(O811:R811)=0,"",MAX(O811:R811))</f>
        <v>0</v>
      </c>
      <c r="T811" s="8" t="str">
        <f aca="false">IF(S811="","",IFERROR(INDEX(Codetabel!$B$2:$B$11,MATCH(S811,Codetabel!$A$2:$A$11,0)),""))</f>
        <v/>
      </c>
      <c r="U811" s="8" t="str">
        <f aca="false">IF(NOT(X811),"n/a (excluded)",IF(K811=S811,"OK","MISMATCH"))</f>
        <v>n/a (excluded)</v>
      </c>
      <c r="V811" s="8" t="str">
        <f aca="false">IF(NOT(X811),"n/a (excluded)",IF(M811&amp;""=T811&amp;"","OK","MISMATCH"))</f>
        <v>n/a (excluded)</v>
      </c>
      <c r="W811" s="8" t="str">
        <f aca="false">IF(E811="","no activity description",IF(O811="","no numeric odour distance",IF(M811="","no category","")))</f>
        <v>no activity description</v>
      </c>
      <c r="X811" s="12" t="b">
        <f aca="false">W811=""</f>
        <v>0</v>
      </c>
      <c r="Y811" s="8" t="str">
        <f aca="false">IF(X811,INDEX(Codetabel!$C$2:$C$11,MATCH(M811&amp;"",Codetabel!$B$2:$B$11,0)),"")</f>
        <v/>
      </c>
      <c r="Z811" s="8" t="str">
        <f aca="false">IF(X811,O811=S811,"")</f>
        <v/>
      </c>
    </row>
    <row r="812" customFormat="false" ht="15" hidden="false" customHeight="false" outlineLevel="0" collapsed="false">
      <c r="A812" s="9" t="n">
        <v>824</v>
      </c>
      <c r="B812" s="9"/>
      <c r="C812" s="9"/>
      <c r="D812" s="9"/>
      <c r="E812" s="9"/>
      <c r="F812" s="9" t="n">
        <v>10</v>
      </c>
      <c r="G812" s="9"/>
      <c r="H812" s="9"/>
      <c r="I812" s="9"/>
      <c r="J812" s="9"/>
      <c r="K812" s="9"/>
      <c r="L812" s="9" t="s">
        <v>107</v>
      </c>
      <c r="M812" s="9" t="s">
        <v>107</v>
      </c>
      <c r="N812" s="11" t="b">
        <f aca="false">FALSE()</f>
        <v>0</v>
      </c>
      <c r="O812" s="8" t="n">
        <f aca="false">IF(F812="","",IF(ISNUMBER(F812),F812,IFERROR(VALUE(F812),"")))</f>
        <v>10</v>
      </c>
      <c r="P812" s="8" t="str">
        <f aca="false">IF(G812="","",IF(ISNUMBER(G812),G812,IFERROR(VALUE(G812),"")))</f>
        <v/>
      </c>
      <c r="Q812" s="8" t="str">
        <f aca="false">IF(H812="","",IF(ISNUMBER(H812),H812,IFERROR(VALUE(H812),"")))</f>
        <v/>
      </c>
      <c r="R812" s="8" t="str">
        <f aca="false">IF(I812="","",IF(ISNUMBER(I812),I812,IFERROR(VALUE(I812),"")))</f>
        <v/>
      </c>
      <c r="S812" s="8" t="n">
        <f aca="false">IF(COUNT(O812:R812)=0,"",MAX(O812:R812))</f>
        <v>10</v>
      </c>
      <c r="T812" s="8" t="str">
        <f aca="false">IF(S812="","",IFERROR(INDEX(Codetabel!$B$2:$B$11,MATCH(S812,Codetabel!$A$2:$A$11,0)),""))</f>
        <v>1</v>
      </c>
      <c r="U812" s="8" t="str">
        <f aca="false">IF(NOT(X812),"n/a (excluded)",IF(K812=S812,"OK","MISMATCH"))</f>
        <v>n/a (excluded)</v>
      </c>
      <c r="V812" s="8" t="str">
        <f aca="false">IF(NOT(X812),"n/a (excluded)",IF(M812&amp;""=T812&amp;"","OK","MISMATCH"))</f>
        <v>n/a (excluded)</v>
      </c>
      <c r="W812" s="8" t="str">
        <f aca="false">IF(E812="","no activity description",IF(O812="","no numeric odour distance",IF(M812="","no category","")))</f>
        <v>no activity description</v>
      </c>
      <c r="X812" s="12" t="b">
        <f aca="false">W812=""</f>
        <v>0</v>
      </c>
      <c r="Y812" s="8" t="str">
        <f aca="false">IF(X812,INDEX(Codetabel!$C$2:$C$11,MATCH(M812&amp;"",Codetabel!$B$2:$B$11,0)),"")</f>
        <v/>
      </c>
      <c r="Z812" s="8" t="str">
        <f aca="false">IF(X812,O812=S812,"")</f>
        <v/>
      </c>
    </row>
    <row r="813" customFormat="false" ht="15" hidden="false" customHeight="false" outlineLevel="0" collapsed="false">
      <c r="A813" s="9" t="n">
        <v>825</v>
      </c>
      <c r="B813" s="9"/>
      <c r="C813" s="9"/>
      <c r="D813" s="9"/>
      <c r="E813" s="9"/>
      <c r="F813" s="9" t="n">
        <v>30</v>
      </c>
      <c r="G813" s="9"/>
      <c r="H813" s="9"/>
      <c r="I813" s="9"/>
      <c r="J813" s="9"/>
      <c r="K813" s="9"/>
      <c r="L813" s="9" t="s">
        <v>126</v>
      </c>
      <c r="M813" s="9" t="s">
        <v>126</v>
      </c>
      <c r="N813" s="11" t="b">
        <f aca="false">FALSE()</f>
        <v>0</v>
      </c>
      <c r="O813" s="8" t="n">
        <f aca="false">IF(F813="","",IF(ISNUMBER(F813),F813,IFERROR(VALUE(F813),"")))</f>
        <v>30</v>
      </c>
      <c r="P813" s="8" t="str">
        <f aca="false">IF(G813="","",IF(ISNUMBER(G813),G813,IFERROR(VALUE(G813),"")))</f>
        <v/>
      </c>
      <c r="Q813" s="8" t="str">
        <f aca="false">IF(H813="","",IF(ISNUMBER(H813),H813,IFERROR(VALUE(H813),"")))</f>
        <v/>
      </c>
      <c r="R813" s="8" t="str">
        <f aca="false">IF(I813="","",IF(ISNUMBER(I813),I813,IFERROR(VALUE(I813),"")))</f>
        <v/>
      </c>
      <c r="S813" s="8" t="n">
        <f aca="false">IF(COUNT(O813:R813)=0,"",MAX(O813:R813))</f>
        <v>30</v>
      </c>
      <c r="T813" s="8" t="str">
        <f aca="false">IF(S813="","",IFERROR(INDEX(Codetabel!$B$2:$B$11,MATCH(S813,Codetabel!$A$2:$A$11,0)),""))</f>
        <v>2</v>
      </c>
      <c r="U813" s="8" t="str">
        <f aca="false">IF(NOT(X813),"n/a (excluded)",IF(K813=S813,"OK","MISMATCH"))</f>
        <v>n/a (excluded)</v>
      </c>
      <c r="V813" s="8" t="str">
        <f aca="false">IF(NOT(X813),"n/a (excluded)",IF(M813&amp;""=T813&amp;"","OK","MISMATCH"))</f>
        <v>n/a (excluded)</v>
      </c>
      <c r="W813" s="8" t="str">
        <f aca="false">IF(E813="","no activity description",IF(O813="","no numeric odour distance",IF(M813="","no category","")))</f>
        <v>no activity description</v>
      </c>
      <c r="X813" s="12" t="b">
        <f aca="false">W813=""</f>
        <v>0</v>
      </c>
      <c r="Y813" s="8" t="str">
        <f aca="false">IF(X813,INDEX(Codetabel!$C$2:$C$11,MATCH(M813&amp;"",Codetabel!$B$2:$B$11,0)),"")</f>
        <v/>
      </c>
      <c r="Z813" s="8" t="str">
        <f aca="false">IF(X813,O813=S813,"")</f>
        <v/>
      </c>
    </row>
    <row r="814" customFormat="false" ht="15" hidden="false" customHeight="false" outlineLevel="0" collapsed="false">
      <c r="A814" s="9" t="n">
        <v>826</v>
      </c>
      <c r="B814" s="9"/>
      <c r="C814" s="9"/>
      <c r="D814" s="9"/>
      <c r="E814" s="9"/>
      <c r="F814" s="9" t="n">
        <v>30</v>
      </c>
      <c r="G814" s="9"/>
      <c r="H814" s="9"/>
      <c r="I814" s="9"/>
      <c r="J814" s="9"/>
      <c r="K814" s="9"/>
      <c r="L814" s="9" t="s">
        <v>132</v>
      </c>
      <c r="M814" s="9" t="s">
        <v>132</v>
      </c>
      <c r="N814" s="11" t="b">
        <f aca="false">FALSE()</f>
        <v>0</v>
      </c>
      <c r="O814" s="8" t="n">
        <f aca="false">IF(F814="","",IF(ISNUMBER(F814),F814,IFERROR(VALUE(F814),"")))</f>
        <v>30</v>
      </c>
      <c r="P814" s="8" t="str">
        <f aca="false">IF(G814="","",IF(ISNUMBER(G814),G814,IFERROR(VALUE(G814),"")))</f>
        <v/>
      </c>
      <c r="Q814" s="8" t="str">
        <f aca="false">IF(H814="","",IF(ISNUMBER(H814),H814,IFERROR(VALUE(H814),"")))</f>
        <v/>
      </c>
      <c r="R814" s="8" t="str">
        <f aca="false">IF(I814="","",IF(ISNUMBER(I814),I814,IFERROR(VALUE(I814),"")))</f>
        <v/>
      </c>
      <c r="S814" s="8" t="n">
        <f aca="false">IF(COUNT(O814:R814)=0,"",MAX(O814:R814))</f>
        <v>30</v>
      </c>
      <c r="T814" s="8" t="str">
        <f aca="false">IF(S814="","",IFERROR(INDEX(Codetabel!$B$2:$B$11,MATCH(S814,Codetabel!$A$2:$A$11,0)),""))</f>
        <v>2</v>
      </c>
      <c r="U814" s="8" t="str">
        <f aca="false">IF(NOT(X814),"n/a (excluded)",IF(K814=S814,"OK","MISMATCH"))</f>
        <v>n/a (excluded)</v>
      </c>
      <c r="V814" s="8" t="str">
        <f aca="false">IF(NOT(X814),"n/a (excluded)",IF(M814&amp;""=T814&amp;"","OK","MISMATCH"))</f>
        <v>n/a (excluded)</v>
      </c>
      <c r="W814" s="8" t="str">
        <f aca="false">IF(E814="","no activity description",IF(O814="","no numeric odour distance",IF(M814="","no category","")))</f>
        <v>no activity description</v>
      </c>
      <c r="X814" s="12" t="b">
        <f aca="false">W814=""</f>
        <v>0</v>
      </c>
      <c r="Y814" s="8" t="str">
        <f aca="false">IF(X814,INDEX(Codetabel!$C$2:$C$11,MATCH(M814&amp;"",Codetabel!$B$2:$B$11,0)),"")</f>
        <v/>
      </c>
      <c r="Z814" s="8" t="str">
        <f aca="false">IF(X814,O814=S814,"")</f>
        <v/>
      </c>
    </row>
    <row r="815" customFormat="false" ht="15" hidden="false" customHeight="false" outlineLevel="0" collapsed="false">
      <c r="A815" s="9" t="n">
        <v>827</v>
      </c>
      <c r="B815" s="9"/>
      <c r="C815" s="9"/>
      <c r="D815" s="9"/>
      <c r="E815" s="9"/>
      <c r="F815" s="9" t="n">
        <v>30</v>
      </c>
      <c r="G815" s="9"/>
      <c r="H815" s="9"/>
      <c r="I815" s="9"/>
      <c r="J815" s="9"/>
      <c r="K815" s="9"/>
      <c r="L815" s="9" t="s">
        <v>107</v>
      </c>
      <c r="M815" s="9" t="s">
        <v>107</v>
      </c>
      <c r="N815" s="11" t="b">
        <f aca="false">FALSE()</f>
        <v>0</v>
      </c>
      <c r="O815" s="8" t="n">
        <f aca="false">IF(F815="","",IF(ISNUMBER(F815),F815,IFERROR(VALUE(F815),"")))</f>
        <v>30</v>
      </c>
      <c r="P815" s="8" t="str">
        <f aca="false">IF(G815="","",IF(ISNUMBER(G815),G815,IFERROR(VALUE(G815),"")))</f>
        <v/>
      </c>
      <c r="Q815" s="8" t="str">
        <f aca="false">IF(H815="","",IF(ISNUMBER(H815),H815,IFERROR(VALUE(H815),"")))</f>
        <v/>
      </c>
      <c r="R815" s="8" t="str">
        <f aca="false">IF(I815="","",IF(ISNUMBER(I815),I815,IFERROR(VALUE(I815),"")))</f>
        <v/>
      </c>
      <c r="S815" s="8" t="n">
        <f aca="false">IF(COUNT(O815:R815)=0,"",MAX(O815:R815))</f>
        <v>30</v>
      </c>
      <c r="T815" s="8" t="str">
        <f aca="false">IF(S815="","",IFERROR(INDEX(Codetabel!$B$2:$B$11,MATCH(S815,Codetabel!$A$2:$A$11,0)),""))</f>
        <v>2</v>
      </c>
      <c r="U815" s="8" t="str">
        <f aca="false">IF(NOT(X815),"n/a (excluded)",IF(K815=S815,"OK","MISMATCH"))</f>
        <v>n/a (excluded)</v>
      </c>
      <c r="V815" s="8" t="str">
        <f aca="false">IF(NOT(X815),"n/a (excluded)",IF(M815&amp;""=T815&amp;"","OK","MISMATCH"))</f>
        <v>n/a (excluded)</v>
      </c>
      <c r="W815" s="8" t="str">
        <f aca="false">IF(E815="","no activity description",IF(O815="","no numeric odour distance",IF(M815="","no category","")))</f>
        <v>no activity description</v>
      </c>
      <c r="X815" s="12" t="b">
        <f aca="false">W815=""</f>
        <v>0</v>
      </c>
      <c r="Y815" s="8" t="str">
        <f aca="false">IF(X815,INDEX(Codetabel!$C$2:$C$11,MATCH(M815&amp;"",Codetabel!$B$2:$B$11,0)),"")</f>
        <v/>
      </c>
      <c r="Z815" s="8" t="str">
        <f aca="false">IF(X815,O815=S815,"")</f>
        <v/>
      </c>
    </row>
    <row r="816" customFormat="false" ht="15" hidden="false" customHeight="false" outlineLevel="0" collapsed="false">
      <c r="A816" s="9" t="n">
        <v>828</v>
      </c>
      <c r="B816" s="9"/>
      <c r="C816" s="9"/>
      <c r="D816" s="9"/>
      <c r="E816" s="9"/>
      <c r="F816" s="9" t="n">
        <v>30</v>
      </c>
      <c r="G816" s="9"/>
      <c r="H816" s="9"/>
      <c r="I816" s="9"/>
      <c r="J816" s="9"/>
      <c r="K816" s="9"/>
      <c r="L816" s="9" t="s">
        <v>126</v>
      </c>
      <c r="M816" s="9" t="s">
        <v>126</v>
      </c>
      <c r="N816" s="11" t="b">
        <f aca="false">FALSE()</f>
        <v>0</v>
      </c>
      <c r="O816" s="8" t="n">
        <f aca="false">IF(F816="","",IF(ISNUMBER(F816),F816,IFERROR(VALUE(F816),"")))</f>
        <v>30</v>
      </c>
      <c r="P816" s="8" t="str">
        <f aca="false">IF(G816="","",IF(ISNUMBER(G816),G816,IFERROR(VALUE(G816),"")))</f>
        <v/>
      </c>
      <c r="Q816" s="8" t="str">
        <f aca="false">IF(H816="","",IF(ISNUMBER(H816),H816,IFERROR(VALUE(H816),"")))</f>
        <v/>
      </c>
      <c r="R816" s="8" t="str">
        <f aca="false">IF(I816="","",IF(ISNUMBER(I816),I816,IFERROR(VALUE(I816),"")))</f>
        <v/>
      </c>
      <c r="S816" s="8" t="n">
        <f aca="false">IF(COUNT(O816:R816)=0,"",MAX(O816:R816))</f>
        <v>30</v>
      </c>
      <c r="T816" s="8" t="str">
        <f aca="false">IF(S816="","",IFERROR(INDEX(Codetabel!$B$2:$B$11,MATCH(S816,Codetabel!$A$2:$A$11,0)),""))</f>
        <v>2</v>
      </c>
      <c r="U816" s="8" t="str">
        <f aca="false">IF(NOT(X816),"n/a (excluded)",IF(K816=S816,"OK","MISMATCH"))</f>
        <v>n/a (excluded)</v>
      </c>
      <c r="V816" s="8" t="str">
        <f aca="false">IF(NOT(X816),"n/a (excluded)",IF(M816&amp;""=T816&amp;"","OK","MISMATCH"))</f>
        <v>n/a (excluded)</v>
      </c>
      <c r="W816" s="8" t="str">
        <f aca="false">IF(E816="","no activity description",IF(O816="","no numeric odour distance",IF(M816="","no category","")))</f>
        <v>no activity description</v>
      </c>
      <c r="X816" s="12" t="b">
        <f aca="false">W816=""</f>
        <v>0</v>
      </c>
      <c r="Y816" s="8" t="str">
        <f aca="false">IF(X816,INDEX(Codetabel!$C$2:$C$11,MATCH(M816&amp;"",Codetabel!$B$2:$B$11,0)),"")</f>
        <v/>
      </c>
      <c r="Z816" s="8" t="str">
        <f aca="false">IF(X816,O816=S816,"")</f>
        <v/>
      </c>
    </row>
    <row r="817" customFormat="false" ht="15" hidden="false" customHeight="false" outlineLevel="0" collapsed="false">
      <c r="A817" s="9" t="n">
        <v>829</v>
      </c>
      <c r="B817" s="9"/>
      <c r="C817" s="9"/>
      <c r="D817" s="9"/>
      <c r="E817" s="9"/>
      <c r="F817" s="9" t="n">
        <v>50</v>
      </c>
      <c r="G817" s="9"/>
      <c r="H817" s="9"/>
      <c r="I817" s="9"/>
      <c r="J817" s="9"/>
      <c r="K817" s="9"/>
      <c r="L817" s="9" t="s">
        <v>132</v>
      </c>
      <c r="M817" s="9" t="s">
        <v>132</v>
      </c>
      <c r="N817" s="11" t="b">
        <f aca="false">FALSE()</f>
        <v>0</v>
      </c>
      <c r="O817" s="8" t="n">
        <f aca="false">IF(F817="","",IF(ISNUMBER(F817),F817,IFERROR(VALUE(F817),"")))</f>
        <v>50</v>
      </c>
      <c r="P817" s="8" t="str">
        <f aca="false">IF(G817="","",IF(ISNUMBER(G817),G817,IFERROR(VALUE(G817),"")))</f>
        <v/>
      </c>
      <c r="Q817" s="8" t="str">
        <f aca="false">IF(H817="","",IF(ISNUMBER(H817),H817,IFERROR(VALUE(H817),"")))</f>
        <v/>
      </c>
      <c r="R817" s="8" t="str">
        <f aca="false">IF(I817="","",IF(ISNUMBER(I817),I817,IFERROR(VALUE(I817),"")))</f>
        <v/>
      </c>
      <c r="S817" s="8" t="n">
        <f aca="false">IF(COUNT(O817:R817)=0,"",MAX(O817:R817))</f>
        <v>50</v>
      </c>
      <c r="T817" s="8" t="str">
        <f aca="false">IF(S817="","",IFERROR(INDEX(Codetabel!$B$2:$B$11,MATCH(S817,Codetabel!$A$2:$A$11,0)),""))</f>
        <v>3.1</v>
      </c>
      <c r="U817" s="8" t="str">
        <f aca="false">IF(NOT(X817),"n/a (excluded)",IF(K817=S817,"OK","MISMATCH"))</f>
        <v>n/a (excluded)</v>
      </c>
      <c r="V817" s="8" t="str">
        <f aca="false">IF(NOT(X817),"n/a (excluded)",IF(M817&amp;""=T817&amp;"","OK","MISMATCH"))</f>
        <v>n/a (excluded)</v>
      </c>
      <c r="W817" s="8" t="str">
        <f aca="false">IF(E817="","no activity description",IF(O817="","no numeric odour distance",IF(M817="","no category","")))</f>
        <v>no activity description</v>
      </c>
      <c r="X817" s="12" t="b">
        <f aca="false">W817=""</f>
        <v>0</v>
      </c>
      <c r="Y817" s="8" t="str">
        <f aca="false">IF(X817,INDEX(Codetabel!$C$2:$C$11,MATCH(M817&amp;"",Codetabel!$B$2:$B$11,0)),"")</f>
        <v/>
      </c>
      <c r="Z817" s="8" t="str">
        <f aca="false">IF(X817,O817=S817,"")</f>
        <v/>
      </c>
    </row>
    <row r="818" customFormat="false" ht="15" hidden="false" customHeight="false" outlineLevel="0" collapsed="false">
      <c r="A818" s="9" t="n">
        <v>830</v>
      </c>
      <c r="B818" s="9"/>
      <c r="C818" s="9"/>
      <c r="D818" s="9"/>
      <c r="E818" s="9"/>
      <c r="F818" s="9" t="n">
        <v>30</v>
      </c>
      <c r="G818" s="9"/>
      <c r="H818" s="9"/>
      <c r="I818" s="9"/>
      <c r="J818" s="9"/>
      <c r="K818" s="9"/>
      <c r="L818" s="9" t="s">
        <v>115</v>
      </c>
      <c r="M818" s="9" t="s">
        <v>115</v>
      </c>
      <c r="N818" s="11" t="b">
        <f aca="false">FALSE()</f>
        <v>0</v>
      </c>
      <c r="O818" s="8" t="n">
        <f aca="false">IF(F818="","",IF(ISNUMBER(F818),F818,IFERROR(VALUE(F818),"")))</f>
        <v>30</v>
      </c>
      <c r="P818" s="8" t="str">
        <f aca="false">IF(G818="","",IF(ISNUMBER(G818),G818,IFERROR(VALUE(G818),"")))</f>
        <v/>
      </c>
      <c r="Q818" s="8" t="str">
        <f aca="false">IF(H818="","",IF(ISNUMBER(H818),H818,IFERROR(VALUE(H818),"")))</f>
        <v/>
      </c>
      <c r="R818" s="8" t="str">
        <f aca="false">IF(I818="","",IF(ISNUMBER(I818),I818,IFERROR(VALUE(I818),"")))</f>
        <v/>
      </c>
      <c r="S818" s="8" t="n">
        <f aca="false">IF(COUNT(O818:R818)=0,"",MAX(O818:R818))</f>
        <v>30</v>
      </c>
      <c r="T818" s="8" t="str">
        <f aca="false">IF(S818="","",IFERROR(INDEX(Codetabel!$B$2:$B$11,MATCH(S818,Codetabel!$A$2:$A$11,0)),""))</f>
        <v>2</v>
      </c>
      <c r="U818" s="8" t="str">
        <f aca="false">IF(NOT(X818),"n/a (excluded)",IF(K818=S818,"OK","MISMATCH"))</f>
        <v>n/a (excluded)</v>
      </c>
      <c r="V818" s="8" t="str">
        <f aca="false">IF(NOT(X818),"n/a (excluded)",IF(M818&amp;""=T818&amp;"","OK","MISMATCH"))</f>
        <v>n/a (excluded)</v>
      </c>
      <c r="W818" s="8" t="str">
        <f aca="false">IF(E818="","no activity description",IF(O818="","no numeric odour distance",IF(M818="","no category","")))</f>
        <v>no activity description</v>
      </c>
      <c r="X818" s="12" t="b">
        <f aca="false">W818=""</f>
        <v>0</v>
      </c>
      <c r="Y818" s="8" t="str">
        <f aca="false">IF(X818,INDEX(Codetabel!$C$2:$C$11,MATCH(M818&amp;"",Codetabel!$B$2:$B$11,0)),"")</f>
        <v/>
      </c>
      <c r="Z818" s="8" t="str">
        <f aca="false">IF(X818,O818=S818,"")</f>
        <v/>
      </c>
    </row>
    <row r="819" customFormat="false" ht="15" hidden="false" customHeight="false" outlineLevel="0" collapsed="false">
      <c r="A819" s="9" t="n">
        <v>831</v>
      </c>
      <c r="B819" s="9"/>
      <c r="C819" s="9"/>
      <c r="D819" s="9"/>
      <c r="E819" s="9"/>
      <c r="F819" s="9" t="n">
        <v>50</v>
      </c>
      <c r="G819" s="9"/>
      <c r="H819" s="9"/>
      <c r="I819" s="9"/>
      <c r="J819" s="9"/>
      <c r="K819" s="9"/>
      <c r="L819" s="9" t="s">
        <v>199</v>
      </c>
      <c r="M819" s="9" t="s">
        <v>199</v>
      </c>
      <c r="N819" s="11" t="b">
        <f aca="false">FALSE()</f>
        <v>0</v>
      </c>
      <c r="O819" s="8" t="n">
        <f aca="false">IF(F819="","",IF(ISNUMBER(F819),F819,IFERROR(VALUE(F819),"")))</f>
        <v>50</v>
      </c>
      <c r="P819" s="8" t="str">
        <f aca="false">IF(G819="","",IF(ISNUMBER(G819),G819,IFERROR(VALUE(G819),"")))</f>
        <v/>
      </c>
      <c r="Q819" s="8" t="str">
        <f aca="false">IF(H819="","",IF(ISNUMBER(H819),H819,IFERROR(VALUE(H819),"")))</f>
        <v/>
      </c>
      <c r="R819" s="8" t="str">
        <f aca="false">IF(I819="","",IF(ISNUMBER(I819),I819,IFERROR(VALUE(I819),"")))</f>
        <v/>
      </c>
      <c r="S819" s="8" t="n">
        <f aca="false">IF(COUNT(O819:R819)=0,"",MAX(O819:R819))</f>
        <v>50</v>
      </c>
      <c r="T819" s="8" t="str">
        <f aca="false">IF(S819="","",IFERROR(INDEX(Codetabel!$B$2:$B$11,MATCH(S819,Codetabel!$A$2:$A$11,0)),""))</f>
        <v>3.1</v>
      </c>
      <c r="U819" s="8" t="str">
        <f aca="false">IF(NOT(X819),"n/a (excluded)",IF(K819=S819,"OK","MISMATCH"))</f>
        <v>n/a (excluded)</v>
      </c>
      <c r="V819" s="8" t="str">
        <f aca="false">IF(NOT(X819),"n/a (excluded)",IF(M819&amp;""=T819&amp;"","OK","MISMATCH"))</f>
        <v>n/a (excluded)</v>
      </c>
      <c r="W819" s="8" t="str">
        <f aca="false">IF(E819="","no activity description",IF(O819="","no numeric odour distance",IF(M819="","no category","")))</f>
        <v>no activity description</v>
      </c>
      <c r="X819" s="12" t="b">
        <f aca="false">W819=""</f>
        <v>0</v>
      </c>
      <c r="Y819" s="8" t="str">
        <f aca="false">IF(X819,INDEX(Codetabel!$C$2:$C$11,MATCH(M819&amp;"",Codetabel!$B$2:$B$11,0)),"")</f>
        <v/>
      </c>
      <c r="Z819" s="8" t="str">
        <f aca="false">IF(X819,O819=S819,"")</f>
        <v/>
      </c>
    </row>
    <row r="820" customFormat="false" ht="15" hidden="false" customHeight="false" outlineLevel="0" collapsed="false">
      <c r="A820" s="9" t="n">
        <v>832</v>
      </c>
      <c r="B820" s="9"/>
      <c r="C820" s="9"/>
      <c r="D820" s="9"/>
      <c r="E820" s="9"/>
      <c r="F820" s="9" t="n">
        <v>0</v>
      </c>
      <c r="G820" s="9"/>
      <c r="H820" s="9"/>
      <c r="I820" s="9"/>
      <c r="J820" s="9"/>
      <c r="K820" s="9"/>
      <c r="L820" s="9" t="s">
        <v>126</v>
      </c>
      <c r="M820" s="9" t="s">
        <v>126</v>
      </c>
      <c r="N820" s="11" t="b">
        <f aca="false">FALSE()</f>
        <v>0</v>
      </c>
      <c r="O820" s="8" t="n">
        <f aca="false">IF(F820="","",IF(ISNUMBER(F820),F820,IFERROR(VALUE(F820),"")))</f>
        <v>0</v>
      </c>
      <c r="P820" s="8" t="str">
        <f aca="false">IF(G820="","",IF(ISNUMBER(G820),G820,IFERROR(VALUE(G820),"")))</f>
        <v/>
      </c>
      <c r="Q820" s="8" t="str">
        <f aca="false">IF(H820="","",IF(ISNUMBER(H820),H820,IFERROR(VALUE(H820),"")))</f>
        <v/>
      </c>
      <c r="R820" s="8" t="str">
        <f aca="false">IF(I820="","",IF(ISNUMBER(I820),I820,IFERROR(VALUE(I820),"")))</f>
        <v/>
      </c>
      <c r="S820" s="8" t="n">
        <f aca="false">IF(COUNT(O820:R820)=0,"",MAX(O820:R820))</f>
        <v>0</v>
      </c>
      <c r="T820" s="8" t="str">
        <f aca="false">IF(S820="","",IFERROR(INDEX(Codetabel!$B$2:$B$11,MATCH(S820,Codetabel!$A$2:$A$11,0)),""))</f>
        <v/>
      </c>
      <c r="U820" s="8" t="str">
        <f aca="false">IF(NOT(X820),"n/a (excluded)",IF(K820=S820,"OK","MISMATCH"))</f>
        <v>n/a (excluded)</v>
      </c>
      <c r="V820" s="8" t="str">
        <f aca="false">IF(NOT(X820),"n/a (excluded)",IF(M820&amp;""=T820&amp;"","OK","MISMATCH"))</f>
        <v>n/a (excluded)</v>
      </c>
      <c r="W820" s="8" t="str">
        <f aca="false">IF(E820="","no activity description",IF(O820="","no numeric odour distance",IF(M820="","no category","")))</f>
        <v>no activity description</v>
      </c>
      <c r="X820" s="12" t="b">
        <f aca="false">W820=""</f>
        <v>0</v>
      </c>
      <c r="Y820" s="8" t="str">
        <f aca="false">IF(X820,INDEX(Codetabel!$C$2:$C$11,MATCH(M820&amp;"",Codetabel!$B$2:$B$11,0)),"")</f>
        <v/>
      </c>
      <c r="Z820" s="8" t="str">
        <f aca="false">IF(X820,O820=S820,"")</f>
        <v/>
      </c>
    </row>
    <row r="821" customFormat="false" ht="15" hidden="false" customHeight="false" outlineLevel="0" collapsed="false">
      <c r="A821" s="9" t="n">
        <v>833</v>
      </c>
      <c r="B821" s="9"/>
      <c r="C821" s="9"/>
      <c r="D821" s="9"/>
      <c r="E821" s="9"/>
      <c r="F821" s="9" t="n">
        <v>10</v>
      </c>
      <c r="G821" s="9"/>
      <c r="H821" s="9"/>
      <c r="I821" s="9"/>
      <c r="J821" s="9"/>
      <c r="K821" s="9"/>
      <c r="L821" s="9" t="s">
        <v>107</v>
      </c>
      <c r="M821" s="9" t="s">
        <v>107</v>
      </c>
      <c r="N821" s="11" t="b">
        <f aca="false">FALSE()</f>
        <v>0</v>
      </c>
      <c r="O821" s="8" t="n">
        <f aca="false">IF(F821="","",IF(ISNUMBER(F821),F821,IFERROR(VALUE(F821),"")))</f>
        <v>10</v>
      </c>
      <c r="P821" s="8" t="str">
        <f aca="false">IF(G821="","",IF(ISNUMBER(G821),G821,IFERROR(VALUE(G821),"")))</f>
        <v/>
      </c>
      <c r="Q821" s="8" t="str">
        <f aca="false">IF(H821="","",IF(ISNUMBER(H821),H821,IFERROR(VALUE(H821),"")))</f>
        <v/>
      </c>
      <c r="R821" s="8" t="str">
        <f aca="false">IF(I821="","",IF(ISNUMBER(I821),I821,IFERROR(VALUE(I821),"")))</f>
        <v/>
      </c>
      <c r="S821" s="8" t="n">
        <f aca="false">IF(COUNT(O821:R821)=0,"",MAX(O821:R821))</f>
        <v>10</v>
      </c>
      <c r="T821" s="8" t="str">
        <f aca="false">IF(S821="","",IFERROR(INDEX(Codetabel!$B$2:$B$11,MATCH(S821,Codetabel!$A$2:$A$11,0)),""))</f>
        <v>1</v>
      </c>
      <c r="U821" s="8" t="str">
        <f aca="false">IF(NOT(X821),"n/a (excluded)",IF(K821=S821,"OK","MISMATCH"))</f>
        <v>n/a (excluded)</v>
      </c>
      <c r="V821" s="8" t="str">
        <f aca="false">IF(NOT(X821),"n/a (excluded)",IF(M821&amp;""=T821&amp;"","OK","MISMATCH"))</f>
        <v>n/a (excluded)</v>
      </c>
      <c r="W821" s="8" t="str">
        <f aca="false">IF(E821="","no activity description",IF(O821="","no numeric odour distance",IF(M821="","no category","")))</f>
        <v>no activity description</v>
      </c>
      <c r="X821" s="12" t="b">
        <f aca="false">W821=""</f>
        <v>0</v>
      </c>
      <c r="Y821" s="8" t="str">
        <f aca="false">IF(X821,INDEX(Codetabel!$C$2:$C$11,MATCH(M821&amp;"",Codetabel!$B$2:$B$11,0)),"")</f>
        <v/>
      </c>
      <c r="Z821" s="8" t="str">
        <f aca="false">IF(X821,O821=S821,"")</f>
        <v/>
      </c>
    </row>
    <row r="822" customFormat="false" ht="15" hidden="false" customHeight="false" outlineLevel="0" collapsed="false">
      <c r="A822" s="9" t="n">
        <v>834</v>
      </c>
      <c r="B822" s="9"/>
      <c r="C822" s="9"/>
      <c r="D822" s="9"/>
      <c r="E822" s="9"/>
      <c r="F822" s="9" t="n">
        <v>0</v>
      </c>
      <c r="G822" s="9"/>
      <c r="H822" s="9"/>
      <c r="I822" s="9"/>
      <c r="J822" s="9"/>
      <c r="K822" s="9"/>
      <c r="L822" s="9" t="s">
        <v>392</v>
      </c>
      <c r="M822" s="9" t="s">
        <v>392</v>
      </c>
      <c r="N822" s="11" t="b">
        <f aca="false">FALSE()</f>
        <v>0</v>
      </c>
      <c r="O822" s="8" t="n">
        <f aca="false">IF(F822="","",IF(ISNUMBER(F822),F822,IFERROR(VALUE(F822),"")))</f>
        <v>0</v>
      </c>
      <c r="P822" s="8" t="str">
        <f aca="false">IF(G822="","",IF(ISNUMBER(G822),G822,IFERROR(VALUE(G822),"")))</f>
        <v/>
      </c>
      <c r="Q822" s="8" t="str">
        <f aca="false">IF(H822="","",IF(ISNUMBER(H822),H822,IFERROR(VALUE(H822),"")))</f>
        <v/>
      </c>
      <c r="R822" s="8" t="str">
        <f aca="false">IF(I822="","",IF(ISNUMBER(I822),I822,IFERROR(VALUE(I822),"")))</f>
        <v/>
      </c>
      <c r="S822" s="8" t="n">
        <f aca="false">IF(COUNT(O822:R822)=0,"",MAX(O822:R822))</f>
        <v>0</v>
      </c>
      <c r="T822" s="8" t="str">
        <f aca="false">IF(S822="","",IFERROR(INDEX(Codetabel!$B$2:$B$11,MATCH(S822,Codetabel!$A$2:$A$11,0)),""))</f>
        <v/>
      </c>
      <c r="U822" s="8" t="str">
        <f aca="false">IF(NOT(X822),"n/a (excluded)",IF(K822=S822,"OK","MISMATCH"))</f>
        <v>n/a (excluded)</v>
      </c>
      <c r="V822" s="8" t="str">
        <f aca="false">IF(NOT(X822),"n/a (excluded)",IF(M822&amp;""=T822&amp;"","OK","MISMATCH"))</f>
        <v>n/a (excluded)</v>
      </c>
      <c r="W822" s="8" t="str">
        <f aca="false">IF(E822="","no activity description",IF(O822="","no numeric odour distance",IF(M822="","no category","")))</f>
        <v>no activity description</v>
      </c>
      <c r="X822" s="12" t="b">
        <f aca="false">W822=""</f>
        <v>0</v>
      </c>
      <c r="Y822" s="8" t="str">
        <f aca="false">IF(X822,INDEX(Codetabel!$C$2:$C$11,MATCH(M822&amp;"",Codetabel!$B$2:$B$11,0)),"")</f>
        <v/>
      </c>
      <c r="Z822" s="8" t="str">
        <f aca="false">IF(X822,O822=S822,"")</f>
        <v/>
      </c>
    </row>
    <row r="823" customFormat="false" ht="15" hidden="false" customHeight="false" outlineLevel="0" collapsed="false">
      <c r="A823" s="9" t="n">
        <v>835</v>
      </c>
      <c r="B823" s="9"/>
      <c r="C823" s="9"/>
      <c r="D823" s="9"/>
      <c r="E823" s="9"/>
      <c r="F823" s="9" t="n">
        <v>30</v>
      </c>
      <c r="G823" s="9"/>
      <c r="H823" s="9"/>
      <c r="I823" s="9"/>
      <c r="J823" s="9"/>
      <c r="K823" s="9"/>
      <c r="L823" s="9" t="s">
        <v>107</v>
      </c>
      <c r="M823" s="9" t="s">
        <v>107</v>
      </c>
      <c r="N823" s="11" t="b">
        <f aca="false">FALSE()</f>
        <v>0</v>
      </c>
      <c r="O823" s="8" t="n">
        <f aca="false">IF(F823="","",IF(ISNUMBER(F823),F823,IFERROR(VALUE(F823),"")))</f>
        <v>30</v>
      </c>
      <c r="P823" s="8" t="str">
        <f aca="false">IF(G823="","",IF(ISNUMBER(G823),G823,IFERROR(VALUE(G823),"")))</f>
        <v/>
      </c>
      <c r="Q823" s="8" t="str">
        <f aca="false">IF(H823="","",IF(ISNUMBER(H823),H823,IFERROR(VALUE(H823),"")))</f>
        <v/>
      </c>
      <c r="R823" s="8" t="str">
        <f aca="false">IF(I823="","",IF(ISNUMBER(I823),I823,IFERROR(VALUE(I823),"")))</f>
        <v/>
      </c>
      <c r="S823" s="8" t="n">
        <f aca="false">IF(COUNT(O823:R823)=0,"",MAX(O823:R823))</f>
        <v>30</v>
      </c>
      <c r="T823" s="8" t="str">
        <f aca="false">IF(S823="","",IFERROR(INDEX(Codetabel!$B$2:$B$11,MATCH(S823,Codetabel!$A$2:$A$11,0)),""))</f>
        <v>2</v>
      </c>
      <c r="U823" s="8" t="str">
        <f aca="false">IF(NOT(X823),"n/a (excluded)",IF(K823=S823,"OK","MISMATCH"))</f>
        <v>n/a (excluded)</v>
      </c>
      <c r="V823" s="8" t="str">
        <f aca="false">IF(NOT(X823),"n/a (excluded)",IF(M823&amp;""=T823&amp;"","OK","MISMATCH"))</f>
        <v>n/a (excluded)</v>
      </c>
      <c r="W823" s="8" t="str">
        <f aca="false">IF(E823="","no activity description",IF(O823="","no numeric odour distance",IF(M823="","no category","")))</f>
        <v>no activity description</v>
      </c>
      <c r="X823" s="12" t="b">
        <f aca="false">W823=""</f>
        <v>0</v>
      </c>
      <c r="Y823" s="8" t="str">
        <f aca="false">IF(X823,INDEX(Codetabel!$C$2:$C$11,MATCH(M823&amp;"",Codetabel!$B$2:$B$11,0)),"")</f>
        <v/>
      </c>
      <c r="Z823" s="8" t="str">
        <f aca="false">IF(X823,O823=S823,"")</f>
        <v/>
      </c>
    </row>
    <row r="824" customFormat="false" ht="15" hidden="false" customHeight="false" outlineLevel="0" collapsed="false">
      <c r="A824" s="9" t="n">
        <v>836</v>
      </c>
      <c r="B824" s="9"/>
      <c r="C824" s="9"/>
      <c r="D824" s="9"/>
      <c r="E824" s="9"/>
      <c r="F824" s="9" t="n">
        <v>200</v>
      </c>
      <c r="G824" s="9"/>
      <c r="H824" s="9"/>
      <c r="I824" s="9"/>
      <c r="J824" s="9"/>
      <c r="K824" s="9"/>
      <c r="L824" s="9" t="s">
        <v>132</v>
      </c>
      <c r="M824" s="9" t="s">
        <v>132</v>
      </c>
      <c r="N824" s="11" t="b">
        <f aca="false">FALSE()</f>
        <v>0</v>
      </c>
      <c r="O824" s="8" t="n">
        <f aca="false">IF(F824="","",IF(ISNUMBER(F824),F824,IFERROR(VALUE(F824),"")))</f>
        <v>200</v>
      </c>
      <c r="P824" s="8" t="str">
        <f aca="false">IF(G824="","",IF(ISNUMBER(G824),G824,IFERROR(VALUE(G824),"")))</f>
        <v/>
      </c>
      <c r="Q824" s="8" t="str">
        <f aca="false">IF(H824="","",IF(ISNUMBER(H824),H824,IFERROR(VALUE(H824),"")))</f>
        <v/>
      </c>
      <c r="R824" s="8" t="str">
        <f aca="false">IF(I824="","",IF(ISNUMBER(I824),I824,IFERROR(VALUE(I824),"")))</f>
        <v/>
      </c>
      <c r="S824" s="8" t="n">
        <f aca="false">IF(COUNT(O824:R824)=0,"",MAX(O824:R824))</f>
        <v>200</v>
      </c>
      <c r="T824" s="8" t="str">
        <f aca="false">IF(S824="","",IFERROR(INDEX(Codetabel!$B$2:$B$11,MATCH(S824,Codetabel!$A$2:$A$11,0)),""))</f>
        <v>4.1</v>
      </c>
      <c r="U824" s="8" t="str">
        <f aca="false">IF(NOT(X824),"n/a (excluded)",IF(K824=S824,"OK","MISMATCH"))</f>
        <v>n/a (excluded)</v>
      </c>
      <c r="V824" s="8" t="str">
        <f aca="false">IF(NOT(X824),"n/a (excluded)",IF(M824&amp;""=T824&amp;"","OK","MISMATCH"))</f>
        <v>n/a (excluded)</v>
      </c>
      <c r="W824" s="8" t="str">
        <f aca="false">IF(E824="","no activity description",IF(O824="","no numeric odour distance",IF(M824="","no category","")))</f>
        <v>no activity description</v>
      </c>
      <c r="X824" s="12" t="b">
        <f aca="false">W824=""</f>
        <v>0</v>
      </c>
      <c r="Y824" s="8" t="str">
        <f aca="false">IF(X824,INDEX(Codetabel!$C$2:$C$11,MATCH(M824&amp;"",Codetabel!$B$2:$B$11,0)),"")</f>
        <v/>
      </c>
      <c r="Z824" s="8" t="str">
        <f aca="false">IF(X824,O824=S824,"")</f>
        <v/>
      </c>
    </row>
    <row r="825" customFormat="false" ht="15" hidden="false" customHeight="false" outlineLevel="0" collapsed="false">
      <c r="A825" s="9" t="n">
        <v>837</v>
      </c>
      <c r="B825" s="9"/>
      <c r="C825" s="9"/>
      <c r="D825" s="9"/>
      <c r="E825" s="9"/>
      <c r="F825" s="9" t="n">
        <v>0</v>
      </c>
      <c r="G825" s="9"/>
      <c r="H825" s="9"/>
      <c r="I825" s="9"/>
      <c r="J825" s="9"/>
      <c r="K825" s="9"/>
      <c r="L825" s="9" t="s">
        <v>418</v>
      </c>
      <c r="M825" s="9" t="s">
        <v>418</v>
      </c>
      <c r="N825" s="11" t="b">
        <f aca="false">FALSE()</f>
        <v>0</v>
      </c>
      <c r="O825" s="8" t="n">
        <f aca="false">IF(F825="","",IF(ISNUMBER(F825),F825,IFERROR(VALUE(F825),"")))</f>
        <v>0</v>
      </c>
      <c r="P825" s="8" t="str">
        <f aca="false">IF(G825="","",IF(ISNUMBER(G825),G825,IFERROR(VALUE(G825),"")))</f>
        <v/>
      </c>
      <c r="Q825" s="8" t="str">
        <f aca="false">IF(H825="","",IF(ISNUMBER(H825),H825,IFERROR(VALUE(H825),"")))</f>
        <v/>
      </c>
      <c r="R825" s="8" t="str">
        <f aca="false">IF(I825="","",IF(ISNUMBER(I825),I825,IFERROR(VALUE(I825),"")))</f>
        <v/>
      </c>
      <c r="S825" s="8" t="n">
        <f aca="false">IF(COUNT(O825:R825)=0,"",MAX(O825:R825))</f>
        <v>0</v>
      </c>
      <c r="T825" s="8" t="str">
        <f aca="false">IF(S825="","",IFERROR(INDEX(Codetabel!$B$2:$B$11,MATCH(S825,Codetabel!$A$2:$A$11,0)),""))</f>
        <v/>
      </c>
      <c r="U825" s="8" t="str">
        <f aca="false">IF(NOT(X825),"n/a (excluded)",IF(K825=S825,"OK","MISMATCH"))</f>
        <v>n/a (excluded)</v>
      </c>
      <c r="V825" s="8" t="str">
        <f aca="false">IF(NOT(X825),"n/a (excluded)",IF(M825&amp;""=T825&amp;"","OK","MISMATCH"))</f>
        <v>n/a (excluded)</v>
      </c>
      <c r="W825" s="8" t="str">
        <f aca="false">IF(E825="","no activity description",IF(O825="","no numeric odour distance",IF(M825="","no category","")))</f>
        <v>no activity description</v>
      </c>
      <c r="X825" s="12" t="b">
        <f aca="false">W825=""</f>
        <v>0</v>
      </c>
      <c r="Y825" s="8" t="str">
        <f aca="false">IF(X825,INDEX(Codetabel!$C$2:$C$11,MATCH(M825&amp;"",Codetabel!$B$2:$B$11,0)),"")</f>
        <v/>
      </c>
      <c r="Z825" s="8" t="str">
        <f aca="false">IF(X825,O825=S825,"")</f>
        <v/>
      </c>
    </row>
  </sheetData>
  <autoFilter ref="A1:Z8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50"/>
    <col collapsed="false" customWidth="true" hidden="false" outlineLevel="0" max="9" min="6" style="0" width="9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22"/>
    <col collapsed="false" customWidth="true" hidden="false" outlineLevel="0" max="14" min="13" style="0" width="9"/>
    <col collapsed="false" customWidth="true" hidden="false" outlineLevel="0" max="18" min="15" style="0" width="8"/>
    <col collapsed="false" customWidth="true" hidden="false" outlineLevel="0" max="22" min="19" style="0" width="10"/>
    <col collapsed="false" customWidth="true" hidden="false" outlineLevel="0" max="23" min="23" style="0" width="24"/>
    <col collapsed="false" customWidth="true" hidden="false" outlineLevel="0" max="26" min="24" style="0" width="9"/>
  </cols>
  <sheetData>
    <row r="1" customFormat="false" ht="52.2" hidden="false" customHeight="false" outlineLevel="0" collapsed="false">
      <c r="A1" s="4" t="s">
        <v>85</v>
      </c>
      <c r="B1" s="4" t="s">
        <v>86</v>
      </c>
      <c r="C1" s="4" t="s">
        <v>87</v>
      </c>
      <c r="D1" s="4" t="s">
        <v>1191</v>
      </c>
      <c r="E1" s="4" t="s">
        <v>88</v>
      </c>
      <c r="F1" s="4" t="s">
        <v>1192</v>
      </c>
      <c r="G1" s="4" t="s">
        <v>1193</v>
      </c>
      <c r="H1" s="4" t="s">
        <v>1194</v>
      </c>
      <c r="I1" s="4" t="s">
        <v>1195</v>
      </c>
      <c r="J1" s="4" t="s">
        <v>1196</v>
      </c>
      <c r="K1" s="4" t="s">
        <v>1197</v>
      </c>
      <c r="L1" s="4" t="s">
        <v>1198</v>
      </c>
      <c r="M1" s="4" t="s">
        <v>1199</v>
      </c>
      <c r="N1" s="4" t="s">
        <v>1200</v>
      </c>
      <c r="O1" s="4" t="s">
        <v>1201</v>
      </c>
      <c r="P1" s="4" t="s">
        <v>1202</v>
      </c>
      <c r="Q1" s="4" t="s">
        <v>1203</v>
      </c>
      <c r="R1" s="4" t="s">
        <v>1204</v>
      </c>
      <c r="S1" s="4" t="s">
        <v>1205</v>
      </c>
      <c r="T1" s="4" t="s">
        <v>1206</v>
      </c>
      <c r="U1" s="4" t="s">
        <v>1207</v>
      </c>
      <c r="V1" s="4" t="s">
        <v>1208</v>
      </c>
      <c r="W1" s="4" t="s">
        <v>1209</v>
      </c>
      <c r="X1" s="4" t="s">
        <v>1210</v>
      </c>
      <c r="Y1" s="4" t="s">
        <v>91</v>
      </c>
      <c r="Z1" s="4" t="s">
        <v>93</v>
      </c>
    </row>
    <row r="2" customFormat="false" ht="15" hidden="false" customHeight="false" outlineLevel="0" collapsed="false">
      <c r="A2" s="9" t="n">
        <v>3</v>
      </c>
      <c r="B2" s="9" t="s">
        <v>1243</v>
      </c>
      <c r="C2" s="9" t="s">
        <v>1244</v>
      </c>
      <c r="D2" s="9" t="s">
        <v>1212</v>
      </c>
      <c r="E2" s="9" t="s">
        <v>1245</v>
      </c>
      <c r="F2" s="9"/>
      <c r="G2" s="9"/>
      <c r="H2" s="9"/>
      <c r="I2" s="9"/>
      <c r="J2" s="9"/>
      <c r="K2" s="9"/>
      <c r="L2" s="9" t="str">
        <f aca="false">IF(ISNA(P3),"",P3)</f>
        <v/>
      </c>
      <c r="M2" s="9"/>
      <c r="N2" s="11" t="b">
        <f aca="false">TRUE()</f>
        <v>1</v>
      </c>
      <c r="O2" s="8" t="str">
        <f aca="false">IF(F2="","",IF(ISNUMBER(F2),F2,IFERROR(VALUE(F2),"")))</f>
        <v/>
      </c>
      <c r="P2" s="8" t="str">
        <f aca="false">IF(G2="","",IF(ISNUMBER(G2),G2,IFERROR(VALUE(G2),"")))</f>
        <v/>
      </c>
      <c r="Q2" s="8" t="str">
        <f aca="false">IF(H2="","",IF(ISNUMBER(H2),H2,IFERROR(VALUE(H2),"")))</f>
        <v/>
      </c>
      <c r="R2" s="8" t="str">
        <f aca="false">IF(I2="","",IF(ISNUMBER(I2),I2,IFERROR(VALUE(I2),"")))</f>
        <v/>
      </c>
      <c r="S2" s="8" t="str">
        <f aca="false">IF(COUNT(O2:R2)=0,"",MAX(O2:R2))</f>
        <v/>
      </c>
      <c r="T2" s="8" t="str">
        <f aca="false">IF(S2="","",IFERROR(INDEX(Codetabel!$B$2:$B$11,MATCH(S2,Codetabel!$A$2:$A$11,0)),""))</f>
        <v/>
      </c>
      <c r="U2" s="8" t="str">
        <f aca="false">IF(NOT(X2),"n/a (excluded)",IF(K2=S2,"OK","MISMATCH"))</f>
        <v>n/a (excluded)</v>
      </c>
      <c r="V2" s="8" t="str">
        <f aca="false">IF(NOT(X2),"n/a (excluded)",IF(M2&amp;""=T2&amp;"","OK","MISMATCH"))</f>
        <v>n/a (excluded)</v>
      </c>
      <c r="W2" s="8" t="str">
        <f aca="false">IF(E2="","no activity description",IF(O2="","no numeric odour distance",IF(M2="","no category","")))</f>
        <v>no numeric odour distance</v>
      </c>
      <c r="X2" s="12" t="b">
        <f aca="false">W2=""</f>
        <v>0</v>
      </c>
      <c r="Y2" s="8" t="str">
        <f aca="false">IF(X2,INDEX(Codetabel!$C$2:$C$11,MATCH(M2&amp;"",Codetabel!$B$2:$B$11,0)),"")</f>
        <v/>
      </c>
      <c r="Z2" s="8" t="str">
        <f aca="false">IF(X2,O2=S2,"")</f>
        <v/>
      </c>
    </row>
    <row r="3" customFormat="false" ht="15" hidden="false" customHeight="false" outlineLevel="0" collapsed="false">
      <c r="A3" s="9" t="n">
        <v>4</v>
      </c>
      <c r="B3" s="9" t="s">
        <v>193</v>
      </c>
      <c r="C3" s="9" t="s">
        <v>194</v>
      </c>
      <c r="D3" s="9" t="s">
        <v>1215</v>
      </c>
      <c r="E3" s="9" t="s">
        <v>1246</v>
      </c>
      <c r="F3" s="9"/>
      <c r="G3" s="9"/>
      <c r="H3" s="9"/>
      <c r="I3" s="9"/>
      <c r="J3" s="9"/>
      <c r="K3" s="9"/>
      <c r="L3" s="9" t="n">
        <f aca="false">IF(ISNA(P4),"",P4)</f>
        <v>0</v>
      </c>
      <c r="M3" s="9"/>
      <c r="N3" s="11" t="b">
        <f aca="false">TRUE()</f>
        <v>1</v>
      </c>
      <c r="O3" s="8" t="str">
        <f aca="false">IF(F3="","",IF(ISNUMBER(F3),F3,IFERROR(VALUE(F3),"")))</f>
        <v/>
      </c>
      <c r="P3" s="8" t="str">
        <f aca="false">IF(G3="","",IF(ISNUMBER(G3),G3,IFERROR(VALUE(G3),"")))</f>
        <v/>
      </c>
      <c r="Q3" s="8" t="str">
        <f aca="false">IF(H3="","",IF(ISNUMBER(H3),H3,IFERROR(VALUE(H3),"")))</f>
        <v/>
      </c>
      <c r="R3" s="8" t="str">
        <f aca="false">IF(I3="","",IF(ISNUMBER(I3),I3,IFERROR(VALUE(I3),"")))</f>
        <v/>
      </c>
      <c r="S3" s="8" t="str">
        <f aca="false">IF(COUNT(O3:R3)=0,"",MAX(O3:R3))</f>
        <v/>
      </c>
      <c r="T3" s="8" t="str">
        <f aca="false">IF(S3="","",IFERROR(INDEX(Codetabel!$B$2:$B$11,MATCH(S3,Codetabel!$A$2:$A$11,0)),""))</f>
        <v/>
      </c>
      <c r="U3" s="8" t="str">
        <f aca="false">IF(NOT(X3),"n/a (excluded)",IF(K3=S3,"OK","MISMATCH"))</f>
        <v>n/a (excluded)</v>
      </c>
      <c r="V3" s="8" t="str">
        <f aca="false">IF(NOT(X3),"n/a (excluded)",IF(M3&amp;""=T3&amp;"","OK","MISMATCH"))</f>
        <v>n/a (excluded)</v>
      </c>
      <c r="W3" s="8" t="str">
        <f aca="false">IF(E3="","no activity description",IF(O3="","no numeric odour distance",IF(M3="","no category","")))</f>
        <v>no numeric odour distance</v>
      </c>
      <c r="X3" s="12" t="b">
        <f aca="false">W3=""</f>
        <v>0</v>
      </c>
      <c r="Y3" s="8" t="str">
        <f aca="false">IF(X3,INDEX(Codetabel!$C$2:$C$11,MATCH(M3&amp;"",Codetabel!$B$2:$B$11,0)),"")</f>
        <v/>
      </c>
      <c r="Z3" s="8" t="str">
        <f aca="false">IF(X3,O3=S3,"")</f>
        <v/>
      </c>
    </row>
    <row r="4" customFormat="false" ht="15" hidden="false" customHeight="false" outlineLevel="0" collapsed="false">
      <c r="A4" s="9" t="n">
        <v>5</v>
      </c>
      <c r="B4" s="9" t="s">
        <v>193</v>
      </c>
      <c r="C4" s="9" t="s">
        <v>194</v>
      </c>
      <c r="D4" s="9" t="s">
        <v>392</v>
      </c>
      <c r="E4" s="9" t="s">
        <v>195</v>
      </c>
      <c r="F4" s="9" t="n">
        <v>100</v>
      </c>
      <c r="G4" s="9" t="n">
        <v>0</v>
      </c>
      <c r="H4" s="9" t="n">
        <v>100</v>
      </c>
      <c r="I4" s="9" t="n">
        <v>50</v>
      </c>
      <c r="J4" s="9" t="n">
        <f aca="false">MAX(J5,G5,F5,E5)</f>
        <v>300</v>
      </c>
      <c r="K4" s="9" t="n">
        <v>100</v>
      </c>
      <c r="L4" s="9" t="n">
        <f aca="false">IF(ISNA(P5),"",P5)</f>
        <v>0</v>
      </c>
      <c r="M4" s="9" t="s">
        <v>115</v>
      </c>
      <c r="N4" s="11" t="b">
        <f aca="false">TRUE()</f>
        <v>1</v>
      </c>
      <c r="O4" s="8" t="n">
        <f aca="false">IF(F4="","",IF(ISNUMBER(F4),F4,IFERROR(VALUE(F4),"")))</f>
        <v>100</v>
      </c>
      <c r="P4" s="8" t="n">
        <f aca="false">IF(G4="","",IF(ISNUMBER(G4),G4,IFERROR(VALUE(G4),"")))</f>
        <v>0</v>
      </c>
      <c r="Q4" s="8" t="n">
        <f aca="false">IF(H4="","",IF(ISNUMBER(H4),H4,IFERROR(VALUE(H4),"")))</f>
        <v>100</v>
      </c>
      <c r="R4" s="8" t="n">
        <f aca="false">IF(I4="","",IF(ISNUMBER(I4),I4,IFERROR(VALUE(I4),"")))</f>
        <v>50</v>
      </c>
      <c r="S4" s="8" t="n">
        <f aca="false">IF(COUNT(O4:R4)=0,"",MAX(O4:R4))</f>
        <v>100</v>
      </c>
      <c r="T4" s="8" t="str">
        <f aca="false">IF(S4="","",IFERROR(INDEX(Codetabel!$B$2:$B$11,MATCH(S4,Codetabel!$A$2:$A$11,0)),""))</f>
        <v>3.2</v>
      </c>
      <c r="U4" s="8" t="str">
        <f aca="false">IF(NOT(X4),"n/a (excluded)",IF(K4=S4,"OK","MISMATCH"))</f>
        <v>OK</v>
      </c>
      <c r="V4" s="8" t="str">
        <f aca="false">IF(NOT(X4),"n/a (excluded)",IF(M4&amp;""=T4&amp;"","OK","MISMATCH"))</f>
        <v>OK</v>
      </c>
      <c r="W4" s="8" t="str">
        <f aca="false">IF(E4="","no activity description",IF(O4="","no numeric odour distance",IF(M4="","no category","")))</f>
        <v/>
      </c>
      <c r="X4" s="12" t="b">
        <f aca="false">W4=""</f>
        <v>1</v>
      </c>
      <c r="Y4" s="8" t="n">
        <f aca="false">IF(X4,INDEX(Codetabel!$C$2:$C$11,MATCH(M4&amp;"",Codetabel!$B$2:$B$11,0)),"")</f>
        <v>4</v>
      </c>
      <c r="Z4" s="12" t="b">
        <f aca="false">IF(X4,O4=S4,"")</f>
        <v>1</v>
      </c>
    </row>
    <row r="5" customFormat="false" ht="15" hidden="false" customHeight="false" outlineLevel="0" collapsed="false">
      <c r="A5" s="9" t="n">
        <v>6</v>
      </c>
      <c r="B5" s="9" t="s">
        <v>193</v>
      </c>
      <c r="C5" s="9" t="s">
        <v>196</v>
      </c>
      <c r="D5" s="9" t="s">
        <v>1217</v>
      </c>
      <c r="E5" s="9" t="s">
        <v>198</v>
      </c>
      <c r="F5" s="9" t="n">
        <v>300</v>
      </c>
      <c r="G5" s="9" t="n">
        <v>0</v>
      </c>
      <c r="H5" s="9" t="n">
        <v>100</v>
      </c>
      <c r="I5" s="9" t="n">
        <v>50</v>
      </c>
      <c r="J5" s="9" t="n">
        <f aca="false">MAX(J6,G6,F6,E6)</f>
        <v>100</v>
      </c>
      <c r="K5" s="9" t="n">
        <v>300</v>
      </c>
      <c r="L5" s="9" t="n">
        <f aca="false">IF(ISNA(P6),"",P6)</f>
        <v>0</v>
      </c>
      <c r="M5" s="9" t="s">
        <v>199</v>
      </c>
      <c r="N5" s="11" t="b">
        <f aca="false">TRUE()</f>
        <v>1</v>
      </c>
      <c r="O5" s="8" t="n">
        <f aca="false">IF(F5="","",IF(ISNUMBER(F5),F5,IFERROR(VALUE(F5),"")))</f>
        <v>300</v>
      </c>
      <c r="P5" s="8" t="n">
        <f aca="false">IF(G5="","",IF(ISNUMBER(G5),G5,IFERROR(VALUE(G5),"")))</f>
        <v>0</v>
      </c>
      <c r="Q5" s="8" t="n">
        <f aca="false">IF(H5="","",IF(ISNUMBER(H5),H5,IFERROR(VALUE(H5),"")))</f>
        <v>100</v>
      </c>
      <c r="R5" s="8" t="n">
        <f aca="false">IF(I5="","",IF(ISNUMBER(I5),I5,IFERROR(VALUE(I5),"")))</f>
        <v>50</v>
      </c>
      <c r="S5" s="8" t="n">
        <f aca="false">IF(COUNT(O5:R5)=0,"",MAX(O5:R5))</f>
        <v>300</v>
      </c>
      <c r="T5" s="8" t="str">
        <f aca="false">IF(S5="","",IFERROR(INDEX(Codetabel!$B$2:$B$11,MATCH(S5,Codetabel!$A$2:$A$11,0)),""))</f>
        <v>4.2</v>
      </c>
      <c r="U5" s="8" t="str">
        <f aca="false">IF(NOT(X5),"n/a (excluded)",IF(K5=S5,"OK","MISMATCH"))</f>
        <v>OK</v>
      </c>
      <c r="V5" s="8" t="str">
        <f aca="false">IF(NOT(X5),"n/a (excluded)",IF(M5&amp;""=T5&amp;"","OK","MISMATCH"))</f>
        <v>OK</v>
      </c>
      <c r="W5" s="8" t="str">
        <f aca="false">IF(E5="","no activity description",IF(O5="","no numeric odour distance",IF(M5="","no category","")))</f>
        <v/>
      </c>
      <c r="X5" s="12" t="b">
        <f aca="false">W5=""</f>
        <v>1</v>
      </c>
      <c r="Y5" s="8" t="n">
        <f aca="false">IF(X5,INDEX(Codetabel!$C$2:$C$11,MATCH(M5&amp;"",Codetabel!$B$2:$B$11,0)),"")</f>
        <v>6</v>
      </c>
      <c r="Z5" s="12" t="b">
        <f aca="false">IF(X5,O5=S5,"")</f>
        <v>1</v>
      </c>
    </row>
    <row r="6" customFormat="false" ht="15" hidden="false" customHeight="false" outlineLevel="0" collapsed="false">
      <c r="A6" s="9" t="n">
        <v>7</v>
      </c>
      <c r="B6" s="9" t="s">
        <v>193</v>
      </c>
      <c r="C6" s="9" t="s">
        <v>196</v>
      </c>
      <c r="D6" s="9" t="s">
        <v>1218</v>
      </c>
      <c r="E6" s="9" t="s">
        <v>200</v>
      </c>
      <c r="F6" s="9" t="n">
        <v>100</v>
      </c>
      <c r="G6" s="9" t="n">
        <v>0</v>
      </c>
      <c r="H6" s="9" t="n">
        <v>100</v>
      </c>
      <c r="I6" s="9" t="n">
        <v>50</v>
      </c>
      <c r="J6" s="9" t="n">
        <f aca="false">MAX(J7,G7,F7,E7)</f>
        <v>50</v>
      </c>
      <c r="K6" s="9" t="n">
        <v>100</v>
      </c>
      <c r="L6" s="9" t="n">
        <f aca="false">IF(ISNA(P7),"",P7)</f>
        <v>0</v>
      </c>
      <c r="M6" s="9" t="s">
        <v>115</v>
      </c>
      <c r="N6" s="11" t="b">
        <f aca="false">TRUE()</f>
        <v>1</v>
      </c>
      <c r="O6" s="8" t="n">
        <f aca="false">IF(F6="","",IF(ISNUMBER(F6),F6,IFERROR(VALUE(F6),"")))</f>
        <v>100</v>
      </c>
      <c r="P6" s="8" t="n">
        <f aca="false">IF(G6="","",IF(ISNUMBER(G6),G6,IFERROR(VALUE(G6),"")))</f>
        <v>0</v>
      </c>
      <c r="Q6" s="8" t="n">
        <f aca="false">IF(H6="","",IF(ISNUMBER(H6),H6,IFERROR(VALUE(H6),"")))</f>
        <v>100</v>
      </c>
      <c r="R6" s="8" t="n">
        <f aca="false">IF(I6="","",IF(ISNUMBER(I6),I6,IFERROR(VALUE(I6),"")))</f>
        <v>50</v>
      </c>
      <c r="S6" s="8" t="n">
        <f aca="false">IF(COUNT(O6:R6)=0,"",MAX(O6:R6))</f>
        <v>100</v>
      </c>
      <c r="T6" s="8" t="str">
        <f aca="false">IF(S6="","",IFERROR(INDEX(Codetabel!$B$2:$B$11,MATCH(S6,Codetabel!$A$2:$A$11,0)),""))</f>
        <v>3.2</v>
      </c>
      <c r="U6" s="8" t="str">
        <f aca="false">IF(NOT(X6),"n/a (excluded)",IF(K6=S6,"OK","MISMATCH"))</f>
        <v>OK</v>
      </c>
      <c r="V6" s="8" t="str">
        <f aca="false">IF(NOT(X6),"n/a (excluded)",IF(M6&amp;""=T6&amp;"","OK","MISMATCH"))</f>
        <v>OK</v>
      </c>
      <c r="W6" s="8" t="str">
        <f aca="false">IF(E6="","no activity description",IF(O6="","no numeric odour distance",IF(M6="","no category","")))</f>
        <v/>
      </c>
      <c r="X6" s="12" t="b">
        <f aca="false">W6=""</f>
        <v>1</v>
      </c>
      <c r="Y6" s="8" t="n">
        <f aca="false">IF(X6,INDEX(Codetabel!$C$2:$C$11,MATCH(M6&amp;"",Codetabel!$B$2:$B$11,0)),"")</f>
        <v>4</v>
      </c>
      <c r="Z6" s="12" t="b">
        <f aca="false">IF(X6,O6=S6,"")</f>
        <v>1</v>
      </c>
    </row>
    <row r="7" customFormat="false" ht="15" hidden="false" customHeight="false" outlineLevel="0" collapsed="false">
      <c r="A7" s="9" t="n">
        <v>8</v>
      </c>
      <c r="B7" s="9" t="s">
        <v>193</v>
      </c>
      <c r="C7" s="9" t="s">
        <v>196</v>
      </c>
      <c r="D7" s="9" t="s">
        <v>1219</v>
      </c>
      <c r="E7" s="9" t="s">
        <v>201</v>
      </c>
      <c r="F7" s="9" t="n">
        <v>50</v>
      </c>
      <c r="G7" s="9" t="n">
        <v>0</v>
      </c>
      <c r="H7" s="9" t="n">
        <v>50</v>
      </c>
      <c r="I7" s="9" t="n">
        <v>30</v>
      </c>
      <c r="J7" s="9" t="n">
        <f aca="false">MAX(J8,G8,F8,E8)</f>
        <v>50</v>
      </c>
      <c r="K7" s="9" t="n">
        <v>50</v>
      </c>
      <c r="L7" s="9" t="n">
        <f aca="false">IF(ISNA(P8),"",P8)</f>
        <v>0</v>
      </c>
      <c r="M7" s="9" t="s">
        <v>126</v>
      </c>
      <c r="N7" s="11" t="b">
        <f aca="false">TRUE()</f>
        <v>1</v>
      </c>
      <c r="O7" s="8" t="n">
        <f aca="false">IF(F7="","",IF(ISNUMBER(F7),F7,IFERROR(VALUE(F7),"")))</f>
        <v>50</v>
      </c>
      <c r="P7" s="8" t="n">
        <f aca="false">IF(G7="","",IF(ISNUMBER(G7),G7,IFERROR(VALUE(G7),"")))</f>
        <v>0</v>
      </c>
      <c r="Q7" s="8" t="n">
        <f aca="false">IF(H7="","",IF(ISNUMBER(H7),H7,IFERROR(VALUE(H7),"")))</f>
        <v>50</v>
      </c>
      <c r="R7" s="8" t="n">
        <f aca="false">IF(I7="","",IF(ISNUMBER(I7),I7,IFERROR(VALUE(I7),"")))</f>
        <v>30</v>
      </c>
      <c r="S7" s="8" t="n">
        <f aca="false">IF(COUNT(O7:R7)=0,"",MAX(O7:R7))</f>
        <v>50</v>
      </c>
      <c r="T7" s="8" t="str">
        <f aca="false">IF(S7="","",IFERROR(INDEX(Codetabel!$B$2:$B$11,MATCH(S7,Codetabel!$A$2:$A$11,0)),""))</f>
        <v>3.1</v>
      </c>
      <c r="U7" s="8" t="str">
        <f aca="false">IF(NOT(X7),"n/a (excluded)",IF(K7=S7,"OK","MISMATCH"))</f>
        <v>OK</v>
      </c>
      <c r="V7" s="8" t="str">
        <f aca="false">IF(NOT(X7),"n/a (excluded)",IF(M7&amp;""=T7&amp;"","OK","MISMATCH"))</f>
        <v>OK</v>
      </c>
      <c r="W7" s="8" t="str">
        <f aca="false">IF(E7="","no activity description",IF(O7="","no numeric odour distance",IF(M7="","no category","")))</f>
        <v/>
      </c>
      <c r="X7" s="12" t="b">
        <f aca="false">W7=""</f>
        <v>1</v>
      </c>
      <c r="Y7" s="8" t="n">
        <f aca="false">IF(X7,INDEX(Codetabel!$C$2:$C$11,MATCH(M7&amp;"",Codetabel!$B$2:$B$11,0)),"")</f>
        <v>3</v>
      </c>
      <c r="Z7" s="12" t="b">
        <f aca="false">IF(X7,O7=S7,"")</f>
        <v>1</v>
      </c>
    </row>
    <row r="8" customFormat="false" ht="15" hidden="false" customHeight="false" outlineLevel="0" collapsed="false">
      <c r="A8" s="9" t="n">
        <v>9</v>
      </c>
      <c r="B8" s="9" t="s">
        <v>193</v>
      </c>
      <c r="C8" s="9" t="s">
        <v>196</v>
      </c>
      <c r="D8" s="9" t="s">
        <v>418</v>
      </c>
      <c r="E8" s="9" t="s">
        <v>202</v>
      </c>
      <c r="F8" s="9" t="n">
        <v>30</v>
      </c>
      <c r="G8" s="9" t="n">
        <v>0</v>
      </c>
      <c r="H8" s="9" t="n">
        <v>50</v>
      </c>
      <c r="I8" s="9" t="n">
        <v>10</v>
      </c>
      <c r="J8" s="9" t="n">
        <f aca="false">MAX(J9,G9,F9,E9)</f>
        <v>50</v>
      </c>
      <c r="K8" s="9" t="n">
        <v>50</v>
      </c>
      <c r="L8" s="9" t="n">
        <f aca="false">IF(ISNA(P9),"",P9)</f>
        <v>0</v>
      </c>
      <c r="M8" s="9" t="s">
        <v>126</v>
      </c>
      <c r="N8" s="11" t="b">
        <f aca="false">TRUE()</f>
        <v>1</v>
      </c>
      <c r="O8" s="8" t="n">
        <f aca="false">IF(F8="","",IF(ISNUMBER(F8),F8,IFERROR(VALUE(F8),"")))</f>
        <v>30</v>
      </c>
      <c r="P8" s="8" t="n">
        <f aca="false">IF(G8="","",IF(ISNUMBER(G8),G8,IFERROR(VALUE(G8),"")))</f>
        <v>0</v>
      </c>
      <c r="Q8" s="8" t="n">
        <f aca="false">IF(H8="","",IF(ISNUMBER(H8),H8,IFERROR(VALUE(H8),"")))</f>
        <v>50</v>
      </c>
      <c r="R8" s="8" t="n">
        <f aca="false">IF(I8="","",IF(ISNUMBER(I8),I8,IFERROR(VALUE(I8),"")))</f>
        <v>10</v>
      </c>
      <c r="S8" s="8" t="n">
        <f aca="false">IF(COUNT(O8:R8)=0,"",MAX(O8:R8))</f>
        <v>50</v>
      </c>
      <c r="T8" s="8" t="str">
        <f aca="false">IF(S8="","",IFERROR(INDEX(Codetabel!$B$2:$B$11,MATCH(S8,Codetabel!$A$2:$A$11,0)),""))</f>
        <v>3.1</v>
      </c>
      <c r="U8" s="8" t="str">
        <f aca="false">IF(NOT(X8),"n/a (excluded)",IF(K8=S8,"OK","MISMATCH"))</f>
        <v>OK</v>
      </c>
      <c r="V8" s="8" t="str">
        <f aca="false">IF(NOT(X8),"n/a (excluded)",IF(M8&amp;""=T8&amp;"","OK","MISMATCH"))</f>
        <v>OK</v>
      </c>
      <c r="W8" s="8" t="str">
        <f aca="false">IF(E8="","no activity description",IF(O8="","no numeric odour distance",IF(M8="","no category","")))</f>
        <v/>
      </c>
      <c r="X8" s="12" t="b">
        <f aca="false">W8=""</f>
        <v>1</v>
      </c>
      <c r="Y8" s="8" t="n">
        <f aca="false">IF(X8,INDEX(Codetabel!$C$2:$C$11,MATCH(M8&amp;"",Codetabel!$B$2:$B$11,0)),"")</f>
        <v>3</v>
      </c>
      <c r="Z8" s="12" t="b">
        <f aca="false">IF(X8,O8=S8,"")</f>
        <v>0</v>
      </c>
    </row>
    <row r="9" customFormat="false" ht="15" hidden="false" customHeight="false" outlineLevel="0" collapsed="false">
      <c r="A9" s="9" t="n">
        <v>10</v>
      </c>
      <c r="B9" s="9" t="s">
        <v>193</v>
      </c>
      <c r="C9" s="9" t="s">
        <v>194</v>
      </c>
      <c r="D9" s="9" t="s">
        <v>1220</v>
      </c>
      <c r="E9" s="9" t="s">
        <v>203</v>
      </c>
      <c r="F9" s="9" t="n">
        <v>50</v>
      </c>
      <c r="G9" s="9" t="n">
        <v>0</v>
      </c>
      <c r="H9" s="9" t="n">
        <v>50</v>
      </c>
      <c r="I9" s="9" t="n">
        <v>10</v>
      </c>
      <c r="J9" s="9" t="n">
        <f aca="false">MAX(J10,G10,F10,E10)</f>
        <v>50</v>
      </c>
      <c r="K9" s="9" t="n">
        <v>50</v>
      </c>
      <c r="L9" s="9" t="n">
        <f aca="false">IF(ISNA(P10),"",P10)</f>
        <v>0</v>
      </c>
      <c r="M9" s="9" t="s">
        <v>126</v>
      </c>
      <c r="N9" s="11" t="b">
        <f aca="false">TRUE()</f>
        <v>1</v>
      </c>
      <c r="O9" s="8" t="n">
        <f aca="false">IF(F9="","",IF(ISNUMBER(F9),F9,IFERROR(VALUE(F9),"")))</f>
        <v>50</v>
      </c>
      <c r="P9" s="8" t="n">
        <f aca="false">IF(G9="","",IF(ISNUMBER(G9),G9,IFERROR(VALUE(G9),"")))</f>
        <v>0</v>
      </c>
      <c r="Q9" s="8" t="n">
        <f aca="false">IF(H9="","",IF(ISNUMBER(H9),H9,IFERROR(VALUE(H9),"")))</f>
        <v>50</v>
      </c>
      <c r="R9" s="8" t="n">
        <f aca="false">IF(I9="","",IF(ISNUMBER(I9),I9,IFERROR(VALUE(I9),"")))</f>
        <v>10</v>
      </c>
      <c r="S9" s="8" t="n">
        <f aca="false">IF(COUNT(O9:R9)=0,"",MAX(O9:R9))</f>
        <v>50</v>
      </c>
      <c r="T9" s="8" t="str">
        <f aca="false">IF(S9="","",IFERROR(INDEX(Codetabel!$B$2:$B$11,MATCH(S9,Codetabel!$A$2:$A$11,0)),""))</f>
        <v>3.1</v>
      </c>
      <c r="U9" s="8" t="str">
        <f aca="false">IF(NOT(X9),"n/a (excluded)",IF(K9=S9,"OK","MISMATCH"))</f>
        <v>OK</v>
      </c>
      <c r="V9" s="8" t="str">
        <f aca="false">IF(NOT(X9),"n/a (excluded)",IF(M9&amp;""=T9&amp;"","OK","MISMATCH"))</f>
        <v>OK</v>
      </c>
      <c r="W9" s="8" t="str">
        <f aca="false">IF(E9="","no activity description",IF(O9="","no numeric odour distance",IF(M9="","no category","")))</f>
        <v/>
      </c>
      <c r="X9" s="12" t="b">
        <f aca="false">W9=""</f>
        <v>1</v>
      </c>
      <c r="Y9" s="8" t="n">
        <f aca="false">IF(X9,INDEX(Codetabel!$C$2:$C$11,MATCH(M9&amp;"",Codetabel!$B$2:$B$11,0)),"")</f>
        <v>3</v>
      </c>
      <c r="Z9" s="12" t="b">
        <f aca="false">IF(X9,O9=S9,"")</f>
        <v>1</v>
      </c>
    </row>
    <row r="10" customFormat="false" ht="15" hidden="false" customHeight="false" outlineLevel="0" collapsed="false">
      <c r="A10" s="9" t="n">
        <v>11</v>
      </c>
      <c r="B10" s="9" t="s">
        <v>193</v>
      </c>
      <c r="C10" s="9" t="s">
        <v>204</v>
      </c>
      <c r="D10" s="9" t="s">
        <v>1247</v>
      </c>
      <c r="E10" s="9" t="s">
        <v>205</v>
      </c>
      <c r="F10" s="9" t="n">
        <v>50</v>
      </c>
      <c r="G10" s="9" t="n">
        <v>0</v>
      </c>
      <c r="H10" s="9" t="n">
        <v>50</v>
      </c>
      <c r="I10" s="9" t="n">
        <v>10</v>
      </c>
      <c r="J10" s="9" t="n">
        <f aca="false">MAX(J11,G11,F11,E11)</f>
        <v>0</v>
      </c>
      <c r="K10" s="9" t="n">
        <v>50</v>
      </c>
      <c r="L10" s="9" t="str">
        <f aca="false">IF(ISNA(P11),"",P11)</f>
        <v/>
      </c>
      <c r="M10" s="9" t="s">
        <v>126</v>
      </c>
      <c r="N10" s="11" t="b">
        <f aca="false">TRUE()</f>
        <v>1</v>
      </c>
      <c r="O10" s="8" t="n">
        <f aca="false">IF(F10="","",IF(ISNUMBER(F10),F10,IFERROR(VALUE(F10),"")))</f>
        <v>50</v>
      </c>
      <c r="P10" s="8" t="n">
        <f aca="false">IF(G10="","",IF(ISNUMBER(G10),G10,IFERROR(VALUE(G10),"")))</f>
        <v>0</v>
      </c>
      <c r="Q10" s="8" t="n">
        <f aca="false">IF(H10="","",IF(ISNUMBER(H10),H10,IFERROR(VALUE(H10),"")))</f>
        <v>50</v>
      </c>
      <c r="R10" s="8" t="n">
        <f aca="false">IF(I10="","",IF(ISNUMBER(I10),I10,IFERROR(VALUE(I10),"")))</f>
        <v>10</v>
      </c>
      <c r="S10" s="8" t="n">
        <f aca="false">IF(COUNT(O10:R10)=0,"",MAX(O10:R10))</f>
        <v>50</v>
      </c>
      <c r="T10" s="8" t="str">
        <f aca="false">IF(S10="","",IFERROR(INDEX(Codetabel!$B$2:$B$11,MATCH(S10,Codetabel!$A$2:$A$11,0)),""))</f>
        <v>3.1</v>
      </c>
      <c r="U10" s="8" t="str">
        <f aca="false">IF(NOT(X10),"n/a (excluded)",IF(K10=S10,"OK","MISMATCH"))</f>
        <v>OK</v>
      </c>
      <c r="V10" s="8" t="str">
        <f aca="false">IF(NOT(X10),"n/a (excluded)",IF(M10&amp;""=T10&amp;"","OK","MISMATCH"))</f>
        <v>OK</v>
      </c>
      <c r="W10" s="8" t="str">
        <f aca="false">IF(E10="","no activity description",IF(O10="","no numeric odour distance",IF(M10="","no category","")))</f>
        <v/>
      </c>
      <c r="X10" s="12" t="b">
        <f aca="false">W10=""</f>
        <v>1</v>
      </c>
      <c r="Y10" s="8" t="n">
        <f aca="false">IF(X10,INDEX(Codetabel!$C$2:$C$11,MATCH(M10&amp;"",Codetabel!$B$2:$B$11,0)),"")</f>
        <v>3</v>
      </c>
      <c r="Z10" s="12" t="b">
        <f aca="false">IF(X10,O10=S10,"")</f>
        <v>1</v>
      </c>
    </row>
    <row r="11" customFormat="false" ht="15" hidden="false" customHeight="false" outlineLevel="0" collapsed="false">
      <c r="A11" s="9" t="n">
        <v>12</v>
      </c>
      <c r="B11" s="9" t="s">
        <v>206</v>
      </c>
      <c r="C11" s="9" t="s">
        <v>207</v>
      </c>
      <c r="D11" s="9" t="s">
        <v>1215</v>
      </c>
      <c r="E11" s="9" t="s">
        <v>1248</v>
      </c>
      <c r="F11" s="9"/>
      <c r="G11" s="9"/>
      <c r="H11" s="9"/>
      <c r="I11" s="9"/>
      <c r="J11" s="9"/>
      <c r="K11" s="9"/>
      <c r="L11" s="9" t="n">
        <f aca="false">IF(ISNA(P12),"",P12)</f>
        <v>0</v>
      </c>
      <c r="M11" s="9"/>
      <c r="N11" s="11" t="b">
        <f aca="false">TRUE()</f>
        <v>1</v>
      </c>
      <c r="O11" s="8" t="str">
        <f aca="false">IF(F11="","",IF(ISNUMBER(F11),F11,IFERROR(VALUE(F11),"")))</f>
        <v/>
      </c>
      <c r="P11" s="8" t="str">
        <f aca="false">IF(G11="","",IF(ISNUMBER(G11),G11,IFERROR(VALUE(G11),"")))</f>
        <v/>
      </c>
      <c r="Q11" s="8" t="str">
        <f aca="false">IF(H11="","",IF(ISNUMBER(H11),H11,IFERROR(VALUE(H11),"")))</f>
        <v/>
      </c>
      <c r="R11" s="8" t="str">
        <f aca="false">IF(I11="","",IF(ISNUMBER(I11),I11,IFERROR(VALUE(I11),"")))</f>
        <v/>
      </c>
      <c r="S11" s="8" t="str">
        <f aca="false">IF(COUNT(O11:R11)=0,"",MAX(O11:R11))</f>
        <v/>
      </c>
      <c r="T11" s="8" t="str">
        <f aca="false">IF(S11="","",IFERROR(INDEX(Codetabel!$B$2:$B$11,MATCH(S11,Codetabel!$A$2:$A$11,0)),""))</f>
        <v/>
      </c>
      <c r="U11" s="8" t="str">
        <f aca="false">IF(NOT(X11),"n/a (excluded)",IF(K11=S11,"OK","MISMATCH"))</f>
        <v>n/a (excluded)</v>
      </c>
      <c r="V11" s="8" t="str">
        <f aca="false">IF(NOT(X11),"n/a (excluded)",IF(M11&amp;""=T11&amp;"","OK","MISMATCH"))</f>
        <v>n/a (excluded)</v>
      </c>
      <c r="W11" s="8" t="str">
        <f aca="false">IF(E11="","no activity description",IF(O11="","no numeric odour distance",IF(M11="","no category","")))</f>
        <v>no numeric odour distance</v>
      </c>
      <c r="X11" s="12" t="b">
        <f aca="false">W11=""</f>
        <v>0</v>
      </c>
      <c r="Y11" s="8" t="str">
        <f aca="false">IF(X11,INDEX(Codetabel!$C$2:$C$11,MATCH(M11&amp;"",Codetabel!$B$2:$B$11,0)),"")</f>
        <v/>
      </c>
      <c r="Z11" s="8" t="str">
        <f aca="false">IF(X11,O11=S11,"")</f>
        <v/>
      </c>
    </row>
    <row r="12" customFormat="false" ht="15" hidden="false" customHeight="false" outlineLevel="0" collapsed="false">
      <c r="A12" s="9" t="n">
        <v>13</v>
      </c>
      <c r="B12" s="9" t="s">
        <v>206</v>
      </c>
      <c r="C12" s="9" t="s">
        <v>207</v>
      </c>
      <c r="D12" s="9" t="s">
        <v>107</v>
      </c>
      <c r="E12" s="9" t="s">
        <v>209</v>
      </c>
      <c r="F12" s="9" t="n">
        <v>200</v>
      </c>
      <c r="G12" s="9" t="n">
        <v>0</v>
      </c>
      <c r="H12" s="9" t="n">
        <v>100</v>
      </c>
      <c r="I12" s="9" t="n">
        <v>30</v>
      </c>
      <c r="J12" s="9" t="n">
        <f aca="false">MAX(J13,G13,F13,E13)</f>
        <v>300</v>
      </c>
      <c r="K12" s="9" t="n">
        <v>200</v>
      </c>
      <c r="L12" s="9" t="n">
        <f aca="false">IF(ISNA(P13),"",P13)</f>
        <v>0</v>
      </c>
      <c r="M12" s="9" t="s">
        <v>132</v>
      </c>
      <c r="N12" s="11" t="b">
        <f aca="false">TRUE()</f>
        <v>1</v>
      </c>
      <c r="O12" s="8" t="n">
        <f aca="false">IF(F12="","",IF(ISNUMBER(F12),F12,IFERROR(VALUE(F12),"")))</f>
        <v>200</v>
      </c>
      <c r="P12" s="8" t="n">
        <f aca="false">IF(G12="","",IF(ISNUMBER(G12),G12,IFERROR(VALUE(G12),"")))</f>
        <v>0</v>
      </c>
      <c r="Q12" s="8" t="n">
        <f aca="false">IF(H12="","",IF(ISNUMBER(H12),H12,IFERROR(VALUE(H12),"")))</f>
        <v>100</v>
      </c>
      <c r="R12" s="8" t="n">
        <f aca="false">IF(I12="","",IF(ISNUMBER(I12),I12,IFERROR(VALUE(I12),"")))</f>
        <v>30</v>
      </c>
      <c r="S12" s="8" t="n">
        <f aca="false">IF(COUNT(O12:R12)=0,"",MAX(O12:R12))</f>
        <v>200</v>
      </c>
      <c r="T12" s="8" t="str">
        <f aca="false">IF(S12="","",IFERROR(INDEX(Codetabel!$B$2:$B$11,MATCH(S12,Codetabel!$A$2:$A$11,0)),""))</f>
        <v>4.1</v>
      </c>
      <c r="U12" s="8" t="str">
        <f aca="false">IF(NOT(X12),"n/a (excluded)",IF(K12=S12,"OK","MISMATCH"))</f>
        <v>OK</v>
      </c>
      <c r="V12" s="8" t="str">
        <f aca="false">IF(NOT(X12),"n/a (excluded)",IF(M12&amp;""=T12&amp;"","OK","MISMATCH"))</f>
        <v>OK</v>
      </c>
      <c r="W12" s="8" t="str">
        <f aca="false">IF(E12="","no activity description",IF(O12="","no numeric odour distance",IF(M12="","no category","")))</f>
        <v/>
      </c>
      <c r="X12" s="12" t="b">
        <f aca="false">W12=""</f>
        <v>1</v>
      </c>
      <c r="Y12" s="8" t="n">
        <f aca="false">IF(X12,INDEX(Codetabel!$C$2:$C$11,MATCH(M12&amp;"",Codetabel!$B$2:$B$11,0)),"")</f>
        <v>5</v>
      </c>
      <c r="Z12" s="12" t="b">
        <f aca="false">IF(X12,O12=S12,"")</f>
        <v>1</v>
      </c>
    </row>
    <row r="13" customFormat="false" ht="15" hidden="false" customHeight="false" outlineLevel="0" collapsed="false">
      <c r="A13" s="9" t="n">
        <v>14</v>
      </c>
      <c r="B13" s="9" t="s">
        <v>206</v>
      </c>
      <c r="C13" s="9" t="s">
        <v>207</v>
      </c>
      <c r="D13" s="9" t="s">
        <v>1217</v>
      </c>
      <c r="E13" s="9" t="s">
        <v>210</v>
      </c>
      <c r="F13" s="9" t="n">
        <v>300</v>
      </c>
      <c r="G13" s="9" t="n">
        <v>0</v>
      </c>
      <c r="H13" s="9" t="n">
        <v>50</v>
      </c>
      <c r="I13" s="9" t="n">
        <v>0</v>
      </c>
      <c r="J13" s="9" t="n">
        <f aca="false">MAX(J14,G14,F14,E14)</f>
        <v>300</v>
      </c>
      <c r="K13" s="9" t="n">
        <v>300</v>
      </c>
      <c r="L13" s="9" t="n">
        <f aca="false">IF(ISNA(P14),"",P14)</f>
        <v>10</v>
      </c>
      <c r="M13" s="9" t="s">
        <v>199</v>
      </c>
      <c r="N13" s="11" t="b">
        <f aca="false">TRUE()</f>
        <v>1</v>
      </c>
      <c r="O13" s="8" t="n">
        <f aca="false">IF(F13="","",IF(ISNUMBER(F13),F13,IFERROR(VALUE(F13),"")))</f>
        <v>300</v>
      </c>
      <c r="P13" s="8" t="n">
        <f aca="false">IF(G13="","",IF(ISNUMBER(G13),G13,IFERROR(VALUE(G13),"")))</f>
        <v>0</v>
      </c>
      <c r="Q13" s="8" t="n">
        <f aca="false">IF(H13="","",IF(ISNUMBER(H13),H13,IFERROR(VALUE(H13),"")))</f>
        <v>50</v>
      </c>
      <c r="R13" s="8" t="n">
        <f aca="false">IF(I13="","",IF(ISNUMBER(I13),I13,IFERROR(VALUE(I13),"")))</f>
        <v>0</v>
      </c>
      <c r="S13" s="8" t="n">
        <f aca="false">IF(COUNT(O13:R13)=0,"",MAX(O13:R13))</f>
        <v>300</v>
      </c>
      <c r="T13" s="8" t="str">
        <f aca="false">IF(S13="","",IFERROR(INDEX(Codetabel!$B$2:$B$11,MATCH(S13,Codetabel!$A$2:$A$11,0)),""))</f>
        <v>4.2</v>
      </c>
      <c r="U13" s="8" t="str">
        <f aca="false">IF(NOT(X13),"n/a (excluded)",IF(K13=S13,"OK","MISMATCH"))</f>
        <v>OK</v>
      </c>
      <c r="V13" s="8" t="str">
        <f aca="false">IF(NOT(X13),"n/a (excluded)",IF(M13&amp;""=T13&amp;"","OK","MISMATCH"))</f>
        <v>OK</v>
      </c>
      <c r="W13" s="8" t="str">
        <f aca="false">IF(E13="","no activity description",IF(O13="","no numeric odour distance",IF(M13="","no category","")))</f>
        <v/>
      </c>
      <c r="X13" s="12" t="b">
        <f aca="false">W13=""</f>
        <v>1</v>
      </c>
      <c r="Y13" s="8" t="n">
        <f aca="false">IF(X13,INDEX(Codetabel!$C$2:$C$11,MATCH(M13&amp;"",Codetabel!$B$2:$B$11,0)),"")</f>
        <v>6</v>
      </c>
      <c r="Z13" s="12" t="b">
        <f aca="false">IF(X13,O13=S13,"")</f>
        <v>1</v>
      </c>
    </row>
    <row r="14" customFormat="false" ht="15" hidden="false" customHeight="false" outlineLevel="0" collapsed="false">
      <c r="A14" s="9" t="n">
        <v>15</v>
      </c>
      <c r="B14" s="9" t="s">
        <v>206</v>
      </c>
      <c r="C14" s="9" t="s">
        <v>207</v>
      </c>
      <c r="D14" s="9" t="s">
        <v>1218</v>
      </c>
      <c r="E14" s="9" t="s">
        <v>211</v>
      </c>
      <c r="F14" s="9" t="n">
        <v>300</v>
      </c>
      <c r="G14" s="9" t="n">
        <v>10</v>
      </c>
      <c r="H14" s="9" t="n">
        <v>50</v>
      </c>
      <c r="I14" s="9" t="n">
        <v>30</v>
      </c>
      <c r="J14" s="9" t="n">
        <f aca="false">MAX(J15,G15,F15,E15)</f>
        <v>100</v>
      </c>
      <c r="K14" s="9" t="n">
        <v>300</v>
      </c>
      <c r="L14" s="9" t="n">
        <f aca="false">IF(ISNA(P15),"",P15)</f>
        <v>10</v>
      </c>
      <c r="M14" s="9" t="s">
        <v>199</v>
      </c>
      <c r="N14" s="11" t="b">
        <f aca="false">TRUE()</f>
        <v>1</v>
      </c>
      <c r="O14" s="8" t="n">
        <f aca="false">IF(F14="","",IF(ISNUMBER(F14),F14,IFERROR(VALUE(F14),"")))</f>
        <v>300</v>
      </c>
      <c r="P14" s="8" t="n">
        <f aca="false">IF(G14="","",IF(ISNUMBER(G14),G14,IFERROR(VALUE(G14),"")))</f>
        <v>10</v>
      </c>
      <c r="Q14" s="8" t="n">
        <f aca="false">IF(H14="","",IF(ISNUMBER(H14),H14,IFERROR(VALUE(H14),"")))</f>
        <v>50</v>
      </c>
      <c r="R14" s="8" t="n">
        <f aca="false">IF(I14="","",IF(ISNUMBER(I14),I14,IFERROR(VALUE(I14),"")))</f>
        <v>30</v>
      </c>
      <c r="S14" s="8" t="n">
        <f aca="false">IF(COUNT(O14:R14)=0,"",MAX(O14:R14))</f>
        <v>300</v>
      </c>
      <c r="T14" s="8" t="str">
        <f aca="false">IF(S14="","",IFERROR(INDEX(Codetabel!$B$2:$B$11,MATCH(S14,Codetabel!$A$2:$A$11,0)),""))</f>
        <v>4.2</v>
      </c>
      <c r="U14" s="8" t="str">
        <f aca="false">IF(NOT(X14),"n/a (excluded)",IF(K14=S14,"OK","MISMATCH"))</f>
        <v>OK</v>
      </c>
      <c r="V14" s="8" t="str">
        <f aca="false">IF(NOT(X14),"n/a (excluded)",IF(M14&amp;""=T14&amp;"","OK","MISMATCH"))</f>
        <v>OK</v>
      </c>
      <c r="W14" s="8" t="str">
        <f aca="false">IF(E14="","no activity description",IF(O14="","no numeric odour distance",IF(M14="","no category","")))</f>
        <v/>
      </c>
      <c r="X14" s="12" t="b">
        <f aca="false">W14=""</f>
        <v>1</v>
      </c>
      <c r="Y14" s="8" t="n">
        <f aca="false">IF(X14,INDEX(Codetabel!$C$2:$C$11,MATCH(M14&amp;"",Codetabel!$B$2:$B$11,0)),"")</f>
        <v>6</v>
      </c>
      <c r="Z14" s="12" t="b">
        <f aca="false">IF(X14,O14=S14,"")</f>
        <v>1</v>
      </c>
    </row>
    <row r="15" customFormat="false" ht="15" hidden="false" customHeight="false" outlineLevel="0" collapsed="false">
      <c r="A15" s="9" t="n">
        <v>16</v>
      </c>
      <c r="B15" s="9" t="s">
        <v>206</v>
      </c>
      <c r="C15" s="9" t="s">
        <v>207</v>
      </c>
      <c r="D15" s="9" t="s">
        <v>1219</v>
      </c>
      <c r="E15" s="9" t="s">
        <v>212</v>
      </c>
      <c r="F15" s="9" t="n">
        <v>100</v>
      </c>
      <c r="G15" s="9" t="n">
        <v>10</v>
      </c>
      <c r="H15" s="9" t="n">
        <v>50</v>
      </c>
      <c r="I15" s="9" t="n">
        <v>30</v>
      </c>
      <c r="J15" s="9" t="n">
        <f aca="false">MAX(J16,G16,F16,E16)</f>
        <v>50</v>
      </c>
      <c r="K15" s="9" t="n">
        <v>100</v>
      </c>
      <c r="L15" s="9" t="n">
        <f aca="false">IF(ISNA(P16),"",P16)</f>
        <v>10</v>
      </c>
      <c r="M15" s="9" t="s">
        <v>115</v>
      </c>
      <c r="N15" s="11" t="b">
        <f aca="false">TRUE()</f>
        <v>1</v>
      </c>
      <c r="O15" s="8" t="n">
        <f aca="false">IF(F15="","",IF(ISNUMBER(F15),F15,IFERROR(VALUE(F15),"")))</f>
        <v>100</v>
      </c>
      <c r="P15" s="8" t="n">
        <f aca="false">IF(G15="","",IF(ISNUMBER(G15),G15,IFERROR(VALUE(G15),"")))</f>
        <v>10</v>
      </c>
      <c r="Q15" s="8" t="n">
        <f aca="false">IF(H15="","",IF(ISNUMBER(H15),H15,IFERROR(VALUE(H15),"")))</f>
        <v>50</v>
      </c>
      <c r="R15" s="8" t="n">
        <f aca="false">IF(I15="","",IF(ISNUMBER(I15),I15,IFERROR(VALUE(I15),"")))</f>
        <v>30</v>
      </c>
      <c r="S15" s="8" t="n">
        <f aca="false">IF(COUNT(O15:R15)=0,"",MAX(O15:R15))</f>
        <v>100</v>
      </c>
      <c r="T15" s="8" t="str">
        <f aca="false">IF(S15="","",IFERROR(INDEX(Codetabel!$B$2:$B$11,MATCH(S15,Codetabel!$A$2:$A$11,0)),""))</f>
        <v>3.2</v>
      </c>
      <c r="U15" s="8" t="str">
        <f aca="false">IF(NOT(X15),"n/a (excluded)",IF(K15=S15,"OK","MISMATCH"))</f>
        <v>OK</v>
      </c>
      <c r="V15" s="8" t="str">
        <f aca="false">IF(NOT(X15),"n/a (excluded)",IF(M15&amp;""=T15&amp;"","OK","MISMATCH"))</f>
        <v>OK</v>
      </c>
      <c r="W15" s="8" t="str">
        <f aca="false">IF(E15="","no activity description",IF(O15="","no numeric odour distance",IF(M15="","no category","")))</f>
        <v/>
      </c>
      <c r="X15" s="12" t="b">
        <f aca="false">W15=""</f>
        <v>1</v>
      </c>
      <c r="Y15" s="8" t="n">
        <f aca="false">IF(X15,INDEX(Codetabel!$C$2:$C$11,MATCH(M15&amp;"",Codetabel!$B$2:$B$11,0)),"")</f>
        <v>4</v>
      </c>
      <c r="Z15" s="12" t="b">
        <f aca="false">IF(X15,O15=S15,"")</f>
        <v>1</v>
      </c>
    </row>
    <row r="16" customFormat="false" ht="15" hidden="false" customHeight="false" outlineLevel="0" collapsed="false">
      <c r="A16" s="9" t="n">
        <v>17</v>
      </c>
      <c r="B16" s="9" t="s">
        <v>206</v>
      </c>
      <c r="C16" s="9" t="s">
        <v>207</v>
      </c>
      <c r="D16" s="9" t="s">
        <v>418</v>
      </c>
      <c r="E16" s="9" t="s">
        <v>213</v>
      </c>
      <c r="F16" s="9" t="n">
        <v>50</v>
      </c>
      <c r="G16" s="9" t="n">
        <v>10</v>
      </c>
      <c r="H16" s="9" t="n">
        <v>30</v>
      </c>
      <c r="I16" s="9" t="n">
        <v>10</v>
      </c>
      <c r="J16" s="9" t="n">
        <f aca="false">MAX(J17,G17,F17,E17)</f>
        <v>0</v>
      </c>
      <c r="K16" s="9" t="n">
        <v>50</v>
      </c>
      <c r="L16" s="9" t="str">
        <f aca="false">IF(ISNA(P17),"",P17)</f>
        <v/>
      </c>
      <c r="M16" s="9" t="s">
        <v>126</v>
      </c>
      <c r="N16" s="11" t="b">
        <f aca="false">TRUE()</f>
        <v>1</v>
      </c>
      <c r="O16" s="8" t="n">
        <f aca="false">IF(F16="","",IF(ISNUMBER(F16),F16,IFERROR(VALUE(F16),"")))</f>
        <v>50</v>
      </c>
      <c r="P16" s="8" t="n">
        <f aca="false">IF(G16="","",IF(ISNUMBER(G16),G16,IFERROR(VALUE(G16),"")))</f>
        <v>10</v>
      </c>
      <c r="Q16" s="8" t="n">
        <f aca="false">IF(H16="","",IF(ISNUMBER(H16),H16,IFERROR(VALUE(H16),"")))</f>
        <v>30</v>
      </c>
      <c r="R16" s="8" t="n">
        <f aca="false">IF(I16="","",IF(ISNUMBER(I16),I16,IFERROR(VALUE(I16),"")))</f>
        <v>10</v>
      </c>
      <c r="S16" s="8" t="n">
        <f aca="false">IF(COUNT(O16:R16)=0,"",MAX(O16:R16))</f>
        <v>50</v>
      </c>
      <c r="T16" s="8" t="str">
        <f aca="false">IF(S16="","",IFERROR(INDEX(Codetabel!$B$2:$B$11,MATCH(S16,Codetabel!$A$2:$A$11,0)),""))</f>
        <v>3.1</v>
      </c>
      <c r="U16" s="8" t="str">
        <f aca="false">IF(NOT(X16),"n/a (excluded)",IF(K16=S16,"OK","MISMATCH"))</f>
        <v>OK</v>
      </c>
      <c r="V16" s="8" t="str">
        <f aca="false">IF(NOT(X16),"n/a (excluded)",IF(M16&amp;""=T16&amp;"","OK","MISMATCH"))</f>
        <v>OK</v>
      </c>
      <c r="W16" s="8" t="str">
        <f aca="false">IF(E16="","no activity description",IF(O16="","no numeric odour distance",IF(M16="","no category","")))</f>
        <v/>
      </c>
      <c r="X16" s="12" t="b">
        <f aca="false">W16=""</f>
        <v>1</v>
      </c>
      <c r="Y16" s="8" t="n">
        <f aca="false">IF(X16,INDEX(Codetabel!$C$2:$C$11,MATCH(M16&amp;"",Codetabel!$B$2:$B$11,0)),"")</f>
        <v>3</v>
      </c>
      <c r="Z16" s="12" t="b">
        <f aca="false">IF(X16,O16=S16,"")</f>
        <v>1</v>
      </c>
    </row>
    <row r="17" customFormat="false" ht="15" hidden="false" customHeight="false" outlineLevel="0" collapsed="false">
      <c r="A17" s="9" t="n">
        <v>18</v>
      </c>
      <c r="B17" s="9" t="s">
        <v>214</v>
      </c>
      <c r="C17" s="9" t="s">
        <v>215</v>
      </c>
      <c r="D17" s="9" t="s">
        <v>1215</v>
      </c>
      <c r="E17" s="9" t="s">
        <v>1249</v>
      </c>
      <c r="F17" s="9"/>
      <c r="G17" s="9"/>
      <c r="H17" s="9"/>
      <c r="I17" s="9"/>
      <c r="J17" s="9"/>
      <c r="K17" s="9"/>
      <c r="L17" s="9" t="n">
        <f aca="false">IF(ISNA(P18),"",P18)</f>
        <v>30</v>
      </c>
      <c r="M17" s="9"/>
      <c r="N17" s="11" t="b">
        <f aca="false">TRUE()</f>
        <v>1</v>
      </c>
      <c r="O17" s="8" t="str">
        <f aca="false">IF(F17="","",IF(ISNUMBER(F17),F17,IFERROR(VALUE(F17),"")))</f>
        <v/>
      </c>
      <c r="P17" s="8" t="str">
        <f aca="false">IF(G17="","",IF(ISNUMBER(G17),G17,IFERROR(VALUE(G17),"")))</f>
        <v/>
      </c>
      <c r="Q17" s="8" t="str">
        <f aca="false">IF(H17="","",IF(ISNUMBER(H17),H17,IFERROR(VALUE(H17),"")))</f>
        <v/>
      </c>
      <c r="R17" s="8" t="str">
        <f aca="false">IF(I17="","",IF(ISNUMBER(I17),I17,IFERROR(VALUE(I17),"")))</f>
        <v/>
      </c>
      <c r="S17" s="8" t="str">
        <f aca="false">IF(COUNT(O17:R17)=0,"",MAX(O17:R17))</f>
        <v/>
      </c>
      <c r="T17" s="8" t="str">
        <f aca="false">IF(S17="","",IFERROR(INDEX(Codetabel!$B$2:$B$11,MATCH(S17,Codetabel!$A$2:$A$11,0)),""))</f>
        <v/>
      </c>
      <c r="U17" s="8" t="str">
        <f aca="false">IF(NOT(X17),"n/a (excluded)",IF(K17=S17,"OK","MISMATCH"))</f>
        <v>n/a (excluded)</v>
      </c>
      <c r="V17" s="8" t="str">
        <f aca="false">IF(NOT(X17),"n/a (excluded)",IF(M17&amp;""=T17&amp;"","OK","MISMATCH"))</f>
        <v>n/a (excluded)</v>
      </c>
      <c r="W17" s="8" t="str">
        <f aca="false">IF(E17="","no activity description",IF(O17="","no numeric odour distance",IF(M17="","no category","")))</f>
        <v>no numeric odour distance</v>
      </c>
      <c r="X17" s="12" t="b">
        <f aca="false">W17=""</f>
        <v>0</v>
      </c>
      <c r="Y17" s="8" t="str">
        <f aca="false">IF(X17,INDEX(Codetabel!$C$2:$C$11,MATCH(M17&amp;"",Codetabel!$B$2:$B$11,0)),"")</f>
        <v/>
      </c>
      <c r="Z17" s="8" t="str">
        <f aca="false">IF(X17,O17=S17,"")</f>
        <v/>
      </c>
    </row>
    <row r="18" customFormat="false" ht="15" hidden="false" customHeight="false" outlineLevel="0" collapsed="false">
      <c r="A18" s="9" t="n">
        <v>19</v>
      </c>
      <c r="B18" s="9" t="s">
        <v>214</v>
      </c>
      <c r="C18" s="9" t="s">
        <v>215</v>
      </c>
      <c r="D18" s="9" t="s">
        <v>392</v>
      </c>
      <c r="E18" s="9" t="s">
        <v>216</v>
      </c>
      <c r="F18" s="9" t="n">
        <v>300</v>
      </c>
      <c r="G18" s="9" t="n">
        <v>30</v>
      </c>
      <c r="H18" s="9" t="n">
        <v>200</v>
      </c>
      <c r="I18" s="9" t="n">
        <v>50</v>
      </c>
      <c r="J18" s="9" t="n">
        <f aca="false">MAX(J19,G19,F19,E19)</f>
        <v>50</v>
      </c>
      <c r="K18" s="9" t="n">
        <v>300</v>
      </c>
      <c r="L18" s="9" t="n">
        <f aca="false">IF(ISNA(P19),"",P19)</f>
        <v>10</v>
      </c>
      <c r="M18" s="9" t="s">
        <v>199</v>
      </c>
      <c r="N18" s="11" t="b">
        <f aca="false">TRUE()</f>
        <v>1</v>
      </c>
      <c r="O18" s="8" t="n">
        <f aca="false">IF(F18="","",IF(ISNUMBER(F18),F18,IFERROR(VALUE(F18),"")))</f>
        <v>300</v>
      </c>
      <c r="P18" s="8" t="n">
        <f aca="false">IF(G18="","",IF(ISNUMBER(G18),G18,IFERROR(VALUE(G18),"")))</f>
        <v>30</v>
      </c>
      <c r="Q18" s="8" t="n">
        <f aca="false">IF(H18="","",IF(ISNUMBER(H18),H18,IFERROR(VALUE(H18),"")))</f>
        <v>200</v>
      </c>
      <c r="R18" s="8" t="n">
        <f aca="false">IF(I18="","",IF(ISNUMBER(I18),I18,IFERROR(VALUE(I18),"")))</f>
        <v>50</v>
      </c>
      <c r="S18" s="8" t="n">
        <f aca="false">IF(COUNT(O18:R18)=0,"",MAX(O18:R18))</f>
        <v>300</v>
      </c>
      <c r="T18" s="8" t="str">
        <f aca="false">IF(S18="","",IFERROR(INDEX(Codetabel!$B$2:$B$11,MATCH(S18,Codetabel!$A$2:$A$11,0)),""))</f>
        <v>4.2</v>
      </c>
      <c r="U18" s="8" t="str">
        <f aca="false">IF(NOT(X18),"n/a (excluded)",IF(K18=S18,"OK","MISMATCH"))</f>
        <v>OK</v>
      </c>
      <c r="V18" s="8" t="str">
        <f aca="false">IF(NOT(X18),"n/a (excluded)",IF(M18&amp;""=T18&amp;"","OK","MISMATCH"))</f>
        <v>OK</v>
      </c>
      <c r="W18" s="8" t="str">
        <f aca="false">IF(E18="","no activity description",IF(O18="","no numeric odour distance",IF(M18="","no category","")))</f>
        <v/>
      </c>
      <c r="X18" s="12" t="b">
        <f aca="false">W18=""</f>
        <v>1</v>
      </c>
      <c r="Y18" s="8" t="n">
        <f aca="false">IF(X18,INDEX(Codetabel!$C$2:$C$11,MATCH(M18&amp;"",Codetabel!$B$2:$B$11,0)),"")</f>
        <v>6</v>
      </c>
      <c r="Z18" s="12" t="b">
        <f aca="false">IF(X18,O18=S18,"")</f>
        <v>1</v>
      </c>
    </row>
    <row r="19" customFormat="false" ht="15" hidden="false" customHeight="false" outlineLevel="0" collapsed="false">
      <c r="A19" s="9" t="n">
        <v>20</v>
      </c>
      <c r="B19" s="9" t="s">
        <v>214</v>
      </c>
      <c r="C19" s="9" t="s">
        <v>215</v>
      </c>
      <c r="D19" s="9" t="s">
        <v>107</v>
      </c>
      <c r="E19" s="9" t="s">
        <v>217</v>
      </c>
      <c r="F19" s="9" t="n">
        <v>50</v>
      </c>
      <c r="G19" s="9" t="n">
        <v>10</v>
      </c>
      <c r="H19" s="9" t="n">
        <v>50</v>
      </c>
      <c r="I19" s="9" t="n">
        <v>50</v>
      </c>
      <c r="J19" s="9" t="n">
        <f aca="false">MAX(J20,G20,F20,E20)</f>
        <v>0</v>
      </c>
      <c r="K19" s="9" t="n">
        <v>50</v>
      </c>
      <c r="L19" s="9" t="str">
        <f aca="false">IF(ISNA(P20),"",P20)</f>
        <v/>
      </c>
      <c r="M19" s="9" t="s">
        <v>126</v>
      </c>
      <c r="N19" s="11" t="b">
        <f aca="false">TRUE()</f>
        <v>1</v>
      </c>
      <c r="O19" s="8" t="n">
        <f aca="false">IF(F19="","",IF(ISNUMBER(F19),F19,IFERROR(VALUE(F19),"")))</f>
        <v>50</v>
      </c>
      <c r="P19" s="8" t="n">
        <f aca="false">IF(G19="","",IF(ISNUMBER(G19),G19,IFERROR(VALUE(G19),"")))</f>
        <v>10</v>
      </c>
      <c r="Q19" s="8" t="n">
        <f aca="false">IF(H19="","",IF(ISNUMBER(H19),H19,IFERROR(VALUE(H19),"")))</f>
        <v>50</v>
      </c>
      <c r="R19" s="8" t="n">
        <f aca="false">IF(I19="","",IF(ISNUMBER(I19),I19,IFERROR(VALUE(I19),"")))</f>
        <v>50</v>
      </c>
      <c r="S19" s="8" t="n">
        <f aca="false">IF(COUNT(O19:R19)=0,"",MAX(O19:R19))</f>
        <v>50</v>
      </c>
      <c r="T19" s="8" t="str">
        <f aca="false">IF(S19="","",IFERROR(INDEX(Codetabel!$B$2:$B$11,MATCH(S19,Codetabel!$A$2:$A$11,0)),""))</f>
        <v>3.1</v>
      </c>
      <c r="U19" s="8" t="str">
        <f aca="false">IF(NOT(X19),"n/a (excluded)",IF(K19=S19,"OK","MISMATCH"))</f>
        <v>OK</v>
      </c>
      <c r="V19" s="8" t="str">
        <f aca="false">IF(NOT(X19),"n/a (excluded)",IF(M19&amp;""=T19&amp;"","OK","MISMATCH"))</f>
        <v>OK</v>
      </c>
      <c r="W19" s="8" t="str">
        <f aca="false">IF(E19="","no activity description",IF(O19="","no numeric odour distance",IF(M19="","no category","")))</f>
        <v/>
      </c>
      <c r="X19" s="12" t="b">
        <f aca="false">W19=""</f>
        <v>1</v>
      </c>
      <c r="Y19" s="8" t="n">
        <f aca="false">IF(X19,INDEX(Codetabel!$C$2:$C$11,MATCH(M19&amp;"",Codetabel!$B$2:$B$11,0)),"")</f>
        <v>3</v>
      </c>
      <c r="Z19" s="12" t="b">
        <f aca="false">IF(X19,O19=S19,"")</f>
        <v>1</v>
      </c>
    </row>
    <row r="20" customFormat="false" ht="15" hidden="false" customHeight="false" outlineLevel="0" collapsed="false">
      <c r="A20" s="9" t="n">
        <v>21</v>
      </c>
      <c r="B20" s="9" t="s">
        <v>218</v>
      </c>
      <c r="C20" s="9" t="s">
        <v>219</v>
      </c>
      <c r="D20" s="9" t="s">
        <v>1215</v>
      </c>
      <c r="E20" s="9" t="s">
        <v>1250</v>
      </c>
      <c r="F20" s="9"/>
      <c r="G20" s="9"/>
      <c r="H20" s="9"/>
      <c r="I20" s="9"/>
      <c r="J20" s="9"/>
      <c r="K20" s="9"/>
      <c r="L20" s="9" t="n">
        <f aca="false">IF(ISNA(P21),"",P21)</f>
        <v>10</v>
      </c>
      <c r="M20" s="9"/>
      <c r="N20" s="11" t="b">
        <f aca="false">TRUE()</f>
        <v>1</v>
      </c>
      <c r="O20" s="8" t="str">
        <f aca="false">IF(F20="","",IF(ISNUMBER(F20),F20,IFERROR(VALUE(F20),"")))</f>
        <v/>
      </c>
      <c r="P20" s="8" t="str">
        <f aca="false">IF(G20="","",IF(ISNUMBER(G20),G20,IFERROR(VALUE(G20),"")))</f>
        <v/>
      </c>
      <c r="Q20" s="8" t="str">
        <f aca="false">IF(H20="","",IF(ISNUMBER(H20),H20,IFERROR(VALUE(H20),"")))</f>
        <v/>
      </c>
      <c r="R20" s="8" t="str">
        <f aca="false">IF(I20="","",IF(ISNUMBER(I20),I20,IFERROR(VALUE(I20),"")))</f>
        <v/>
      </c>
      <c r="S20" s="8" t="str">
        <f aca="false">IF(COUNT(O20:R20)=0,"",MAX(O20:R20))</f>
        <v/>
      </c>
      <c r="T20" s="8" t="str">
        <f aca="false">IF(S20="","",IFERROR(INDEX(Codetabel!$B$2:$B$11,MATCH(S20,Codetabel!$A$2:$A$11,0)),""))</f>
        <v/>
      </c>
      <c r="U20" s="8" t="str">
        <f aca="false">IF(NOT(X20),"n/a (excluded)",IF(K20=S20,"OK","MISMATCH"))</f>
        <v>n/a (excluded)</v>
      </c>
      <c r="V20" s="8" t="str">
        <f aca="false">IF(NOT(X20),"n/a (excluded)",IF(M20&amp;""=T20&amp;"","OK","MISMATCH"))</f>
        <v>n/a (excluded)</v>
      </c>
      <c r="W20" s="8" t="str">
        <f aca="false">IF(E20="","no activity description",IF(O20="","no numeric odour distance",IF(M20="","no category","")))</f>
        <v>no numeric odour distance</v>
      </c>
      <c r="X20" s="12" t="b">
        <f aca="false">W20=""</f>
        <v>0</v>
      </c>
      <c r="Y20" s="8" t="str">
        <f aca="false">IF(X20,INDEX(Codetabel!$C$2:$C$11,MATCH(M20&amp;"",Codetabel!$B$2:$B$11,0)),"")</f>
        <v/>
      </c>
      <c r="Z20" s="8" t="str">
        <f aca="false">IF(X20,O20=S20,"")</f>
        <v/>
      </c>
    </row>
    <row r="21" customFormat="false" ht="15" hidden="false" customHeight="false" outlineLevel="0" collapsed="false">
      <c r="A21" s="9" t="n">
        <v>22</v>
      </c>
      <c r="B21" s="9" t="s">
        <v>218</v>
      </c>
      <c r="C21" s="9" t="s">
        <v>219</v>
      </c>
      <c r="D21" s="9" t="s">
        <v>392</v>
      </c>
      <c r="E21" s="9" t="s">
        <v>220</v>
      </c>
      <c r="F21" s="9" t="n">
        <v>50</v>
      </c>
      <c r="G21" s="9" t="n">
        <v>10</v>
      </c>
      <c r="H21" s="9" t="n">
        <v>100</v>
      </c>
      <c r="I21" s="9" t="n">
        <v>10</v>
      </c>
      <c r="J21" s="9" t="n">
        <f aca="false">MAX(J22,G22,F22,E22)</f>
        <v>300</v>
      </c>
      <c r="K21" s="9" t="n">
        <v>100</v>
      </c>
      <c r="L21" s="9" t="n">
        <f aca="false">IF(ISNA(P22),"",P22)</f>
        <v>10</v>
      </c>
      <c r="M21" s="9" t="s">
        <v>115</v>
      </c>
      <c r="N21" s="11" t="b">
        <f aca="false">TRUE()</f>
        <v>1</v>
      </c>
      <c r="O21" s="8" t="n">
        <f aca="false">IF(F21="","",IF(ISNUMBER(F21),F21,IFERROR(VALUE(F21),"")))</f>
        <v>50</v>
      </c>
      <c r="P21" s="8" t="n">
        <f aca="false">IF(G21="","",IF(ISNUMBER(G21),G21,IFERROR(VALUE(G21),"")))</f>
        <v>10</v>
      </c>
      <c r="Q21" s="8" t="n">
        <f aca="false">IF(H21="","",IF(ISNUMBER(H21),H21,IFERROR(VALUE(H21),"")))</f>
        <v>100</v>
      </c>
      <c r="R21" s="8" t="n">
        <f aca="false">IF(I21="","",IF(ISNUMBER(I21),I21,IFERROR(VALUE(I21),"")))</f>
        <v>10</v>
      </c>
      <c r="S21" s="8" t="n">
        <f aca="false">IF(COUNT(O21:R21)=0,"",MAX(O21:R21))</f>
        <v>100</v>
      </c>
      <c r="T21" s="8" t="str">
        <f aca="false">IF(S21="","",IFERROR(INDEX(Codetabel!$B$2:$B$11,MATCH(S21,Codetabel!$A$2:$A$11,0)),""))</f>
        <v>3.2</v>
      </c>
      <c r="U21" s="8" t="str">
        <f aca="false">IF(NOT(X21),"n/a (excluded)",IF(K21=S21,"OK","MISMATCH"))</f>
        <v>OK</v>
      </c>
      <c r="V21" s="8" t="str">
        <f aca="false">IF(NOT(X21),"n/a (excluded)",IF(M21&amp;""=T21&amp;"","OK","MISMATCH"))</f>
        <v>OK</v>
      </c>
      <c r="W21" s="8" t="str">
        <f aca="false">IF(E21="","no activity description",IF(O21="","no numeric odour distance",IF(M21="","no category","")))</f>
        <v/>
      </c>
      <c r="X21" s="12" t="b">
        <f aca="false">W21=""</f>
        <v>1</v>
      </c>
      <c r="Y21" s="8" t="n">
        <f aca="false">IF(X21,INDEX(Codetabel!$C$2:$C$11,MATCH(M21&amp;"",Codetabel!$B$2:$B$11,0)),"")</f>
        <v>4</v>
      </c>
      <c r="Z21" s="12" t="b">
        <f aca="false">IF(X21,O21=S21,"")</f>
        <v>0</v>
      </c>
    </row>
    <row r="22" customFormat="false" ht="15" hidden="false" customHeight="false" outlineLevel="0" collapsed="false">
      <c r="A22" s="9" t="n">
        <v>23</v>
      </c>
      <c r="B22" s="9" t="s">
        <v>218</v>
      </c>
      <c r="C22" s="9" t="s">
        <v>219</v>
      </c>
      <c r="D22" s="9" t="s">
        <v>107</v>
      </c>
      <c r="E22" s="9" t="s">
        <v>221</v>
      </c>
      <c r="F22" s="9" t="n">
        <v>50</v>
      </c>
      <c r="G22" s="9" t="n">
        <v>10</v>
      </c>
      <c r="H22" s="9" t="n">
        <v>100</v>
      </c>
      <c r="I22" s="9" t="n">
        <v>10</v>
      </c>
      <c r="J22" s="9" t="n">
        <f aca="false">MAX(J23,G23,F23,E23)</f>
        <v>300</v>
      </c>
      <c r="K22" s="9" t="n">
        <v>100</v>
      </c>
      <c r="L22" s="9" t="n">
        <f aca="false">IF(ISNA(P23),"",P23)</f>
        <v>10</v>
      </c>
      <c r="M22" s="9" t="s">
        <v>115</v>
      </c>
      <c r="N22" s="11" t="b">
        <f aca="false">TRUE()</f>
        <v>1</v>
      </c>
      <c r="O22" s="8" t="n">
        <f aca="false">IF(F22="","",IF(ISNUMBER(F22),F22,IFERROR(VALUE(F22),"")))</f>
        <v>50</v>
      </c>
      <c r="P22" s="8" t="n">
        <f aca="false">IF(G22="","",IF(ISNUMBER(G22),G22,IFERROR(VALUE(G22),"")))</f>
        <v>10</v>
      </c>
      <c r="Q22" s="8" t="n">
        <f aca="false">IF(H22="","",IF(ISNUMBER(H22),H22,IFERROR(VALUE(H22),"")))</f>
        <v>100</v>
      </c>
      <c r="R22" s="8" t="n">
        <f aca="false">IF(I22="","",IF(ISNUMBER(I22),I22,IFERROR(VALUE(I22),"")))</f>
        <v>10</v>
      </c>
      <c r="S22" s="8" t="n">
        <f aca="false">IF(COUNT(O22:R22)=0,"",MAX(O22:R22))</f>
        <v>100</v>
      </c>
      <c r="T22" s="8" t="str">
        <f aca="false">IF(S22="","",IFERROR(INDEX(Codetabel!$B$2:$B$11,MATCH(S22,Codetabel!$A$2:$A$11,0)),""))</f>
        <v>3.2</v>
      </c>
      <c r="U22" s="8" t="str">
        <f aca="false">IF(NOT(X22),"n/a (excluded)",IF(K22=S22,"OK","MISMATCH"))</f>
        <v>OK</v>
      </c>
      <c r="V22" s="8" t="str">
        <f aca="false">IF(NOT(X22),"n/a (excluded)",IF(M22&amp;""=T22&amp;"","OK","MISMATCH"))</f>
        <v>OK</v>
      </c>
      <c r="W22" s="8" t="str">
        <f aca="false">IF(E22="","no activity description",IF(O22="","no numeric odour distance",IF(M22="","no category","")))</f>
        <v/>
      </c>
      <c r="X22" s="12" t="b">
        <f aca="false">W22=""</f>
        <v>1</v>
      </c>
      <c r="Y22" s="8" t="n">
        <f aca="false">IF(X22,INDEX(Codetabel!$C$2:$C$11,MATCH(M22&amp;"",Codetabel!$B$2:$B$11,0)),"")</f>
        <v>4</v>
      </c>
      <c r="Z22" s="12" t="b">
        <f aca="false">IF(X22,O22=S22,"")</f>
        <v>0</v>
      </c>
    </row>
    <row r="23" customFormat="false" ht="15" hidden="false" customHeight="false" outlineLevel="0" collapsed="false">
      <c r="A23" s="9" t="n">
        <v>24</v>
      </c>
      <c r="B23" s="9" t="s">
        <v>218</v>
      </c>
      <c r="C23" s="9" t="s">
        <v>219</v>
      </c>
      <c r="D23" s="9" t="s">
        <v>1217</v>
      </c>
      <c r="E23" s="9" t="s">
        <v>222</v>
      </c>
      <c r="F23" s="9" t="n">
        <v>100</v>
      </c>
      <c r="G23" s="9" t="n">
        <v>10</v>
      </c>
      <c r="H23" s="9" t="n">
        <v>100</v>
      </c>
      <c r="I23" s="9" t="n">
        <v>10</v>
      </c>
      <c r="J23" s="9" t="n">
        <f aca="false">MAX(J24,G24,F24,E24)</f>
        <v>300</v>
      </c>
      <c r="K23" s="9" t="n">
        <v>100</v>
      </c>
      <c r="L23" s="9" t="n">
        <f aca="false">IF(ISNA(P24),"",P24)</f>
        <v>10</v>
      </c>
      <c r="M23" s="9" t="s">
        <v>115</v>
      </c>
      <c r="N23" s="11" t="b">
        <f aca="false">TRUE()</f>
        <v>1</v>
      </c>
      <c r="O23" s="8" t="n">
        <f aca="false">IF(F23="","",IF(ISNUMBER(F23),F23,IFERROR(VALUE(F23),"")))</f>
        <v>100</v>
      </c>
      <c r="P23" s="8" t="n">
        <f aca="false">IF(G23="","",IF(ISNUMBER(G23),G23,IFERROR(VALUE(G23),"")))</f>
        <v>10</v>
      </c>
      <c r="Q23" s="8" t="n">
        <f aca="false">IF(H23="","",IF(ISNUMBER(H23),H23,IFERROR(VALUE(H23),"")))</f>
        <v>100</v>
      </c>
      <c r="R23" s="8" t="n">
        <f aca="false">IF(I23="","",IF(ISNUMBER(I23),I23,IFERROR(VALUE(I23),"")))</f>
        <v>10</v>
      </c>
      <c r="S23" s="8" t="n">
        <f aca="false">IF(COUNT(O23:R23)=0,"",MAX(O23:R23))</f>
        <v>100</v>
      </c>
      <c r="T23" s="8" t="str">
        <f aca="false">IF(S23="","",IFERROR(INDEX(Codetabel!$B$2:$B$11,MATCH(S23,Codetabel!$A$2:$A$11,0)),""))</f>
        <v>3.2</v>
      </c>
      <c r="U23" s="8" t="str">
        <f aca="false">IF(NOT(X23),"n/a (excluded)",IF(K23=S23,"OK","MISMATCH"))</f>
        <v>OK</v>
      </c>
      <c r="V23" s="8" t="str">
        <f aca="false">IF(NOT(X23),"n/a (excluded)",IF(M23&amp;""=T23&amp;"","OK","MISMATCH"))</f>
        <v>OK</v>
      </c>
      <c r="W23" s="8" t="str">
        <f aca="false">IF(E23="","no activity description",IF(O23="","no numeric odour distance",IF(M23="","no category","")))</f>
        <v/>
      </c>
      <c r="X23" s="12" t="b">
        <f aca="false">W23=""</f>
        <v>1</v>
      </c>
      <c r="Y23" s="8" t="n">
        <f aca="false">IF(X23,INDEX(Codetabel!$C$2:$C$11,MATCH(M23&amp;"",Codetabel!$B$2:$B$11,0)),"")</f>
        <v>4</v>
      </c>
      <c r="Z23" s="12" t="b">
        <f aca="false">IF(X23,O23=S23,"")</f>
        <v>1</v>
      </c>
    </row>
    <row r="24" customFormat="false" ht="15" hidden="false" customHeight="false" outlineLevel="0" collapsed="false">
      <c r="A24" s="9" t="n">
        <v>25</v>
      </c>
      <c r="B24" s="9" t="s">
        <v>218</v>
      </c>
      <c r="C24" s="9" t="s">
        <v>219</v>
      </c>
      <c r="D24" s="9" t="s">
        <v>1218</v>
      </c>
      <c r="E24" s="9" t="s">
        <v>223</v>
      </c>
      <c r="F24" s="9" t="n">
        <v>300</v>
      </c>
      <c r="G24" s="9" t="n">
        <v>10</v>
      </c>
      <c r="H24" s="9" t="n">
        <v>200</v>
      </c>
      <c r="I24" s="9" t="n">
        <v>30</v>
      </c>
      <c r="J24" s="9" t="n">
        <f aca="false">MAX(J25,G25,F25,E25)</f>
        <v>300</v>
      </c>
      <c r="K24" s="9" t="n">
        <v>300</v>
      </c>
      <c r="L24" s="9" t="n">
        <f aca="false">IF(ISNA(P25),"",P25)</f>
        <v>10</v>
      </c>
      <c r="M24" s="9" t="s">
        <v>199</v>
      </c>
      <c r="N24" s="11" t="b">
        <f aca="false">TRUE()</f>
        <v>1</v>
      </c>
      <c r="O24" s="8" t="n">
        <f aca="false">IF(F24="","",IF(ISNUMBER(F24),F24,IFERROR(VALUE(F24),"")))</f>
        <v>300</v>
      </c>
      <c r="P24" s="8" t="n">
        <f aca="false">IF(G24="","",IF(ISNUMBER(G24),G24,IFERROR(VALUE(G24),"")))</f>
        <v>10</v>
      </c>
      <c r="Q24" s="8" t="n">
        <f aca="false">IF(H24="","",IF(ISNUMBER(H24),H24,IFERROR(VALUE(H24),"")))</f>
        <v>200</v>
      </c>
      <c r="R24" s="8" t="n">
        <f aca="false">IF(I24="","",IF(ISNUMBER(I24),I24,IFERROR(VALUE(I24),"")))</f>
        <v>30</v>
      </c>
      <c r="S24" s="8" t="n">
        <f aca="false">IF(COUNT(O24:R24)=0,"",MAX(O24:R24))</f>
        <v>300</v>
      </c>
      <c r="T24" s="8" t="str">
        <f aca="false">IF(S24="","",IFERROR(INDEX(Codetabel!$B$2:$B$11,MATCH(S24,Codetabel!$A$2:$A$11,0)),""))</f>
        <v>4.2</v>
      </c>
      <c r="U24" s="8" t="str">
        <f aca="false">IF(NOT(X24),"n/a (excluded)",IF(K24=S24,"OK","MISMATCH"))</f>
        <v>OK</v>
      </c>
      <c r="V24" s="8" t="str">
        <f aca="false">IF(NOT(X24),"n/a (excluded)",IF(M24&amp;""=T24&amp;"","OK","MISMATCH"))</f>
        <v>OK</v>
      </c>
      <c r="W24" s="8" t="str">
        <f aca="false">IF(E24="","no activity description",IF(O24="","no numeric odour distance",IF(M24="","no category","")))</f>
        <v/>
      </c>
      <c r="X24" s="12" t="b">
        <f aca="false">W24=""</f>
        <v>1</v>
      </c>
      <c r="Y24" s="8" t="n">
        <f aca="false">IF(X24,INDEX(Codetabel!$C$2:$C$11,MATCH(M24&amp;"",Codetabel!$B$2:$B$11,0)),"")</f>
        <v>6</v>
      </c>
      <c r="Z24" s="12" t="b">
        <f aca="false">IF(X24,O24=S24,"")</f>
        <v>1</v>
      </c>
    </row>
    <row r="25" customFormat="false" ht="15" hidden="false" customHeight="false" outlineLevel="0" collapsed="false">
      <c r="A25" s="9" t="n">
        <v>26</v>
      </c>
      <c r="B25" s="9" t="s">
        <v>218</v>
      </c>
      <c r="C25" s="9" t="s">
        <v>219</v>
      </c>
      <c r="D25" s="9" t="s">
        <v>1219</v>
      </c>
      <c r="E25" s="9" t="s">
        <v>224</v>
      </c>
      <c r="F25" s="9" t="n">
        <v>300</v>
      </c>
      <c r="G25" s="9" t="n">
        <v>10</v>
      </c>
      <c r="H25" s="9" t="n">
        <v>100</v>
      </c>
      <c r="I25" s="9" t="n">
        <v>10</v>
      </c>
      <c r="J25" s="9" t="n">
        <f aca="false">MAX(J26,G26,F26,E26)</f>
        <v>0</v>
      </c>
      <c r="K25" s="9" t="n">
        <v>300</v>
      </c>
      <c r="L25" s="9" t="str">
        <f aca="false">IF(ISNA(P26),"",P26)</f>
        <v/>
      </c>
      <c r="M25" s="9" t="s">
        <v>199</v>
      </c>
      <c r="N25" s="11" t="b">
        <f aca="false">TRUE()</f>
        <v>1</v>
      </c>
      <c r="O25" s="8" t="n">
        <f aca="false">IF(F25="","",IF(ISNUMBER(F25),F25,IFERROR(VALUE(F25),"")))</f>
        <v>300</v>
      </c>
      <c r="P25" s="8" t="n">
        <f aca="false">IF(G25="","",IF(ISNUMBER(G25),G25,IFERROR(VALUE(G25),"")))</f>
        <v>10</v>
      </c>
      <c r="Q25" s="8" t="n">
        <f aca="false">IF(H25="","",IF(ISNUMBER(H25),H25,IFERROR(VALUE(H25),"")))</f>
        <v>100</v>
      </c>
      <c r="R25" s="8" t="n">
        <f aca="false">IF(I25="","",IF(ISNUMBER(I25),I25,IFERROR(VALUE(I25),"")))</f>
        <v>10</v>
      </c>
      <c r="S25" s="8" t="n">
        <f aca="false">IF(COUNT(O25:R25)=0,"",MAX(O25:R25))</f>
        <v>300</v>
      </c>
      <c r="T25" s="8" t="str">
        <f aca="false">IF(S25="","",IFERROR(INDEX(Codetabel!$B$2:$B$11,MATCH(S25,Codetabel!$A$2:$A$11,0)),""))</f>
        <v>4.2</v>
      </c>
      <c r="U25" s="8" t="str">
        <f aca="false">IF(NOT(X25),"n/a (excluded)",IF(K25=S25,"OK","MISMATCH"))</f>
        <v>OK</v>
      </c>
      <c r="V25" s="8" t="str">
        <f aca="false">IF(NOT(X25),"n/a (excluded)",IF(M25&amp;""=T25&amp;"","OK","MISMATCH"))</f>
        <v>OK</v>
      </c>
      <c r="W25" s="8" t="str">
        <f aca="false">IF(E25="","no activity description",IF(O25="","no numeric odour distance",IF(M25="","no category","")))</f>
        <v/>
      </c>
      <c r="X25" s="12" t="b">
        <f aca="false">W25=""</f>
        <v>1</v>
      </c>
      <c r="Y25" s="8" t="n">
        <f aca="false">IF(X25,INDEX(Codetabel!$C$2:$C$11,MATCH(M25&amp;"",Codetabel!$B$2:$B$11,0)),"")</f>
        <v>6</v>
      </c>
      <c r="Z25" s="12" t="b">
        <f aca="false">IF(X25,O25=S25,"")</f>
        <v>1</v>
      </c>
    </row>
    <row r="26" customFormat="false" ht="15" hidden="false" customHeight="false" outlineLevel="0" collapsed="false">
      <c r="A26" s="9" t="n">
        <v>27</v>
      </c>
      <c r="B26" s="9" t="s">
        <v>225</v>
      </c>
      <c r="C26" s="9" t="s">
        <v>226</v>
      </c>
      <c r="D26" s="9" t="s">
        <v>1215</v>
      </c>
      <c r="E26" s="9" t="s">
        <v>1251</v>
      </c>
      <c r="F26" s="9"/>
      <c r="G26" s="9"/>
      <c r="H26" s="9"/>
      <c r="I26" s="9"/>
      <c r="J26" s="9"/>
      <c r="K26" s="9"/>
      <c r="L26" s="9" t="n">
        <f aca="false">IF(ISNA(P27),"",P27)</f>
        <v>30</v>
      </c>
      <c r="M26" s="9"/>
      <c r="N26" s="11" t="b">
        <f aca="false">TRUE()</f>
        <v>1</v>
      </c>
      <c r="O26" s="8" t="str">
        <f aca="false">IF(F26="","",IF(ISNUMBER(F26),F26,IFERROR(VALUE(F26),"")))</f>
        <v/>
      </c>
      <c r="P26" s="8" t="str">
        <f aca="false">IF(G26="","",IF(ISNUMBER(G26),G26,IFERROR(VALUE(G26),"")))</f>
        <v/>
      </c>
      <c r="Q26" s="8" t="str">
        <f aca="false">IF(H26="","",IF(ISNUMBER(H26),H26,IFERROR(VALUE(H26),"")))</f>
        <v/>
      </c>
      <c r="R26" s="8" t="str">
        <f aca="false">IF(I26="","",IF(ISNUMBER(I26),I26,IFERROR(VALUE(I26),"")))</f>
        <v/>
      </c>
      <c r="S26" s="8" t="str">
        <f aca="false">IF(COUNT(O26:R26)=0,"",MAX(O26:R26))</f>
        <v/>
      </c>
      <c r="T26" s="8" t="str">
        <f aca="false">IF(S26="","",IFERROR(INDEX(Codetabel!$B$2:$B$11,MATCH(S26,Codetabel!$A$2:$A$11,0)),""))</f>
        <v/>
      </c>
      <c r="U26" s="8" t="str">
        <f aca="false">IF(NOT(X26),"n/a (excluded)",IF(K26=S26,"OK","MISMATCH"))</f>
        <v>n/a (excluded)</v>
      </c>
      <c r="V26" s="8" t="str">
        <f aca="false">IF(NOT(X26),"n/a (excluded)",IF(M26&amp;""=T26&amp;"","OK","MISMATCH"))</f>
        <v>n/a (excluded)</v>
      </c>
      <c r="W26" s="8" t="str">
        <f aca="false">IF(E26="","no activity description",IF(O26="","no numeric odour distance",IF(M26="","no category","")))</f>
        <v>no numeric odour distance</v>
      </c>
      <c r="X26" s="12" t="b">
        <f aca="false">W26=""</f>
        <v>0</v>
      </c>
      <c r="Y26" s="8" t="str">
        <f aca="false">IF(X26,INDEX(Codetabel!$C$2:$C$11,MATCH(M26&amp;"",Codetabel!$B$2:$B$11,0)),"")</f>
        <v/>
      </c>
      <c r="Z26" s="8" t="str">
        <f aca="false">IF(X26,O26=S26,"")</f>
        <v/>
      </c>
    </row>
    <row r="27" customFormat="false" ht="15" hidden="false" customHeight="false" outlineLevel="0" collapsed="false">
      <c r="A27" s="9" t="n">
        <v>28</v>
      </c>
      <c r="B27" s="9" t="s">
        <v>225</v>
      </c>
      <c r="C27" s="9" t="s">
        <v>226</v>
      </c>
      <c r="D27" s="9" t="s">
        <v>392</v>
      </c>
      <c r="E27" s="9" t="s">
        <v>227</v>
      </c>
      <c r="F27" s="9" t="n">
        <v>200</v>
      </c>
      <c r="G27" s="9" t="n">
        <v>30</v>
      </c>
      <c r="H27" s="9" t="n">
        <v>100</v>
      </c>
      <c r="I27" s="9" t="n">
        <v>30</v>
      </c>
      <c r="J27" s="9" t="n">
        <f aca="false">MAX(J28,G28,F28,E28)</f>
        <v>300</v>
      </c>
      <c r="K27" s="9" t="n">
        <v>200</v>
      </c>
      <c r="L27" s="9" t="n">
        <f aca="false">IF(ISNA(P28),"",P28)</f>
        <v>50</v>
      </c>
      <c r="M27" s="9" t="s">
        <v>132</v>
      </c>
      <c r="N27" s="11" t="b">
        <f aca="false">TRUE()</f>
        <v>1</v>
      </c>
      <c r="O27" s="8" t="n">
        <f aca="false">IF(F27="","",IF(ISNUMBER(F27),F27,IFERROR(VALUE(F27),"")))</f>
        <v>200</v>
      </c>
      <c r="P27" s="8" t="n">
        <f aca="false">IF(G27="","",IF(ISNUMBER(G27),G27,IFERROR(VALUE(G27),"")))</f>
        <v>30</v>
      </c>
      <c r="Q27" s="8" t="n">
        <f aca="false">IF(H27="","",IF(ISNUMBER(H27),H27,IFERROR(VALUE(H27),"")))</f>
        <v>100</v>
      </c>
      <c r="R27" s="8" t="n">
        <f aca="false">IF(I27="","",IF(ISNUMBER(I27),I27,IFERROR(VALUE(I27),"")))</f>
        <v>30</v>
      </c>
      <c r="S27" s="8" t="n">
        <f aca="false">IF(COUNT(O27:R27)=0,"",MAX(O27:R27))</f>
        <v>200</v>
      </c>
      <c r="T27" s="8" t="str">
        <f aca="false">IF(S27="","",IFERROR(INDEX(Codetabel!$B$2:$B$11,MATCH(S27,Codetabel!$A$2:$A$11,0)),""))</f>
        <v>4.1</v>
      </c>
      <c r="U27" s="8" t="str">
        <f aca="false">IF(NOT(X27),"n/a (excluded)",IF(K27=S27,"OK","MISMATCH"))</f>
        <v>OK</v>
      </c>
      <c r="V27" s="8" t="str">
        <f aca="false">IF(NOT(X27),"n/a (excluded)",IF(M27&amp;""=T27&amp;"","OK","MISMATCH"))</f>
        <v>OK</v>
      </c>
      <c r="W27" s="8" t="str">
        <f aca="false">IF(E27="","no activity description",IF(O27="","no numeric odour distance",IF(M27="","no category","")))</f>
        <v/>
      </c>
      <c r="X27" s="12" t="b">
        <f aca="false">W27=""</f>
        <v>1</v>
      </c>
      <c r="Y27" s="8" t="n">
        <f aca="false">IF(X27,INDEX(Codetabel!$C$2:$C$11,MATCH(M27&amp;"",Codetabel!$B$2:$B$11,0)),"")</f>
        <v>5</v>
      </c>
      <c r="Z27" s="12" t="b">
        <f aca="false">IF(X27,O27=S27,"")</f>
        <v>1</v>
      </c>
    </row>
    <row r="28" customFormat="false" ht="15" hidden="false" customHeight="false" outlineLevel="0" collapsed="false">
      <c r="A28" s="9" t="n">
        <v>29</v>
      </c>
      <c r="B28" s="9" t="s">
        <v>225</v>
      </c>
      <c r="C28" s="9" t="s">
        <v>226</v>
      </c>
      <c r="D28" s="9" t="s">
        <v>107</v>
      </c>
      <c r="E28" s="9" t="s">
        <v>228</v>
      </c>
      <c r="F28" s="9" t="n">
        <v>300</v>
      </c>
      <c r="G28" s="9" t="n">
        <v>50</v>
      </c>
      <c r="H28" s="9" t="n">
        <v>300</v>
      </c>
      <c r="I28" s="9" t="n">
        <v>50</v>
      </c>
      <c r="J28" s="9" t="n">
        <f aca="false">MAX(J29,G29,F29,E29)</f>
        <v>0</v>
      </c>
      <c r="K28" s="9" t="n">
        <v>300</v>
      </c>
      <c r="L28" s="9" t="str">
        <f aca="false">IF(ISNA(P29),"",P29)</f>
        <v/>
      </c>
      <c r="M28" s="9" t="s">
        <v>199</v>
      </c>
      <c r="N28" s="11" t="b">
        <f aca="false">TRUE()</f>
        <v>1</v>
      </c>
      <c r="O28" s="8" t="n">
        <f aca="false">IF(F28="","",IF(ISNUMBER(F28),F28,IFERROR(VALUE(F28),"")))</f>
        <v>300</v>
      </c>
      <c r="P28" s="8" t="n">
        <f aca="false">IF(G28="","",IF(ISNUMBER(G28),G28,IFERROR(VALUE(G28),"")))</f>
        <v>50</v>
      </c>
      <c r="Q28" s="8" t="n">
        <f aca="false">IF(H28="","",IF(ISNUMBER(H28),H28,IFERROR(VALUE(H28),"")))</f>
        <v>300</v>
      </c>
      <c r="R28" s="8" t="n">
        <f aca="false">IF(I28="","",IF(ISNUMBER(I28),I28,IFERROR(VALUE(I28),"")))</f>
        <v>50</v>
      </c>
      <c r="S28" s="8" t="n">
        <f aca="false">IF(COUNT(O28:R28)=0,"",MAX(O28:R28))</f>
        <v>300</v>
      </c>
      <c r="T28" s="8" t="str">
        <f aca="false">IF(S28="","",IFERROR(INDEX(Codetabel!$B$2:$B$11,MATCH(S28,Codetabel!$A$2:$A$11,0)),""))</f>
        <v>4.2</v>
      </c>
      <c r="U28" s="8" t="str">
        <f aca="false">IF(NOT(X28),"n/a (excluded)",IF(K28=S28,"OK","MISMATCH"))</f>
        <v>OK</v>
      </c>
      <c r="V28" s="8" t="str">
        <f aca="false">IF(NOT(X28),"n/a (excluded)",IF(M28&amp;""=T28&amp;"","OK","MISMATCH"))</f>
        <v>OK</v>
      </c>
      <c r="W28" s="8" t="str">
        <f aca="false">IF(E28="","no activity description",IF(O28="","no numeric odour distance",IF(M28="","no category","")))</f>
        <v/>
      </c>
      <c r="X28" s="12" t="b">
        <f aca="false">W28=""</f>
        <v>1</v>
      </c>
      <c r="Y28" s="8" t="n">
        <f aca="false">IF(X28,INDEX(Codetabel!$C$2:$C$11,MATCH(M28&amp;"",Codetabel!$B$2:$B$11,0)),"")</f>
        <v>6</v>
      </c>
      <c r="Z28" s="12" t="b">
        <f aca="false">IF(X28,O28=S28,"")</f>
        <v>1</v>
      </c>
    </row>
    <row r="29" customFormat="false" ht="15" hidden="false" customHeight="false" outlineLevel="0" collapsed="false">
      <c r="A29" s="9" t="n">
        <v>30</v>
      </c>
      <c r="B29" s="9" t="s">
        <v>229</v>
      </c>
      <c r="C29" s="9" t="s">
        <v>230</v>
      </c>
      <c r="D29" s="9" t="s">
        <v>1215</v>
      </c>
      <c r="E29" s="9" t="s">
        <v>1252</v>
      </c>
      <c r="F29" s="9"/>
      <c r="G29" s="9"/>
      <c r="H29" s="9"/>
      <c r="I29" s="9"/>
      <c r="J29" s="9"/>
      <c r="K29" s="9"/>
      <c r="L29" s="9" t="n">
        <f aca="false">IF(ISNA(P30),"",P30)</f>
        <v>10</v>
      </c>
      <c r="M29" s="9"/>
      <c r="N29" s="11" t="b">
        <f aca="false">TRUE()</f>
        <v>1</v>
      </c>
      <c r="O29" s="8" t="str">
        <f aca="false">IF(F29="","",IF(ISNUMBER(F29),F29,IFERROR(VALUE(F29),"")))</f>
        <v/>
      </c>
      <c r="P29" s="8" t="str">
        <f aca="false">IF(G29="","",IF(ISNUMBER(G29),G29,IFERROR(VALUE(G29),"")))</f>
        <v/>
      </c>
      <c r="Q29" s="8" t="str">
        <f aca="false">IF(H29="","",IF(ISNUMBER(H29),H29,IFERROR(VALUE(H29),"")))</f>
        <v/>
      </c>
      <c r="R29" s="8" t="str">
        <f aca="false">IF(I29="","",IF(ISNUMBER(I29),I29,IFERROR(VALUE(I29),"")))</f>
        <v/>
      </c>
      <c r="S29" s="8" t="str">
        <f aca="false">IF(COUNT(O29:R29)=0,"",MAX(O29:R29))</f>
        <v/>
      </c>
      <c r="T29" s="8" t="str">
        <f aca="false">IF(S29="","",IFERROR(INDEX(Codetabel!$B$2:$B$11,MATCH(S29,Codetabel!$A$2:$A$11,0)),""))</f>
        <v/>
      </c>
      <c r="U29" s="8" t="str">
        <f aca="false">IF(NOT(X29),"n/a (excluded)",IF(K29=S29,"OK","MISMATCH"))</f>
        <v>n/a (excluded)</v>
      </c>
      <c r="V29" s="8" t="str">
        <f aca="false">IF(NOT(X29),"n/a (excluded)",IF(M29&amp;""=T29&amp;"","OK","MISMATCH"))</f>
        <v>n/a (excluded)</v>
      </c>
      <c r="W29" s="8" t="str">
        <f aca="false">IF(E29="","no activity description",IF(O29="","no numeric odour distance",IF(M29="","no category","")))</f>
        <v>no numeric odour distance</v>
      </c>
      <c r="X29" s="12" t="b">
        <f aca="false">W29=""</f>
        <v>0</v>
      </c>
      <c r="Y29" s="8" t="str">
        <f aca="false">IF(X29,INDEX(Codetabel!$C$2:$C$11,MATCH(M29&amp;"",Codetabel!$B$2:$B$11,0)),"")</f>
        <v/>
      </c>
      <c r="Z29" s="8" t="str">
        <f aca="false">IF(X29,O29=S29,"")</f>
        <v/>
      </c>
    </row>
    <row r="30" customFormat="false" ht="15" hidden="false" customHeight="false" outlineLevel="0" collapsed="false">
      <c r="A30" s="9" t="n">
        <v>31</v>
      </c>
      <c r="B30" s="9" t="s">
        <v>229</v>
      </c>
      <c r="C30" s="9" t="s">
        <v>230</v>
      </c>
      <c r="D30" s="9" t="s">
        <v>392</v>
      </c>
      <c r="E30" s="9" t="s">
        <v>227</v>
      </c>
      <c r="F30" s="9" t="n">
        <v>200</v>
      </c>
      <c r="G30" s="9" t="n">
        <v>10</v>
      </c>
      <c r="H30" s="9" t="n">
        <v>100</v>
      </c>
      <c r="I30" s="9" t="n">
        <v>100</v>
      </c>
      <c r="J30" s="9" t="n">
        <f aca="false">MAX(J31,G31,F31,E31)</f>
        <v>300</v>
      </c>
      <c r="K30" s="9" t="n">
        <v>200</v>
      </c>
      <c r="L30" s="9" t="n">
        <f aca="false">IF(ISNA(P31),"",P31)</f>
        <v>10</v>
      </c>
      <c r="M30" s="9" t="s">
        <v>132</v>
      </c>
      <c r="N30" s="11" t="b">
        <f aca="false">TRUE()</f>
        <v>1</v>
      </c>
      <c r="O30" s="8" t="n">
        <f aca="false">IF(F30="","",IF(ISNUMBER(F30),F30,IFERROR(VALUE(F30),"")))</f>
        <v>200</v>
      </c>
      <c r="P30" s="8" t="n">
        <f aca="false">IF(G30="","",IF(ISNUMBER(G30),G30,IFERROR(VALUE(G30),"")))</f>
        <v>10</v>
      </c>
      <c r="Q30" s="8" t="n">
        <f aca="false">IF(H30="","",IF(ISNUMBER(H30),H30,IFERROR(VALUE(H30),"")))</f>
        <v>100</v>
      </c>
      <c r="R30" s="8" t="n">
        <f aca="false">IF(I30="","",IF(ISNUMBER(I30),I30,IFERROR(VALUE(I30),"")))</f>
        <v>100</v>
      </c>
      <c r="S30" s="8" t="n">
        <f aca="false">IF(COUNT(O30:R30)=0,"",MAX(O30:R30))</f>
        <v>200</v>
      </c>
      <c r="T30" s="8" t="str">
        <f aca="false">IF(S30="","",IFERROR(INDEX(Codetabel!$B$2:$B$11,MATCH(S30,Codetabel!$A$2:$A$11,0)),""))</f>
        <v>4.1</v>
      </c>
      <c r="U30" s="8" t="str">
        <f aca="false">IF(NOT(X30),"n/a (excluded)",IF(K30=S30,"OK","MISMATCH"))</f>
        <v>OK</v>
      </c>
      <c r="V30" s="8" t="str">
        <f aca="false">IF(NOT(X30),"n/a (excluded)",IF(M30&amp;""=T30&amp;"","OK","MISMATCH"))</f>
        <v>OK</v>
      </c>
      <c r="W30" s="8" t="str">
        <f aca="false">IF(E30="","no activity description",IF(O30="","no numeric odour distance",IF(M30="","no category","")))</f>
        <v/>
      </c>
      <c r="X30" s="12" t="b">
        <f aca="false">W30=""</f>
        <v>1</v>
      </c>
      <c r="Y30" s="8" t="n">
        <f aca="false">IF(X30,INDEX(Codetabel!$C$2:$C$11,MATCH(M30&amp;"",Codetabel!$B$2:$B$11,0)),"")</f>
        <v>5</v>
      </c>
      <c r="Z30" s="12" t="b">
        <f aca="false">IF(X30,O30=S30,"")</f>
        <v>1</v>
      </c>
    </row>
    <row r="31" customFormat="false" ht="15" hidden="false" customHeight="false" outlineLevel="0" collapsed="false">
      <c r="A31" s="9" t="n">
        <v>32</v>
      </c>
      <c r="B31" s="9" t="s">
        <v>229</v>
      </c>
      <c r="C31" s="9" t="s">
        <v>230</v>
      </c>
      <c r="D31" s="9" t="s">
        <v>107</v>
      </c>
      <c r="E31" s="9" t="s">
        <v>228</v>
      </c>
      <c r="F31" s="9" t="n">
        <v>300</v>
      </c>
      <c r="G31" s="9" t="n">
        <v>10</v>
      </c>
      <c r="H31" s="9" t="n">
        <v>300</v>
      </c>
      <c r="I31" s="9" t="n">
        <v>200</v>
      </c>
      <c r="J31" s="9" t="n">
        <f aca="false">MAX(J32,G32,F32,E32)</f>
        <v>0</v>
      </c>
      <c r="K31" s="9" t="n">
        <v>300</v>
      </c>
      <c r="L31" s="9" t="str">
        <f aca="false">IF(ISNA(P32),"",P32)</f>
        <v/>
      </c>
      <c r="M31" s="9" t="s">
        <v>199</v>
      </c>
      <c r="N31" s="11" t="b">
        <f aca="false">TRUE()</f>
        <v>1</v>
      </c>
      <c r="O31" s="8" t="n">
        <f aca="false">IF(F31="","",IF(ISNUMBER(F31),F31,IFERROR(VALUE(F31),"")))</f>
        <v>300</v>
      </c>
      <c r="P31" s="8" t="n">
        <f aca="false">IF(G31="","",IF(ISNUMBER(G31),G31,IFERROR(VALUE(G31),"")))</f>
        <v>10</v>
      </c>
      <c r="Q31" s="8" t="n">
        <f aca="false">IF(H31="","",IF(ISNUMBER(H31),H31,IFERROR(VALUE(H31),"")))</f>
        <v>300</v>
      </c>
      <c r="R31" s="8" t="n">
        <f aca="false">IF(I31="","",IF(ISNUMBER(I31),I31,IFERROR(VALUE(I31),"")))</f>
        <v>200</v>
      </c>
      <c r="S31" s="8" t="n">
        <f aca="false">IF(COUNT(O31:R31)=0,"",MAX(O31:R31))</f>
        <v>300</v>
      </c>
      <c r="T31" s="8" t="str">
        <f aca="false">IF(S31="","",IFERROR(INDEX(Codetabel!$B$2:$B$11,MATCH(S31,Codetabel!$A$2:$A$11,0)),""))</f>
        <v>4.2</v>
      </c>
      <c r="U31" s="8" t="str">
        <f aca="false">IF(NOT(X31),"n/a (excluded)",IF(K31=S31,"OK","MISMATCH"))</f>
        <v>OK</v>
      </c>
      <c r="V31" s="8" t="str">
        <f aca="false">IF(NOT(X31),"n/a (excluded)",IF(M31&amp;""=T31&amp;"","OK","MISMATCH"))</f>
        <v>OK</v>
      </c>
      <c r="W31" s="8" t="str">
        <f aca="false">IF(E31="","no activity description",IF(O31="","no numeric odour distance",IF(M31="","no category","")))</f>
        <v/>
      </c>
      <c r="X31" s="12" t="b">
        <f aca="false">W31=""</f>
        <v>1</v>
      </c>
      <c r="Y31" s="8" t="n">
        <f aca="false">IF(X31,INDEX(Codetabel!$C$2:$C$11,MATCH(M31&amp;"",Codetabel!$B$2:$B$11,0)),"")</f>
        <v>6</v>
      </c>
      <c r="Z31" s="12" t="b">
        <f aca="false">IF(X31,O31=S31,"")</f>
        <v>1</v>
      </c>
    </row>
    <row r="32" customFormat="false" ht="15" hidden="false" customHeight="false" outlineLevel="0" collapsed="false">
      <c r="A32" s="9" t="n">
        <v>33</v>
      </c>
      <c r="B32" s="9" t="s">
        <v>231</v>
      </c>
      <c r="C32" s="9" t="s">
        <v>232</v>
      </c>
      <c r="D32" s="9" t="s">
        <v>1215</v>
      </c>
      <c r="E32" s="9" t="s">
        <v>1253</v>
      </c>
      <c r="F32" s="9"/>
      <c r="G32" s="9"/>
      <c r="H32" s="9"/>
      <c r="I32" s="9"/>
      <c r="J32" s="9"/>
      <c r="K32" s="9"/>
      <c r="L32" s="9" t="n">
        <f aca="false">IF(ISNA(P33),"",P33)</f>
        <v>10</v>
      </c>
      <c r="M32" s="9"/>
      <c r="N32" s="11" t="b">
        <f aca="false">TRUE()</f>
        <v>1</v>
      </c>
      <c r="O32" s="8" t="str">
        <f aca="false">IF(F32="","",IF(ISNUMBER(F32),F32,IFERROR(VALUE(F32),"")))</f>
        <v/>
      </c>
      <c r="P32" s="8" t="str">
        <f aca="false">IF(G32="","",IF(ISNUMBER(G32),G32,IFERROR(VALUE(G32),"")))</f>
        <v/>
      </c>
      <c r="Q32" s="8" t="str">
        <f aca="false">IF(H32="","",IF(ISNUMBER(H32),H32,IFERROR(VALUE(H32),"")))</f>
        <v/>
      </c>
      <c r="R32" s="8" t="str">
        <f aca="false">IF(I32="","",IF(ISNUMBER(I32),I32,IFERROR(VALUE(I32),"")))</f>
        <v/>
      </c>
      <c r="S32" s="8" t="str">
        <f aca="false">IF(COUNT(O32:R32)=0,"",MAX(O32:R32))</f>
        <v/>
      </c>
      <c r="T32" s="8" t="str">
        <f aca="false">IF(S32="","",IFERROR(INDEX(Codetabel!$B$2:$B$11,MATCH(S32,Codetabel!$A$2:$A$11,0)),""))</f>
        <v/>
      </c>
      <c r="U32" s="8" t="str">
        <f aca="false">IF(NOT(X32),"n/a (excluded)",IF(K32=S32,"OK","MISMATCH"))</f>
        <v>n/a (excluded)</v>
      </c>
      <c r="V32" s="8" t="str">
        <f aca="false">IF(NOT(X32),"n/a (excluded)",IF(M32&amp;""=T32&amp;"","OK","MISMATCH"))</f>
        <v>n/a (excluded)</v>
      </c>
      <c r="W32" s="8" t="str">
        <f aca="false">IF(E32="","no activity description",IF(O32="","no numeric odour distance",IF(M32="","no category","")))</f>
        <v>no numeric odour distance</v>
      </c>
      <c r="X32" s="12" t="b">
        <f aca="false">W32=""</f>
        <v>0</v>
      </c>
      <c r="Y32" s="8" t="str">
        <f aca="false">IF(X32,INDEX(Codetabel!$C$2:$C$11,MATCH(M32&amp;"",Codetabel!$B$2:$B$11,0)),"")</f>
        <v/>
      </c>
      <c r="Z32" s="8" t="str">
        <f aca="false">IF(X32,O32=S32,"")</f>
        <v/>
      </c>
    </row>
    <row r="33" customFormat="false" ht="15" hidden="false" customHeight="false" outlineLevel="0" collapsed="false">
      <c r="A33" s="9" t="n">
        <v>34</v>
      </c>
      <c r="B33" s="9" t="s">
        <v>231</v>
      </c>
      <c r="C33" s="9" t="s">
        <v>232</v>
      </c>
      <c r="D33" s="9" t="s">
        <v>392</v>
      </c>
      <c r="E33" s="9" t="s">
        <v>227</v>
      </c>
      <c r="F33" s="9" t="n">
        <v>100</v>
      </c>
      <c r="G33" s="9" t="n">
        <v>10</v>
      </c>
      <c r="H33" s="9" t="n">
        <v>200</v>
      </c>
      <c r="I33" s="9" t="n">
        <v>30</v>
      </c>
      <c r="J33" s="9" t="n">
        <f aca="false">MAX(J34,G34,F34,E34)</f>
        <v>200</v>
      </c>
      <c r="K33" s="9" t="n">
        <v>200</v>
      </c>
      <c r="L33" s="9" t="n">
        <f aca="false">IF(ISNA(P34),"",P34)</f>
        <v>10</v>
      </c>
      <c r="M33" s="9" t="s">
        <v>132</v>
      </c>
      <c r="N33" s="11" t="b">
        <f aca="false">TRUE()</f>
        <v>1</v>
      </c>
      <c r="O33" s="8" t="n">
        <f aca="false">IF(F33="","",IF(ISNUMBER(F33),F33,IFERROR(VALUE(F33),"")))</f>
        <v>100</v>
      </c>
      <c r="P33" s="8" t="n">
        <f aca="false">IF(G33="","",IF(ISNUMBER(G33),G33,IFERROR(VALUE(G33),"")))</f>
        <v>10</v>
      </c>
      <c r="Q33" s="8" t="n">
        <f aca="false">IF(H33="","",IF(ISNUMBER(H33),H33,IFERROR(VALUE(H33),"")))</f>
        <v>200</v>
      </c>
      <c r="R33" s="8" t="n">
        <f aca="false">IF(I33="","",IF(ISNUMBER(I33),I33,IFERROR(VALUE(I33),"")))</f>
        <v>30</v>
      </c>
      <c r="S33" s="8" t="n">
        <f aca="false">IF(COUNT(O33:R33)=0,"",MAX(O33:R33))</f>
        <v>200</v>
      </c>
      <c r="T33" s="8" t="str">
        <f aca="false">IF(S33="","",IFERROR(INDEX(Codetabel!$B$2:$B$11,MATCH(S33,Codetabel!$A$2:$A$11,0)),""))</f>
        <v>4.1</v>
      </c>
      <c r="U33" s="8" t="str">
        <f aca="false">IF(NOT(X33),"n/a (excluded)",IF(K33=S33,"OK","MISMATCH"))</f>
        <v>OK</v>
      </c>
      <c r="V33" s="8" t="str">
        <f aca="false">IF(NOT(X33),"n/a (excluded)",IF(M33&amp;""=T33&amp;"","OK","MISMATCH"))</f>
        <v>OK</v>
      </c>
      <c r="W33" s="8" t="str">
        <f aca="false">IF(E33="","no activity description",IF(O33="","no numeric odour distance",IF(M33="","no category","")))</f>
        <v/>
      </c>
      <c r="X33" s="12" t="b">
        <f aca="false">W33=""</f>
        <v>1</v>
      </c>
      <c r="Y33" s="8" t="n">
        <f aca="false">IF(X33,INDEX(Codetabel!$C$2:$C$11,MATCH(M33&amp;"",Codetabel!$B$2:$B$11,0)),"")</f>
        <v>5</v>
      </c>
      <c r="Z33" s="12" t="b">
        <f aca="false">IF(X33,O33=S33,"")</f>
        <v>0</v>
      </c>
    </row>
    <row r="34" customFormat="false" ht="15" hidden="false" customHeight="false" outlineLevel="0" collapsed="false">
      <c r="A34" s="9" t="n">
        <v>35</v>
      </c>
      <c r="B34" s="9" t="s">
        <v>231</v>
      </c>
      <c r="C34" s="9" t="s">
        <v>232</v>
      </c>
      <c r="D34" s="9" t="s">
        <v>107</v>
      </c>
      <c r="E34" s="9" t="s">
        <v>228</v>
      </c>
      <c r="F34" s="9" t="n">
        <v>200</v>
      </c>
      <c r="G34" s="9" t="n">
        <v>10</v>
      </c>
      <c r="H34" s="9" t="n">
        <v>300</v>
      </c>
      <c r="I34" s="9" t="n">
        <v>50</v>
      </c>
      <c r="J34" s="9" t="n">
        <f aca="false">MAX(J35,G35,F35,E35)</f>
        <v>0</v>
      </c>
      <c r="K34" s="9" t="n">
        <v>300</v>
      </c>
      <c r="L34" s="9" t="str">
        <f aca="false">IF(ISNA(P35),"",P35)</f>
        <v/>
      </c>
      <c r="M34" s="9" t="s">
        <v>199</v>
      </c>
      <c r="N34" s="11" t="b">
        <f aca="false">TRUE()</f>
        <v>1</v>
      </c>
      <c r="O34" s="8" t="n">
        <f aca="false">IF(F34="","",IF(ISNUMBER(F34),F34,IFERROR(VALUE(F34),"")))</f>
        <v>200</v>
      </c>
      <c r="P34" s="8" t="n">
        <f aca="false">IF(G34="","",IF(ISNUMBER(G34),G34,IFERROR(VALUE(G34),"")))</f>
        <v>10</v>
      </c>
      <c r="Q34" s="8" t="n">
        <f aca="false">IF(H34="","",IF(ISNUMBER(H34),H34,IFERROR(VALUE(H34),"")))</f>
        <v>300</v>
      </c>
      <c r="R34" s="8" t="n">
        <f aca="false">IF(I34="","",IF(ISNUMBER(I34),I34,IFERROR(VALUE(I34),"")))</f>
        <v>50</v>
      </c>
      <c r="S34" s="8" t="n">
        <f aca="false">IF(COUNT(O34:R34)=0,"",MAX(O34:R34))</f>
        <v>300</v>
      </c>
      <c r="T34" s="8" t="str">
        <f aca="false">IF(S34="","",IFERROR(INDEX(Codetabel!$B$2:$B$11,MATCH(S34,Codetabel!$A$2:$A$11,0)),""))</f>
        <v>4.2</v>
      </c>
      <c r="U34" s="8" t="str">
        <f aca="false">IF(NOT(X34),"n/a (excluded)",IF(K34=S34,"OK","MISMATCH"))</f>
        <v>OK</v>
      </c>
      <c r="V34" s="8" t="str">
        <f aca="false">IF(NOT(X34),"n/a (excluded)",IF(M34&amp;""=T34&amp;"","OK","MISMATCH"))</f>
        <v>OK</v>
      </c>
      <c r="W34" s="8" t="str">
        <f aca="false">IF(E34="","no activity description",IF(O34="","no numeric odour distance",IF(M34="","no category","")))</f>
        <v/>
      </c>
      <c r="X34" s="12" t="b">
        <f aca="false">W34=""</f>
        <v>1</v>
      </c>
      <c r="Y34" s="8" t="n">
        <f aca="false">IF(X34,INDEX(Codetabel!$C$2:$C$11,MATCH(M34&amp;"",Codetabel!$B$2:$B$11,0)),"")</f>
        <v>6</v>
      </c>
      <c r="Z34" s="12" t="b">
        <f aca="false">IF(X34,O34=S34,"")</f>
        <v>0</v>
      </c>
    </row>
    <row r="35" customFormat="false" ht="15" hidden="false" customHeight="false" outlineLevel="0" collapsed="false">
      <c r="A35" s="9" t="n">
        <v>36</v>
      </c>
      <c r="B35" s="9" t="s">
        <v>233</v>
      </c>
      <c r="C35" s="9" t="s">
        <v>241</v>
      </c>
      <c r="D35" s="9" t="s">
        <v>1215</v>
      </c>
      <c r="E35" s="9" t="s">
        <v>1254</v>
      </c>
      <c r="F35" s="9"/>
      <c r="G35" s="9"/>
      <c r="H35" s="9"/>
      <c r="I35" s="9"/>
      <c r="J35" s="9"/>
      <c r="K35" s="9"/>
      <c r="L35" s="9" t="n">
        <f aca="false">IF(ISNA(P36),"",P36)</f>
        <v>0</v>
      </c>
      <c r="M35" s="9"/>
      <c r="N35" s="11" t="b">
        <f aca="false">TRUE()</f>
        <v>1</v>
      </c>
      <c r="O35" s="8" t="str">
        <f aca="false">IF(F35="","",IF(ISNUMBER(F35),F35,IFERROR(VALUE(F35),"")))</f>
        <v/>
      </c>
      <c r="P35" s="8" t="str">
        <f aca="false">IF(G35="","",IF(ISNUMBER(G35),G35,IFERROR(VALUE(G35),"")))</f>
        <v/>
      </c>
      <c r="Q35" s="8" t="str">
        <f aca="false">IF(H35="","",IF(ISNUMBER(H35),H35,IFERROR(VALUE(H35),"")))</f>
        <v/>
      </c>
      <c r="R35" s="8" t="str">
        <f aca="false">IF(I35="","",IF(ISNUMBER(I35),I35,IFERROR(VALUE(I35),"")))</f>
        <v/>
      </c>
      <c r="S35" s="8" t="str">
        <f aca="false">IF(COUNT(O35:R35)=0,"",MAX(O35:R35))</f>
        <v/>
      </c>
      <c r="T35" s="8" t="str">
        <f aca="false">IF(S35="","",IFERROR(INDEX(Codetabel!$B$2:$B$11,MATCH(S35,Codetabel!$A$2:$A$11,0)),""))</f>
        <v/>
      </c>
      <c r="U35" s="8" t="str">
        <f aca="false">IF(NOT(X35),"n/a (excluded)",IF(K35=S35,"OK","MISMATCH"))</f>
        <v>n/a (excluded)</v>
      </c>
      <c r="V35" s="8" t="str">
        <f aca="false">IF(NOT(X35),"n/a (excluded)",IF(M35&amp;""=T35&amp;"","OK","MISMATCH"))</f>
        <v>n/a (excluded)</v>
      </c>
      <c r="W35" s="8" t="str">
        <f aca="false">IF(E35="","no activity description",IF(O35="","no numeric odour distance",IF(M35="","no category","")))</f>
        <v>no numeric odour distance</v>
      </c>
      <c r="X35" s="12" t="b">
        <f aca="false">W35=""</f>
        <v>0</v>
      </c>
      <c r="Y35" s="8" t="str">
        <f aca="false">IF(X35,INDEX(Codetabel!$C$2:$C$11,MATCH(M35&amp;"",Codetabel!$B$2:$B$11,0)),"")</f>
        <v/>
      </c>
      <c r="Z35" s="8" t="str">
        <f aca="false">IF(X35,O35=S35,"")</f>
        <v/>
      </c>
    </row>
    <row r="36" customFormat="false" ht="15" hidden="false" customHeight="false" outlineLevel="0" collapsed="false">
      <c r="A36" s="9" t="n">
        <v>37</v>
      </c>
      <c r="B36" s="9" t="s">
        <v>233</v>
      </c>
      <c r="C36" s="9" t="s">
        <v>234</v>
      </c>
      <c r="D36" s="9" t="s">
        <v>1217</v>
      </c>
      <c r="E36" s="9" t="s">
        <v>237</v>
      </c>
      <c r="F36" s="9" t="n">
        <v>50</v>
      </c>
      <c r="G36" s="9" t="n">
        <v>0</v>
      </c>
      <c r="H36" s="9" t="n">
        <v>100</v>
      </c>
      <c r="I36" s="9" t="n">
        <v>50</v>
      </c>
      <c r="J36" s="9" t="n">
        <f aca="false">MAX(J37,G37,F37,E37)</f>
        <v>100</v>
      </c>
      <c r="K36" s="9" t="n">
        <v>100</v>
      </c>
      <c r="L36" s="9" t="n">
        <f aca="false">IF(ISNA(P37),"",P37)</f>
        <v>0</v>
      </c>
      <c r="M36" s="9" t="s">
        <v>115</v>
      </c>
      <c r="N36" s="11" t="b">
        <f aca="false">TRUE()</f>
        <v>1</v>
      </c>
      <c r="O36" s="8" t="n">
        <f aca="false">IF(F36="","",IF(ISNUMBER(F36),F36,IFERROR(VALUE(F36),"")))</f>
        <v>50</v>
      </c>
      <c r="P36" s="8" t="n">
        <f aca="false">IF(G36="","",IF(ISNUMBER(G36),G36,IFERROR(VALUE(G36),"")))</f>
        <v>0</v>
      </c>
      <c r="Q36" s="8" t="n">
        <f aca="false">IF(H36="","",IF(ISNUMBER(H36),H36,IFERROR(VALUE(H36),"")))</f>
        <v>100</v>
      </c>
      <c r="R36" s="8" t="n">
        <f aca="false">IF(I36="","",IF(ISNUMBER(I36),I36,IFERROR(VALUE(I36),"")))</f>
        <v>50</v>
      </c>
      <c r="S36" s="8" t="n">
        <f aca="false">IF(COUNT(O36:R36)=0,"",MAX(O36:R36))</f>
        <v>100</v>
      </c>
      <c r="T36" s="8" t="str">
        <f aca="false">IF(S36="","",IFERROR(INDEX(Codetabel!$B$2:$B$11,MATCH(S36,Codetabel!$A$2:$A$11,0)),""))</f>
        <v>3.2</v>
      </c>
      <c r="U36" s="8" t="str">
        <f aca="false">IF(NOT(X36),"n/a (excluded)",IF(K36=S36,"OK","MISMATCH"))</f>
        <v>OK</v>
      </c>
      <c r="V36" s="8" t="str">
        <f aca="false">IF(NOT(X36),"n/a (excluded)",IF(M36&amp;""=T36&amp;"","OK","MISMATCH"))</f>
        <v>OK</v>
      </c>
      <c r="W36" s="8" t="str">
        <f aca="false">IF(E36="","no activity description",IF(O36="","no numeric odour distance",IF(M36="","no category","")))</f>
        <v/>
      </c>
      <c r="X36" s="12" t="b">
        <f aca="false">W36=""</f>
        <v>1</v>
      </c>
      <c r="Y36" s="8" t="n">
        <f aca="false">IF(X36,INDEX(Codetabel!$C$2:$C$11,MATCH(M36&amp;"",Codetabel!$B$2:$B$11,0)),"")</f>
        <v>4</v>
      </c>
      <c r="Z36" s="12" t="b">
        <f aca="false">IF(X36,O36=S36,"")</f>
        <v>0</v>
      </c>
    </row>
    <row r="37" customFormat="false" ht="15" hidden="false" customHeight="false" outlineLevel="0" collapsed="false">
      <c r="A37" s="9" t="n">
        <v>38</v>
      </c>
      <c r="B37" s="9" t="s">
        <v>233</v>
      </c>
      <c r="C37" s="9" t="s">
        <v>234</v>
      </c>
      <c r="D37" s="9" t="s">
        <v>1218</v>
      </c>
      <c r="E37" s="9" t="s">
        <v>238</v>
      </c>
      <c r="F37" s="9" t="n">
        <v>100</v>
      </c>
      <c r="G37" s="9" t="n">
        <v>0</v>
      </c>
      <c r="H37" s="9" t="n">
        <v>300</v>
      </c>
      <c r="I37" s="9" t="n">
        <v>50</v>
      </c>
      <c r="J37" s="9" t="n">
        <f aca="false">MAX(J38,G38,F38,E38)</f>
        <v>50</v>
      </c>
      <c r="K37" s="9" t="n">
        <v>300</v>
      </c>
      <c r="L37" s="9" t="n">
        <f aca="false">IF(ISNA(P38),"",P38)</f>
        <v>50</v>
      </c>
      <c r="M37" s="9" t="s">
        <v>199</v>
      </c>
      <c r="N37" s="11" t="b">
        <f aca="false">TRUE()</f>
        <v>1</v>
      </c>
      <c r="O37" s="8" t="n">
        <f aca="false">IF(F37="","",IF(ISNUMBER(F37),F37,IFERROR(VALUE(F37),"")))</f>
        <v>100</v>
      </c>
      <c r="P37" s="8" t="n">
        <f aca="false">IF(G37="","",IF(ISNUMBER(G37),G37,IFERROR(VALUE(G37),"")))</f>
        <v>0</v>
      </c>
      <c r="Q37" s="8" t="n">
        <f aca="false">IF(H37="","",IF(ISNUMBER(H37),H37,IFERROR(VALUE(H37),"")))</f>
        <v>300</v>
      </c>
      <c r="R37" s="8" t="n">
        <f aca="false">IF(I37="","",IF(ISNUMBER(I37),I37,IFERROR(VALUE(I37),"")))</f>
        <v>50</v>
      </c>
      <c r="S37" s="8" t="n">
        <f aca="false">IF(COUNT(O37:R37)=0,"",MAX(O37:R37))</f>
        <v>300</v>
      </c>
      <c r="T37" s="8" t="str">
        <f aca="false">IF(S37="","",IFERROR(INDEX(Codetabel!$B$2:$B$11,MATCH(S37,Codetabel!$A$2:$A$11,0)),""))</f>
        <v>4.2</v>
      </c>
      <c r="U37" s="8" t="str">
        <f aca="false">IF(NOT(X37),"n/a (excluded)",IF(K37=S37,"OK","MISMATCH"))</f>
        <v>OK</v>
      </c>
      <c r="V37" s="8" t="str">
        <f aca="false">IF(NOT(X37),"n/a (excluded)",IF(M37&amp;""=T37&amp;"","OK","MISMATCH"))</f>
        <v>OK</v>
      </c>
      <c r="W37" s="8" t="str">
        <f aca="false">IF(E37="","no activity description",IF(O37="","no numeric odour distance",IF(M37="","no category","")))</f>
        <v/>
      </c>
      <c r="X37" s="12" t="b">
        <f aca="false">W37=""</f>
        <v>1</v>
      </c>
      <c r="Y37" s="8" t="n">
        <f aca="false">IF(X37,INDEX(Codetabel!$C$2:$C$11,MATCH(M37&amp;"",Codetabel!$B$2:$B$11,0)),"")</f>
        <v>6</v>
      </c>
      <c r="Z37" s="12" t="b">
        <f aca="false">IF(X37,O37=S37,"")</f>
        <v>0</v>
      </c>
    </row>
    <row r="38" customFormat="false" ht="15" hidden="false" customHeight="false" outlineLevel="0" collapsed="false">
      <c r="A38" s="9" t="n">
        <v>39</v>
      </c>
      <c r="B38" s="9" t="s">
        <v>233</v>
      </c>
      <c r="C38" s="9" t="s">
        <v>234</v>
      </c>
      <c r="D38" s="9" t="s">
        <v>1219</v>
      </c>
      <c r="E38" s="9" t="s">
        <v>239</v>
      </c>
      <c r="F38" s="9" t="n">
        <v>50</v>
      </c>
      <c r="G38" s="9" t="n">
        <v>50</v>
      </c>
      <c r="H38" s="9" t="n">
        <v>300</v>
      </c>
      <c r="I38" s="9" t="n">
        <v>50</v>
      </c>
      <c r="J38" s="9" t="n">
        <f aca="false">MAX(J39,G39,F39,E39)</f>
        <v>50</v>
      </c>
      <c r="K38" s="9" t="n">
        <v>300</v>
      </c>
      <c r="L38" s="9" t="n">
        <f aca="false">IF(ISNA(P39),"",P39)</f>
        <v>0</v>
      </c>
      <c r="M38" s="9" t="s">
        <v>199</v>
      </c>
      <c r="N38" s="11" t="b">
        <f aca="false">TRUE()</f>
        <v>1</v>
      </c>
      <c r="O38" s="8" t="n">
        <f aca="false">IF(F38="","",IF(ISNUMBER(F38),F38,IFERROR(VALUE(F38),"")))</f>
        <v>50</v>
      </c>
      <c r="P38" s="8" t="n">
        <f aca="false">IF(G38="","",IF(ISNUMBER(G38),G38,IFERROR(VALUE(G38),"")))</f>
        <v>50</v>
      </c>
      <c r="Q38" s="8" t="n">
        <f aca="false">IF(H38="","",IF(ISNUMBER(H38),H38,IFERROR(VALUE(H38),"")))</f>
        <v>300</v>
      </c>
      <c r="R38" s="8" t="n">
        <f aca="false">IF(I38="","",IF(ISNUMBER(I38),I38,IFERROR(VALUE(I38),"")))</f>
        <v>50</v>
      </c>
      <c r="S38" s="8" t="n">
        <f aca="false">IF(COUNT(O38:R38)=0,"",MAX(O38:R38))</f>
        <v>300</v>
      </c>
      <c r="T38" s="8" t="str">
        <f aca="false">IF(S38="","",IFERROR(INDEX(Codetabel!$B$2:$B$11,MATCH(S38,Codetabel!$A$2:$A$11,0)),""))</f>
        <v>4.2</v>
      </c>
      <c r="U38" s="8" t="str">
        <f aca="false">IF(NOT(X38),"n/a (excluded)",IF(K38=S38,"OK","MISMATCH"))</f>
        <v>OK</v>
      </c>
      <c r="V38" s="8" t="str">
        <f aca="false">IF(NOT(X38),"n/a (excluded)",IF(M38&amp;""=T38&amp;"","OK","MISMATCH"))</f>
        <v>OK</v>
      </c>
      <c r="W38" s="8" t="str">
        <f aca="false">IF(E38="","no activity description",IF(O38="","no numeric odour distance",IF(M38="","no category","")))</f>
        <v/>
      </c>
      <c r="X38" s="12" t="b">
        <f aca="false">W38=""</f>
        <v>1</v>
      </c>
      <c r="Y38" s="8" t="n">
        <f aca="false">IF(X38,INDEX(Codetabel!$C$2:$C$11,MATCH(M38&amp;"",Codetabel!$B$2:$B$11,0)),"")</f>
        <v>6</v>
      </c>
      <c r="Z38" s="12" t="b">
        <f aca="false">IF(X38,O38=S38,"")</f>
        <v>0</v>
      </c>
    </row>
    <row r="39" customFormat="false" ht="15" hidden="false" customHeight="false" outlineLevel="0" collapsed="false">
      <c r="A39" s="9" t="n">
        <v>40</v>
      </c>
      <c r="B39" s="9" t="s">
        <v>240</v>
      </c>
      <c r="C39" s="9" t="s">
        <v>241</v>
      </c>
      <c r="D39" s="9" t="n">
        <v>1</v>
      </c>
      <c r="E39" s="9" t="s">
        <v>242</v>
      </c>
      <c r="F39" s="9" t="n">
        <v>50</v>
      </c>
      <c r="G39" s="9" t="n">
        <v>0</v>
      </c>
      <c r="H39" s="9" t="n">
        <v>100</v>
      </c>
      <c r="I39" s="9" t="n">
        <v>50</v>
      </c>
      <c r="J39" s="9" t="n">
        <f aca="false">MAX(J40,G40,F40,E40)</f>
        <v>10</v>
      </c>
      <c r="K39" s="9" t="n">
        <v>100</v>
      </c>
      <c r="L39" s="9" t="n">
        <f aca="false">IF(ISNA(P40),"",P40)</f>
        <v>0</v>
      </c>
      <c r="M39" s="9" t="s">
        <v>115</v>
      </c>
      <c r="N39" s="11" t="b">
        <f aca="false">TRUE()</f>
        <v>1</v>
      </c>
      <c r="O39" s="8" t="n">
        <f aca="false">IF(F39="","",IF(ISNUMBER(F39),F39,IFERROR(VALUE(F39),"")))</f>
        <v>50</v>
      </c>
      <c r="P39" s="8" t="n">
        <f aca="false">IF(G39="","",IF(ISNUMBER(G39),G39,IFERROR(VALUE(G39),"")))</f>
        <v>0</v>
      </c>
      <c r="Q39" s="8" t="n">
        <f aca="false">IF(H39="","",IF(ISNUMBER(H39),H39,IFERROR(VALUE(H39),"")))</f>
        <v>100</v>
      </c>
      <c r="R39" s="8" t="n">
        <f aca="false">IF(I39="","",IF(ISNUMBER(I39),I39,IFERROR(VALUE(I39),"")))</f>
        <v>50</v>
      </c>
      <c r="S39" s="8" t="n">
        <f aca="false">IF(COUNT(O39:R39)=0,"",MAX(O39:R39))</f>
        <v>100</v>
      </c>
      <c r="T39" s="8" t="str">
        <f aca="false">IF(S39="","",IFERROR(INDEX(Codetabel!$B$2:$B$11,MATCH(S39,Codetabel!$A$2:$A$11,0)),""))</f>
        <v>3.2</v>
      </c>
      <c r="U39" s="8" t="str">
        <f aca="false">IF(NOT(X39),"n/a (excluded)",IF(K39=S39,"OK","MISMATCH"))</f>
        <v>OK</v>
      </c>
      <c r="V39" s="8" t="str">
        <f aca="false">IF(NOT(X39),"n/a (excluded)",IF(M39&amp;""=T39&amp;"","OK","MISMATCH"))</f>
        <v>OK</v>
      </c>
      <c r="W39" s="8" t="str">
        <f aca="false">IF(E39="","no activity description",IF(O39="","no numeric odour distance",IF(M39="","no category","")))</f>
        <v/>
      </c>
      <c r="X39" s="12" t="b">
        <f aca="false">W39=""</f>
        <v>1</v>
      </c>
      <c r="Y39" s="8" t="n">
        <f aca="false">IF(X39,INDEX(Codetabel!$C$2:$C$11,MATCH(M39&amp;"",Codetabel!$B$2:$B$11,0)),"")</f>
        <v>4</v>
      </c>
      <c r="Z39" s="12" t="b">
        <f aca="false">IF(X39,O39=S39,"")</f>
        <v>0</v>
      </c>
    </row>
    <row r="40" customFormat="false" ht="15" hidden="false" customHeight="false" outlineLevel="0" collapsed="false">
      <c r="A40" s="9" t="n">
        <v>41</v>
      </c>
      <c r="B40" s="9" t="s">
        <v>240</v>
      </c>
      <c r="C40" s="9" t="s">
        <v>241</v>
      </c>
      <c r="D40" s="9" t="s">
        <v>107</v>
      </c>
      <c r="E40" s="9" t="s">
        <v>243</v>
      </c>
      <c r="F40" s="9" t="n">
        <v>10</v>
      </c>
      <c r="G40" s="9" t="n">
        <v>0</v>
      </c>
      <c r="H40" s="9" t="n">
        <v>30</v>
      </c>
      <c r="I40" s="9" t="n">
        <v>0</v>
      </c>
      <c r="J40" s="9" t="n">
        <f aca="false">MAX(J41,G41,F41,E41)</f>
        <v>0</v>
      </c>
      <c r="K40" s="9" t="n">
        <v>30</v>
      </c>
      <c r="L40" s="9" t="str">
        <f aca="false">IF(ISNA(P41),"",P41)</f>
        <v/>
      </c>
      <c r="M40" s="9" t="s">
        <v>107</v>
      </c>
      <c r="N40" s="11" t="b">
        <f aca="false">TRUE()</f>
        <v>1</v>
      </c>
      <c r="O40" s="8" t="n">
        <f aca="false">IF(F40="","",IF(ISNUMBER(F40),F40,IFERROR(VALUE(F40),"")))</f>
        <v>10</v>
      </c>
      <c r="P40" s="8" t="n">
        <f aca="false">IF(G40="","",IF(ISNUMBER(G40),G40,IFERROR(VALUE(G40),"")))</f>
        <v>0</v>
      </c>
      <c r="Q40" s="8" t="n">
        <f aca="false">IF(H40="","",IF(ISNUMBER(H40),H40,IFERROR(VALUE(H40),"")))</f>
        <v>30</v>
      </c>
      <c r="R40" s="8" t="n">
        <f aca="false">IF(I40="","",IF(ISNUMBER(I40),I40,IFERROR(VALUE(I40),"")))</f>
        <v>0</v>
      </c>
      <c r="S40" s="8" t="n">
        <f aca="false">IF(COUNT(O40:R40)=0,"",MAX(O40:R40))</f>
        <v>30</v>
      </c>
      <c r="T40" s="8" t="str">
        <f aca="false">IF(S40="","",IFERROR(INDEX(Codetabel!$B$2:$B$11,MATCH(S40,Codetabel!$A$2:$A$11,0)),""))</f>
        <v>2</v>
      </c>
      <c r="U40" s="8" t="str">
        <f aca="false">IF(NOT(X40),"n/a (excluded)",IF(K40=S40,"OK","MISMATCH"))</f>
        <v>OK</v>
      </c>
      <c r="V40" s="8" t="str">
        <f aca="false">IF(NOT(X40),"n/a (excluded)",IF(M40&amp;""=T40&amp;"","OK","MISMATCH"))</f>
        <v>OK</v>
      </c>
      <c r="W40" s="8" t="str">
        <f aca="false">IF(E40="","no activity description",IF(O40="","no numeric odour distance",IF(M40="","no category","")))</f>
        <v/>
      </c>
      <c r="X40" s="12" t="b">
        <f aca="false">W40=""</f>
        <v>1</v>
      </c>
      <c r="Y40" s="8" t="n">
        <f aca="false">IF(X40,INDEX(Codetabel!$C$2:$C$11,MATCH(M40&amp;"",Codetabel!$B$2:$B$11,0)),"")</f>
        <v>2</v>
      </c>
      <c r="Z40" s="12" t="b">
        <f aca="false">IF(X40,O40=S40,"")</f>
        <v>0</v>
      </c>
    </row>
    <row r="41" customFormat="false" ht="15" hidden="false" customHeight="false" outlineLevel="0" collapsed="false">
      <c r="A41" s="9" t="n">
        <v>42</v>
      </c>
      <c r="B41" s="9" t="s">
        <v>244</v>
      </c>
      <c r="C41" s="9" t="s">
        <v>245</v>
      </c>
      <c r="D41" s="9" t="s">
        <v>1215</v>
      </c>
      <c r="E41" s="9" t="s">
        <v>1255</v>
      </c>
      <c r="F41" s="9"/>
      <c r="G41" s="9"/>
      <c r="H41" s="9"/>
      <c r="I41" s="9"/>
      <c r="J41" s="9"/>
      <c r="K41" s="9"/>
      <c r="L41" s="9" t="n">
        <f aca="false">IF(ISNA(P42),"",P42)</f>
        <v>100</v>
      </c>
      <c r="M41" s="9"/>
      <c r="N41" s="11" t="b">
        <f aca="false">TRUE()</f>
        <v>1</v>
      </c>
      <c r="O41" s="8" t="str">
        <f aca="false">IF(F41="","",IF(ISNUMBER(F41),F41,IFERROR(VALUE(F41),"")))</f>
        <v/>
      </c>
      <c r="P41" s="8" t="str">
        <f aca="false">IF(G41="","",IF(ISNUMBER(G41),G41,IFERROR(VALUE(G41),"")))</f>
        <v/>
      </c>
      <c r="Q41" s="8" t="str">
        <f aca="false">IF(H41="","",IF(ISNUMBER(H41),H41,IFERROR(VALUE(H41),"")))</f>
        <v/>
      </c>
      <c r="R41" s="8" t="str">
        <f aca="false">IF(I41="","",IF(ISNUMBER(I41),I41,IFERROR(VALUE(I41),"")))</f>
        <v/>
      </c>
      <c r="S41" s="8" t="str">
        <f aca="false">IF(COUNT(O41:R41)=0,"",MAX(O41:R41))</f>
        <v/>
      </c>
      <c r="T41" s="8" t="str">
        <f aca="false">IF(S41="","",IFERROR(INDEX(Codetabel!$B$2:$B$11,MATCH(S41,Codetabel!$A$2:$A$11,0)),""))</f>
        <v/>
      </c>
      <c r="U41" s="8" t="str">
        <f aca="false">IF(NOT(X41),"n/a (excluded)",IF(K41=S41,"OK","MISMATCH"))</f>
        <v>n/a (excluded)</v>
      </c>
      <c r="V41" s="8" t="str">
        <f aca="false">IF(NOT(X41),"n/a (excluded)",IF(M41&amp;""=T41&amp;"","OK","MISMATCH"))</f>
        <v>n/a (excluded)</v>
      </c>
      <c r="W41" s="8" t="str">
        <f aca="false">IF(E41="","no activity description",IF(O41="","no numeric odour distance",IF(M41="","no category","")))</f>
        <v>no numeric odour distance</v>
      </c>
      <c r="X41" s="12" t="b">
        <f aca="false">W41=""</f>
        <v>0</v>
      </c>
      <c r="Y41" s="8" t="str">
        <f aca="false">IF(X41,INDEX(Codetabel!$C$2:$C$11,MATCH(M41&amp;"",Codetabel!$B$2:$B$11,0)),"")</f>
        <v/>
      </c>
      <c r="Z41" s="8" t="str">
        <f aca="false">IF(X41,O41=S41,"")</f>
        <v/>
      </c>
    </row>
    <row r="42" customFormat="false" ht="15" hidden="false" customHeight="false" outlineLevel="0" collapsed="false">
      <c r="A42" s="9" t="n">
        <v>43</v>
      </c>
      <c r="B42" s="9" t="s">
        <v>244</v>
      </c>
      <c r="C42" s="9" t="s">
        <v>245</v>
      </c>
      <c r="D42" s="9" t="s">
        <v>392</v>
      </c>
      <c r="E42" s="9" t="s">
        <v>246</v>
      </c>
      <c r="F42" s="9" t="n">
        <v>200</v>
      </c>
      <c r="G42" s="9" t="n">
        <v>100</v>
      </c>
      <c r="H42" s="9" t="n">
        <v>300</v>
      </c>
      <c r="I42" s="9" t="n">
        <v>100</v>
      </c>
      <c r="J42" s="9" t="n">
        <f aca="false">MAX(J43,G43,F43,E43)</f>
        <v>100</v>
      </c>
      <c r="K42" s="9" t="n">
        <v>300</v>
      </c>
      <c r="L42" s="9" t="n">
        <f aca="false">IF(ISNA(P43),"",P43)</f>
        <v>50</v>
      </c>
      <c r="M42" s="9" t="s">
        <v>199</v>
      </c>
      <c r="N42" s="11" t="b">
        <f aca="false">TRUE()</f>
        <v>1</v>
      </c>
      <c r="O42" s="8" t="n">
        <f aca="false">IF(F42="","",IF(ISNUMBER(F42),F42,IFERROR(VALUE(F42),"")))</f>
        <v>200</v>
      </c>
      <c r="P42" s="8" t="n">
        <f aca="false">IF(G42="","",IF(ISNUMBER(G42),G42,IFERROR(VALUE(G42),"")))</f>
        <v>100</v>
      </c>
      <c r="Q42" s="8" t="n">
        <f aca="false">IF(H42="","",IF(ISNUMBER(H42),H42,IFERROR(VALUE(H42),"")))</f>
        <v>300</v>
      </c>
      <c r="R42" s="8" t="n">
        <f aca="false">IF(I42="","",IF(ISNUMBER(I42),I42,IFERROR(VALUE(I42),"")))</f>
        <v>100</v>
      </c>
      <c r="S42" s="8" t="n">
        <f aca="false">IF(COUNT(O42:R42)=0,"",MAX(O42:R42))</f>
        <v>300</v>
      </c>
      <c r="T42" s="8" t="str">
        <f aca="false">IF(S42="","",IFERROR(INDEX(Codetabel!$B$2:$B$11,MATCH(S42,Codetabel!$A$2:$A$11,0)),""))</f>
        <v>4.2</v>
      </c>
      <c r="U42" s="8" t="str">
        <f aca="false">IF(NOT(X42),"n/a (excluded)",IF(K42=S42,"OK","MISMATCH"))</f>
        <v>OK</v>
      </c>
      <c r="V42" s="8" t="str">
        <f aca="false">IF(NOT(X42),"n/a (excluded)",IF(M42&amp;""=T42&amp;"","OK","MISMATCH"))</f>
        <v>OK</v>
      </c>
      <c r="W42" s="8" t="str">
        <f aca="false">IF(E42="","no activity description",IF(O42="","no numeric odour distance",IF(M42="","no category","")))</f>
        <v/>
      </c>
      <c r="X42" s="12" t="b">
        <f aca="false">W42=""</f>
        <v>1</v>
      </c>
      <c r="Y42" s="8" t="n">
        <f aca="false">IF(X42,INDEX(Codetabel!$C$2:$C$11,MATCH(M42&amp;"",Codetabel!$B$2:$B$11,0)),"")</f>
        <v>6</v>
      </c>
      <c r="Z42" s="12" t="b">
        <f aca="false">IF(X42,O42=S42,"")</f>
        <v>0</v>
      </c>
    </row>
    <row r="43" customFormat="false" ht="15" hidden="false" customHeight="false" outlineLevel="0" collapsed="false">
      <c r="A43" s="9" t="n">
        <v>44</v>
      </c>
      <c r="B43" s="9" t="s">
        <v>244</v>
      </c>
      <c r="C43" s="9" t="s">
        <v>245</v>
      </c>
      <c r="D43" s="9" t="s">
        <v>107</v>
      </c>
      <c r="E43" s="9" t="s">
        <v>247</v>
      </c>
      <c r="F43" s="9" t="n">
        <v>100</v>
      </c>
      <c r="G43" s="9" t="n">
        <v>50</v>
      </c>
      <c r="H43" s="9" t="n">
        <v>200</v>
      </c>
      <c r="I43" s="9" t="n">
        <v>50</v>
      </c>
      <c r="J43" s="9" t="n">
        <f aca="false">MAX(J44,G44,F44,E44)</f>
        <v>100</v>
      </c>
      <c r="K43" s="9" t="n">
        <v>200</v>
      </c>
      <c r="L43" s="9" t="n">
        <f aca="false">IF(ISNA(P44),"",P44)</f>
        <v>100</v>
      </c>
      <c r="M43" s="9" t="s">
        <v>132</v>
      </c>
      <c r="N43" s="11" t="b">
        <f aca="false">TRUE()</f>
        <v>1</v>
      </c>
      <c r="O43" s="8" t="n">
        <f aca="false">IF(F43="","",IF(ISNUMBER(F43),F43,IFERROR(VALUE(F43),"")))</f>
        <v>100</v>
      </c>
      <c r="P43" s="8" t="n">
        <f aca="false">IF(G43="","",IF(ISNUMBER(G43),G43,IFERROR(VALUE(G43),"")))</f>
        <v>50</v>
      </c>
      <c r="Q43" s="8" t="n">
        <f aca="false">IF(H43="","",IF(ISNUMBER(H43),H43,IFERROR(VALUE(H43),"")))</f>
        <v>200</v>
      </c>
      <c r="R43" s="8" t="n">
        <f aca="false">IF(I43="","",IF(ISNUMBER(I43),I43,IFERROR(VALUE(I43),"")))</f>
        <v>50</v>
      </c>
      <c r="S43" s="8" t="n">
        <f aca="false">IF(COUNT(O43:R43)=0,"",MAX(O43:R43))</f>
        <v>200</v>
      </c>
      <c r="T43" s="8" t="str">
        <f aca="false">IF(S43="","",IFERROR(INDEX(Codetabel!$B$2:$B$11,MATCH(S43,Codetabel!$A$2:$A$11,0)),""))</f>
        <v>4.1</v>
      </c>
      <c r="U43" s="8" t="str">
        <f aca="false">IF(NOT(X43),"n/a (excluded)",IF(K43=S43,"OK","MISMATCH"))</f>
        <v>OK</v>
      </c>
      <c r="V43" s="8" t="str">
        <f aca="false">IF(NOT(X43),"n/a (excluded)",IF(M43&amp;""=T43&amp;"","OK","MISMATCH"))</f>
        <v>OK</v>
      </c>
      <c r="W43" s="8" t="str">
        <f aca="false">IF(E43="","no activity description",IF(O43="","no numeric odour distance",IF(M43="","no category","")))</f>
        <v/>
      </c>
      <c r="X43" s="12" t="b">
        <f aca="false">W43=""</f>
        <v>1</v>
      </c>
      <c r="Y43" s="8" t="n">
        <f aca="false">IF(X43,INDEX(Codetabel!$C$2:$C$11,MATCH(M43&amp;"",Codetabel!$B$2:$B$11,0)),"")</f>
        <v>5</v>
      </c>
      <c r="Z43" s="12" t="b">
        <f aca="false">IF(X43,O43=S43,"")</f>
        <v>0</v>
      </c>
    </row>
    <row r="44" customFormat="false" ht="15" hidden="false" customHeight="false" outlineLevel="0" collapsed="false">
      <c r="A44" s="9" t="n">
        <v>45</v>
      </c>
      <c r="B44" s="9" t="s">
        <v>244</v>
      </c>
      <c r="C44" s="9" t="s">
        <v>245</v>
      </c>
      <c r="D44" s="9"/>
      <c r="E44" s="9" t="s">
        <v>248</v>
      </c>
      <c r="F44" s="9" t="n">
        <v>50</v>
      </c>
      <c r="G44" s="9" t="n">
        <v>100</v>
      </c>
      <c r="H44" s="9" t="n">
        <v>200</v>
      </c>
      <c r="I44" s="9" t="n">
        <v>50</v>
      </c>
      <c r="J44" s="9" t="n">
        <f aca="false">MAX(J45,G45,F45,E45)</f>
        <v>0</v>
      </c>
      <c r="K44" s="9" t="n">
        <v>200</v>
      </c>
      <c r="L44" s="9" t="str">
        <f aca="false">IF(ISNA(P45),"",P45)</f>
        <v/>
      </c>
      <c r="M44" s="9" t="s">
        <v>132</v>
      </c>
      <c r="N44" s="11" t="b">
        <f aca="false">TRUE()</f>
        <v>1</v>
      </c>
      <c r="O44" s="8" t="n">
        <f aca="false">IF(F44="","",IF(ISNUMBER(F44),F44,IFERROR(VALUE(F44),"")))</f>
        <v>50</v>
      </c>
      <c r="P44" s="8" t="n">
        <f aca="false">IF(G44="","",IF(ISNUMBER(G44),G44,IFERROR(VALUE(G44),"")))</f>
        <v>100</v>
      </c>
      <c r="Q44" s="8" t="n">
        <f aca="false">IF(H44="","",IF(ISNUMBER(H44),H44,IFERROR(VALUE(H44),"")))</f>
        <v>200</v>
      </c>
      <c r="R44" s="8" t="n">
        <f aca="false">IF(I44="","",IF(ISNUMBER(I44),I44,IFERROR(VALUE(I44),"")))</f>
        <v>50</v>
      </c>
      <c r="S44" s="8" t="n">
        <f aca="false">IF(COUNT(O44:R44)=0,"",MAX(O44:R44))</f>
        <v>200</v>
      </c>
      <c r="T44" s="8" t="str">
        <f aca="false">IF(S44="","",IFERROR(INDEX(Codetabel!$B$2:$B$11,MATCH(S44,Codetabel!$A$2:$A$11,0)),""))</f>
        <v>4.1</v>
      </c>
      <c r="U44" s="8" t="str">
        <f aca="false">IF(NOT(X44),"n/a (excluded)",IF(K44=S44,"OK","MISMATCH"))</f>
        <v>OK</v>
      </c>
      <c r="V44" s="8" t="str">
        <f aca="false">IF(NOT(X44),"n/a (excluded)",IF(M44&amp;""=T44&amp;"","OK","MISMATCH"))</f>
        <v>OK</v>
      </c>
      <c r="W44" s="8" t="str">
        <f aca="false">IF(E44="","no activity description",IF(O44="","no numeric odour distance",IF(M44="","no category","")))</f>
        <v/>
      </c>
      <c r="X44" s="12" t="b">
        <f aca="false">W44=""</f>
        <v>1</v>
      </c>
      <c r="Y44" s="8" t="n">
        <f aca="false">IF(X44,INDEX(Codetabel!$C$2:$C$11,MATCH(M44&amp;"",Codetabel!$B$2:$B$11,0)),"")</f>
        <v>5</v>
      </c>
      <c r="Z44" s="12" t="b">
        <f aca="false">IF(X44,O44=S44,"")</f>
        <v>0</v>
      </c>
    </row>
    <row r="45" customFormat="false" ht="15" hidden="false" customHeight="false" outlineLevel="0" collapsed="false">
      <c r="A45" s="9" t="n">
        <v>46</v>
      </c>
      <c r="B45" s="9" t="s">
        <v>249</v>
      </c>
      <c r="C45" s="9" t="s">
        <v>250</v>
      </c>
      <c r="D45" s="9" t="s">
        <v>1215</v>
      </c>
      <c r="E45" s="9" t="s">
        <v>1256</v>
      </c>
      <c r="F45" s="9"/>
      <c r="G45" s="9"/>
      <c r="H45" s="9"/>
      <c r="I45" s="9"/>
      <c r="J45" s="9"/>
      <c r="K45" s="9"/>
      <c r="L45" s="9" t="n">
        <f aca="false">IF(ISNA(P46),"",P46)</f>
        <v>50</v>
      </c>
      <c r="M45" s="9"/>
      <c r="N45" s="11" t="b">
        <f aca="false">TRUE()</f>
        <v>1</v>
      </c>
      <c r="O45" s="8" t="str">
        <f aca="false">IF(F45="","",IF(ISNUMBER(F45),F45,IFERROR(VALUE(F45),"")))</f>
        <v/>
      </c>
      <c r="P45" s="8" t="str">
        <f aca="false">IF(G45="","",IF(ISNUMBER(G45),G45,IFERROR(VALUE(G45),"")))</f>
        <v/>
      </c>
      <c r="Q45" s="8" t="str">
        <f aca="false">IF(H45="","",IF(ISNUMBER(H45),H45,IFERROR(VALUE(H45),"")))</f>
        <v/>
      </c>
      <c r="R45" s="8" t="str">
        <f aca="false">IF(I45="","",IF(ISNUMBER(I45),I45,IFERROR(VALUE(I45),"")))</f>
        <v/>
      </c>
      <c r="S45" s="8" t="str">
        <f aca="false">IF(COUNT(O45:R45)=0,"",MAX(O45:R45))</f>
        <v/>
      </c>
      <c r="T45" s="8" t="str">
        <f aca="false">IF(S45="","",IFERROR(INDEX(Codetabel!$B$2:$B$11,MATCH(S45,Codetabel!$A$2:$A$11,0)),""))</f>
        <v/>
      </c>
      <c r="U45" s="8" t="str">
        <f aca="false">IF(NOT(X45),"n/a (excluded)",IF(K45=S45,"OK","MISMATCH"))</f>
        <v>n/a (excluded)</v>
      </c>
      <c r="V45" s="8" t="str">
        <f aca="false">IF(NOT(X45),"n/a (excluded)",IF(M45&amp;""=T45&amp;"","OK","MISMATCH"))</f>
        <v>n/a (excluded)</v>
      </c>
      <c r="W45" s="8" t="str">
        <f aca="false">IF(E45="","no activity description",IF(O45="","no numeric odour distance",IF(M45="","no category","")))</f>
        <v>no numeric odour distance</v>
      </c>
      <c r="X45" s="12" t="b">
        <f aca="false">W45=""</f>
        <v>0</v>
      </c>
      <c r="Y45" s="8" t="str">
        <f aca="false">IF(X45,INDEX(Codetabel!$C$2:$C$11,MATCH(M45&amp;"",Codetabel!$B$2:$B$11,0)),"")</f>
        <v/>
      </c>
      <c r="Z45" s="8" t="str">
        <f aca="false">IF(X45,O45=S45,"")</f>
        <v/>
      </c>
    </row>
    <row r="46" customFormat="false" ht="15" hidden="false" customHeight="false" outlineLevel="0" collapsed="false">
      <c r="A46" s="9" t="n">
        <v>47</v>
      </c>
      <c r="B46" s="9" t="s">
        <v>249</v>
      </c>
      <c r="C46" s="9" t="s">
        <v>250</v>
      </c>
      <c r="D46" s="9" t="s">
        <v>392</v>
      </c>
      <c r="E46" s="9" t="s">
        <v>251</v>
      </c>
      <c r="F46" s="9" t="n">
        <v>200</v>
      </c>
      <c r="G46" s="9" t="n">
        <v>50</v>
      </c>
      <c r="H46" s="9" t="n">
        <v>200</v>
      </c>
      <c r="I46" s="9" t="n">
        <v>30</v>
      </c>
      <c r="J46" s="9" t="n">
        <f aca="false">MAX(J47,G47,F47,E47)</f>
        <v>300</v>
      </c>
      <c r="K46" s="9" t="n">
        <v>200</v>
      </c>
      <c r="L46" s="9" t="n">
        <f aca="false">IF(ISNA(P47),"",P47)</f>
        <v>100</v>
      </c>
      <c r="M46" s="9" t="s">
        <v>132</v>
      </c>
      <c r="N46" s="11" t="b">
        <f aca="false">TRUE()</f>
        <v>1</v>
      </c>
      <c r="O46" s="8" t="n">
        <f aca="false">IF(F46="","",IF(ISNUMBER(F46),F46,IFERROR(VALUE(F46),"")))</f>
        <v>200</v>
      </c>
      <c r="P46" s="8" t="n">
        <f aca="false">IF(G46="","",IF(ISNUMBER(G46),G46,IFERROR(VALUE(G46),"")))</f>
        <v>50</v>
      </c>
      <c r="Q46" s="8" t="n">
        <f aca="false">IF(H46="","",IF(ISNUMBER(H46),H46,IFERROR(VALUE(H46),"")))</f>
        <v>200</v>
      </c>
      <c r="R46" s="8" t="n">
        <f aca="false">IF(I46="","",IF(ISNUMBER(I46),I46,IFERROR(VALUE(I46),"")))</f>
        <v>30</v>
      </c>
      <c r="S46" s="8" t="n">
        <f aca="false">IF(COUNT(O46:R46)=0,"",MAX(O46:R46))</f>
        <v>200</v>
      </c>
      <c r="T46" s="8" t="str">
        <f aca="false">IF(S46="","",IFERROR(INDEX(Codetabel!$B$2:$B$11,MATCH(S46,Codetabel!$A$2:$A$11,0)),""))</f>
        <v>4.1</v>
      </c>
      <c r="U46" s="8" t="str">
        <f aca="false">IF(NOT(X46),"n/a (excluded)",IF(K46=S46,"OK","MISMATCH"))</f>
        <v>OK</v>
      </c>
      <c r="V46" s="8" t="str">
        <f aca="false">IF(NOT(X46),"n/a (excluded)",IF(M46&amp;""=T46&amp;"","OK","MISMATCH"))</f>
        <v>OK</v>
      </c>
      <c r="W46" s="8" t="str">
        <f aca="false">IF(E46="","no activity description",IF(O46="","no numeric odour distance",IF(M46="","no category","")))</f>
        <v/>
      </c>
      <c r="X46" s="12" t="b">
        <f aca="false">W46=""</f>
        <v>1</v>
      </c>
      <c r="Y46" s="8" t="n">
        <f aca="false">IF(X46,INDEX(Codetabel!$C$2:$C$11,MATCH(M46&amp;"",Codetabel!$B$2:$B$11,0)),"")</f>
        <v>5</v>
      </c>
      <c r="Z46" s="12" t="b">
        <f aca="false">IF(X46,O46=S46,"")</f>
        <v>1</v>
      </c>
    </row>
    <row r="47" customFormat="false" ht="15" hidden="false" customHeight="false" outlineLevel="0" collapsed="false">
      <c r="A47" s="9" t="n">
        <v>48</v>
      </c>
      <c r="B47" s="9" t="s">
        <v>249</v>
      </c>
      <c r="C47" s="9" t="s">
        <v>250</v>
      </c>
      <c r="D47" s="9" t="s">
        <v>107</v>
      </c>
      <c r="E47" s="9" t="s">
        <v>252</v>
      </c>
      <c r="F47" s="9" t="n">
        <v>300</v>
      </c>
      <c r="G47" s="9" t="n">
        <v>100</v>
      </c>
      <c r="H47" s="9" t="n">
        <v>300</v>
      </c>
      <c r="I47" s="9" t="n">
        <v>50</v>
      </c>
      <c r="J47" s="9" t="n">
        <f aca="false">MAX(J48,G48,F48,E48)</f>
        <v>0</v>
      </c>
      <c r="K47" s="9" t="n">
        <v>300</v>
      </c>
      <c r="L47" s="9" t="str">
        <f aca="false">IF(ISNA(P48),"",P48)</f>
        <v/>
      </c>
      <c r="M47" s="9" t="s">
        <v>199</v>
      </c>
      <c r="N47" s="11" t="b">
        <f aca="false">TRUE()</f>
        <v>1</v>
      </c>
      <c r="O47" s="8" t="n">
        <f aca="false">IF(F47="","",IF(ISNUMBER(F47),F47,IFERROR(VALUE(F47),"")))</f>
        <v>300</v>
      </c>
      <c r="P47" s="8" t="n">
        <f aca="false">IF(G47="","",IF(ISNUMBER(G47),G47,IFERROR(VALUE(G47),"")))</f>
        <v>100</v>
      </c>
      <c r="Q47" s="8" t="n">
        <f aca="false">IF(H47="","",IF(ISNUMBER(H47),H47,IFERROR(VALUE(H47),"")))</f>
        <v>300</v>
      </c>
      <c r="R47" s="8" t="n">
        <f aca="false">IF(I47="","",IF(ISNUMBER(I47),I47,IFERROR(VALUE(I47),"")))</f>
        <v>50</v>
      </c>
      <c r="S47" s="8" t="n">
        <f aca="false">IF(COUNT(O47:R47)=0,"",MAX(O47:R47))</f>
        <v>300</v>
      </c>
      <c r="T47" s="8" t="str">
        <f aca="false">IF(S47="","",IFERROR(INDEX(Codetabel!$B$2:$B$11,MATCH(S47,Codetabel!$A$2:$A$11,0)),""))</f>
        <v>4.2</v>
      </c>
      <c r="U47" s="8" t="str">
        <f aca="false">IF(NOT(X47),"n/a (excluded)",IF(K47=S47,"OK","MISMATCH"))</f>
        <v>OK</v>
      </c>
      <c r="V47" s="8" t="str">
        <f aca="false">IF(NOT(X47),"n/a (excluded)",IF(M47&amp;""=T47&amp;"","OK","MISMATCH"))</f>
        <v>OK</v>
      </c>
      <c r="W47" s="8" t="str">
        <f aca="false">IF(E47="","no activity description",IF(O47="","no numeric odour distance",IF(M47="","no category","")))</f>
        <v/>
      </c>
      <c r="X47" s="12" t="b">
        <f aca="false">W47=""</f>
        <v>1</v>
      </c>
      <c r="Y47" s="8" t="n">
        <f aca="false">IF(X47,INDEX(Codetabel!$C$2:$C$11,MATCH(M47&amp;"",Codetabel!$B$2:$B$11,0)),"")</f>
        <v>6</v>
      </c>
      <c r="Z47" s="12" t="b">
        <f aca="false">IF(X47,O47=S47,"")</f>
        <v>1</v>
      </c>
    </row>
    <row r="48" customFormat="false" ht="15" hidden="false" customHeight="false" outlineLevel="0" collapsed="false">
      <c r="A48" s="9" t="n">
        <v>49</v>
      </c>
      <c r="B48" s="9" t="s">
        <v>253</v>
      </c>
      <c r="C48" s="9" t="s">
        <v>254</v>
      </c>
      <c r="D48" s="9" t="s">
        <v>1215</v>
      </c>
      <c r="E48" s="9" t="s">
        <v>1257</v>
      </c>
      <c r="F48" s="9"/>
      <c r="G48" s="9"/>
      <c r="H48" s="9"/>
      <c r="I48" s="9"/>
      <c r="J48" s="9"/>
      <c r="K48" s="9"/>
      <c r="L48" s="9" t="n">
        <f aca="false">IF(ISNA(P49),"",P49)</f>
        <v>100</v>
      </c>
      <c r="M48" s="9"/>
      <c r="N48" s="11" t="b">
        <f aca="false">TRUE()</f>
        <v>1</v>
      </c>
      <c r="O48" s="8" t="str">
        <f aca="false">IF(F48="","",IF(ISNUMBER(F48),F48,IFERROR(VALUE(F48),"")))</f>
        <v/>
      </c>
      <c r="P48" s="8" t="str">
        <f aca="false">IF(G48="","",IF(ISNUMBER(G48),G48,IFERROR(VALUE(G48),"")))</f>
        <v/>
      </c>
      <c r="Q48" s="8" t="str">
        <f aca="false">IF(H48="","",IF(ISNUMBER(H48),H48,IFERROR(VALUE(H48),"")))</f>
        <v/>
      </c>
      <c r="R48" s="8" t="str">
        <f aca="false">IF(I48="","",IF(ISNUMBER(I48),I48,IFERROR(VALUE(I48),"")))</f>
        <v/>
      </c>
      <c r="S48" s="8" t="str">
        <f aca="false">IF(COUNT(O48:R48)=0,"",MAX(O48:R48))</f>
        <v/>
      </c>
      <c r="T48" s="8" t="str">
        <f aca="false">IF(S48="","",IFERROR(INDEX(Codetabel!$B$2:$B$11,MATCH(S48,Codetabel!$A$2:$A$11,0)),""))</f>
        <v/>
      </c>
      <c r="U48" s="8" t="str">
        <f aca="false">IF(NOT(X48),"n/a (excluded)",IF(K48=S48,"OK","MISMATCH"))</f>
        <v>n/a (excluded)</v>
      </c>
      <c r="V48" s="8" t="str">
        <f aca="false">IF(NOT(X48),"n/a (excluded)",IF(M48&amp;""=T48&amp;"","OK","MISMATCH"))</f>
        <v>n/a (excluded)</v>
      </c>
      <c r="W48" s="8" t="str">
        <f aca="false">IF(E48="","no activity description",IF(O48="","no numeric odour distance",IF(M48="","no category","")))</f>
        <v>no numeric odour distance</v>
      </c>
      <c r="X48" s="12" t="b">
        <f aca="false">W48=""</f>
        <v>0</v>
      </c>
      <c r="Y48" s="8" t="str">
        <f aca="false">IF(X48,INDEX(Codetabel!$C$2:$C$11,MATCH(M48&amp;"",Codetabel!$B$2:$B$11,0)),"")</f>
        <v/>
      </c>
      <c r="Z48" s="8" t="str">
        <f aca="false">IF(X48,O48=S48,"")</f>
        <v/>
      </c>
    </row>
    <row r="49" customFormat="false" ht="15" hidden="false" customHeight="false" outlineLevel="0" collapsed="false">
      <c r="A49" s="9" t="n">
        <v>50</v>
      </c>
      <c r="B49" s="9" t="s">
        <v>253</v>
      </c>
      <c r="C49" s="9" t="s">
        <v>254</v>
      </c>
      <c r="D49" s="9" t="s">
        <v>1217</v>
      </c>
      <c r="E49" s="9" t="s">
        <v>257</v>
      </c>
      <c r="F49" s="9" t="n">
        <v>300</v>
      </c>
      <c r="G49" s="9" t="n">
        <v>100</v>
      </c>
      <c r="H49" s="9" t="n">
        <v>200</v>
      </c>
      <c r="I49" s="9" t="n">
        <v>30</v>
      </c>
      <c r="J49" s="9" t="n">
        <f aca="false">MAX(J50,G50,F50,E50)</f>
        <v>300</v>
      </c>
      <c r="K49" s="9" t="n">
        <v>300</v>
      </c>
      <c r="L49" s="9" t="n">
        <f aca="false">IF(ISNA(P50),"",P50)</f>
        <v>50</v>
      </c>
      <c r="M49" s="9" t="s">
        <v>199</v>
      </c>
      <c r="N49" s="11" t="b">
        <f aca="false">TRUE()</f>
        <v>1</v>
      </c>
      <c r="O49" s="8" t="n">
        <f aca="false">IF(F49="","",IF(ISNUMBER(F49),F49,IFERROR(VALUE(F49),"")))</f>
        <v>300</v>
      </c>
      <c r="P49" s="8" t="n">
        <f aca="false">IF(G49="","",IF(ISNUMBER(G49),G49,IFERROR(VALUE(G49),"")))</f>
        <v>100</v>
      </c>
      <c r="Q49" s="8" t="n">
        <f aca="false">IF(H49="","",IF(ISNUMBER(H49),H49,IFERROR(VALUE(H49),"")))</f>
        <v>200</v>
      </c>
      <c r="R49" s="8" t="n">
        <f aca="false">IF(I49="","",IF(ISNUMBER(I49),I49,IFERROR(VALUE(I49),"")))</f>
        <v>30</v>
      </c>
      <c r="S49" s="8" t="n">
        <f aca="false">IF(COUNT(O49:R49)=0,"",MAX(O49:R49))</f>
        <v>300</v>
      </c>
      <c r="T49" s="8" t="str">
        <f aca="false">IF(S49="","",IFERROR(INDEX(Codetabel!$B$2:$B$11,MATCH(S49,Codetabel!$A$2:$A$11,0)),""))</f>
        <v>4.2</v>
      </c>
      <c r="U49" s="8" t="str">
        <f aca="false">IF(NOT(X49),"n/a (excluded)",IF(K49=S49,"OK","MISMATCH"))</f>
        <v>OK</v>
      </c>
      <c r="V49" s="8" t="str">
        <f aca="false">IF(NOT(X49),"n/a (excluded)",IF(M49&amp;""=T49&amp;"","OK","MISMATCH"))</f>
        <v>OK</v>
      </c>
      <c r="W49" s="8" t="str">
        <f aca="false">IF(E49="","no activity description",IF(O49="","no numeric odour distance",IF(M49="","no category","")))</f>
        <v/>
      </c>
      <c r="X49" s="12" t="b">
        <f aca="false">W49=""</f>
        <v>1</v>
      </c>
      <c r="Y49" s="8" t="n">
        <f aca="false">IF(X49,INDEX(Codetabel!$C$2:$C$11,MATCH(M49&amp;"",Codetabel!$B$2:$B$11,0)),"")</f>
        <v>6</v>
      </c>
      <c r="Z49" s="12" t="b">
        <f aca="false">IF(X49,O49=S49,"")</f>
        <v>1</v>
      </c>
    </row>
    <row r="50" customFormat="false" ht="15" hidden="false" customHeight="false" outlineLevel="0" collapsed="false">
      <c r="A50" s="9" t="n">
        <v>51</v>
      </c>
      <c r="B50" s="9" t="s">
        <v>253</v>
      </c>
      <c r="C50" s="9" t="s">
        <v>254</v>
      </c>
      <c r="D50" s="9" t="s">
        <v>1219</v>
      </c>
      <c r="E50" s="9" t="s">
        <v>259</v>
      </c>
      <c r="F50" s="9" t="n">
        <v>200</v>
      </c>
      <c r="G50" s="9" t="n">
        <v>50</v>
      </c>
      <c r="H50" s="9" t="n">
        <v>200</v>
      </c>
      <c r="I50" s="9" t="n">
        <v>30</v>
      </c>
      <c r="J50" s="9" t="n">
        <f aca="false">MAX(J51,G51,F51,E51)</f>
        <v>300</v>
      </c>
      <c r="K50" s="9" t="n">
        <v>200</v>
      </c>
      <c r="L50" s="9" t="n">
        <f aca="false">IF(ISNA(P51),"",P51)</f>
        <v>100</v>
      </c>
      <c r="M50" s="9" t="s">
        <v>132</v>
      </c>
      <c r="N50" s="11" t="b">
        <f aca="false">TRUE()</f>
        <v>1</v>
      </c>
      <c r="O50" s="8" t="n">
        <f aca="false">IF(F50="","",IF(ISNUMBER(F50),F50,IFERROR(VALUE(F50),"")))</f>
        <v>200</v>
      </c>
      <c r="P50" s="8" t="n">
        <f aca="false">IF(G50="","",IF(ISNUMBER(G50),G50,IFERROR(VALUE(G50),"")))</f>
        <v>50</v>
      </c>
      <c r="Q50" s="8" t="n">
        <f aca="false">IF(H50="","",IF(ISNUMBER(H50),H50,IFERROR(VALUE(H50),"")))</f>
        <v>200</v>
      </c>
      <c r="R50" s="8" t="n">
        <f aca="false">IF(I50="","",IF(ISNUMBER(I50),I50,IFERROR(VALUE(I50),"")))</f>
        <v>30</v>
      </c>
      <c r="S50" s="8" t="n">
        <f aca="false">IF(COUNT(O50:R50)=0,"",MAX(O50:R50))</f>
        <v>200</v>
      </c>
      <c r="T50" s="8" t="str">
        <f aca="false">IF(S50="","",IFERROR(INDEX(Codetabel!$B$2:$B$11,MATCH(S50,Codetabel!$A$2:$A$11,0)),""))</f>
        <v>4.1</v>
      </c>
      <c r="U50" s="8" t="str">
        <f aca="false">IF(NOT(X50),"n/a (excluded)",IF(K50=S50,"OK","MISMATCH"))</f>
        <v>OK</v>
      </c>
      <c r="V50" s="8" t="str">
        <f aca="false">IF(NOT(X50),"n/a (excluded)",IF(M50&amp;""=T50&amp;"","OK","MISMATCH"))</f>
        <v>OK</v>
      </c>
      <c r="W50" s="8" t="str">
        <f aca="false">IF(E50="","no activity description",IF(O50="","no numeric odour distance",IF(M50="","no category","")))</f>
        <v/>
      </c>
      <c r="X50" s="12" t="b">
        <f aca="false">W50=""</f>
        <v>1</v>
      </c>
      <c r="Y50" s="8" t="n">
        <f aca="false">IF(X50,INDEX(Codetabel!$C$2:$C$11,MATCH(M50&amp;"",Codetabel!$B$2:$B$11,0)),"")</f>
        <v>5</v>
      </c>
      <c r="Z50" s="12" t="b">
        <f aca="false">IF(X50,O50=S50,"")</f>
        <v>1</v>
      </c>
    </row>
    <row r="51" customFormat="false" ht="15" hidden="false" customHeight="false" outlineLevel="0" collapsed="false">
      <c r="A51" s="9" t="n">
        <v>52</v>
      </c>
      <c r="B51" s="9" t="s">
        <v>253</v>
      </c>
      <c r="C51" s="9" t="s">
        <v>254</v>
      </c>
      <c r="D51" s="9" t="s">
        <v>418</v>
      </c>
      <c r="E51" s="9" t="s">
        <v>260</v>
      </c>
      <c r="F51" s="9" t="n">
        <v>300</v>
      </c>
      <c r="G51" s="9" t="n">
        <v>100</v>
      </c>
      <c r="H51" s="9" t="n">
        <v>300</v>
      </c>
      <c r="I51" s="9" t="n">
        <v>50</v>
      </c>
      <c r="J51" s="9" t="n">
        <f aca="false">MAX(J52,G52,F52,E52)</f>
        <v>200</v>
      </c>
      <c r="K51" s="9" t="n">
        <v>300</v>
      </c>
      <c r="L51" s="9" t="n">
        <f aca="false">IF(ISNA(P52),"",P52)</f>
        <v>100</v>
      </c>
      <c r="M51" s="9" t="s">
        <v>199</v>
      </c>
      <c r="N51" s="11" t="b">
        <f aca="false">TRUE()</f>
        <v>1</v>
      </c>
      <c r="O51" s="8" t="n">
        <f aca="false">IF(F51="","",IF(ISNUMBER(F51),F51,IFERROR(VALUE(F51),"")))</f>
        <v>300</v>
      </c>
      <c r="P51" s="8" t="n">
        <f aca="false">IF(G51="","",IF(ISNUMBER(G51),G51,IFERROR(VALUE(G51),"")))</f>
        <v>100</v>
      </c>
      <c r="Q51" s="8" t="n">
        <f aca="false">IF(H51="","",IF(ISNUMBER(H51),H51,IFERROR(VALUE(H51),"")))</f>
        <v>300</v>
      </c>
      <c r="R51" s="8" t="n">
        <f aca="false">IF(I51="","",IF(ISNUMBER(I51),I51,IFERROR(VALUE(I51),"")))</f>
        <v>50</v>
      </c>
      <c r="S51" s="8" t="n">
        <f aca="false">IF(COUNT(O51:R51)=0,"",MAX(O51:R51))</f>
        <v>300</v>
      </c>
      <c r="T51" s="8" t="str">
        <f aca="false">IF(S51="","",IFERROR(INDEX(Codetabel!$B$2:$B$11,MATCH(S51,Codetabel!$A$2:$A$11,0)),""))</f>
        <v>4.2</v>
      </c>
      <c r="U51" s="8" t="str">
        <f aca="false">IF(NOT(X51),"n/a (excluded)",IF(K51=S51,"OK","MISMATCH"))</f>
        <v>OK</v>
      </c>
      <c r="V51" s="8" t="str">
        <f aca="false">IF(NOT(X51),"n/a (excluded)",IF(M51&amp;""=T51&amp;"","OK","MISMATCH"))</f>
        <v>OK</v>
      </c>
      <c r="W51" s="8" t="str">
        <f aca="false">IF(E51="","no activity description",IF(O51="","no numeric odour distance",IF(M51="","no category","")))</f>
        <v/>
      </c>
      <c r="X51" s="12" t="b">
        <f aca="false">W51=""</f>
        <v>1</v>
      </c>
      <c r="Y51" s="8" t="n">
        <f aca="false">IF(X51,INDEX(Codetabel!$C$2:$C$11,MATCH(M51&amp;"",Codetabel!$B$2:$B$11,0)),"")</f>
        <v>6</v>
      </c>
      <c r="Z51" s="12" t="b">
        <f aca="false">IF(X51,O51=S51,"")</f>
        <v>1</v>
      </c>
    </row>
    <row r="52" customFormat="false" ht="15" hidden="false" customHeight="false" outlineLevel="0" collapsed="false">
      <c r="A52" s="9" t="n">
        <v>53</v>
      </c>
      <c r="B52" s="9" t="s">
        <v>261</v>
      </c>
      <c r="C52" s="9" t="s">
        <v>262</v>
      </c>
      <c r="D52" s="9"/>
      <c r="E52" s="9" t="s">
        <v>263</v>
      </c>
      <c r="F52" s="9" t="n">
        <v>200</v>
      </c>
      <c r="G52" s="9" t="n">
        <v>100</v>
      </c>
      <c r="H52" s="9" t="n">
        <v>200</v>
      </c>
      <c r="I52" s="9" t="n">
        <v>30</v>
      </c>
      <c r="J52" s="9" t="n">
        <f aca="false">MAX(J53,G53,F53,E53)</f>
        <v>0</v>
      </c>
      <c r="K52" s="9" t="n">
        <v>200</v>
      </c>
      <c r="L52" s="9" t="str">
        <f aca="false">IF(ISNA(P53),"",P53)</f>
        <v/>
      </c>
      <c r="M52" s="9" t="s">
        <v>132</v>
      </c>
      <c r="N52" s="11" t="b">
        <f aca="false">TRUE()</f>
        <v>1</v>
      </c>
      <c r="O52" s="8" t="n">
        <f aca="false">IF(F52="","",IF(ISNUMBER(F52),F52,IFERROR(VALUE(F52),"")))</f>
        <v>200</v>
      </c>
      <c r="P52" s="8" t="n">
        <f aca="false">IF(G52="","",IF(ISNUMBER(G52),G52,IFERROR(VALUE(G52),"")))</f>
        <v>100</v>
      </c>
      <c r="Q52" s="8" t="n">
        <f aca="false">IF(H52="","",IF(ISNUMBER(H52),H52,IFERROR(VALUE(H52),"")))</f>
        <v>200</v>
      </c>
      <c r="R52" s="8" t="n">
        <f aca="false">IF(I52="","",IF(ISNUMBER(I52),I52,IFERROR(VALUE(I52),"")))</f>
        <v>30</v>
      </c>
      <c r="S52" s="8" t="n">
        <f aca="false">IF(COUNT(O52:R52)=0,"",MAX(O52:R52))</f>
        <v>200</v>
      </c>
      <c r="T52" s="8" t="str">
        <f aca="false">IF(S52="","",IFERROR(INDEX(Codetabel!$B$2:$B$11,MATCH(S52,Codetabel!$A$2:$A$11,0)),""))</f>
        <v>4.1</v>
      </c>
      <c r="U52" s="8" t="str">
        <f aca="false">IF(NOT(X52),"n/a (excluded)",IF(K52=S52,"OK","MISMATCH"))</f>
        <v>OK</v>
      </c>
      <c r="V52" s="8" t="str">
        <f aca="false">IF(NOT(X52),"n/a (excluded)",IF(M52&amp;""=T52&amp;"","OK","MISMATCH"))</f>
        <v>OK</v>
      </c>
      <c r="W52" s="8" t="str">
        <f aca="false">IF(E52="","no activity description",IF(O52="","no numeric odour distance",IF(M52="","no category","")))</f>
        <v/>
      </c>
      <c r="X52" s="12" t="b">
        <f aca="false">W52=""</f>
        <v>1</v>
      </c>
      <c r="Y52" s="8" t="n">
        <f aca="false">IF(X52,INDEX(Codetabel!$C$2:$C$11,MATCH(M52&amp;"",Codetabel!$B$2:$B$11,0)),"")</f>
        <v>5</v>
      </c>
      <c r="Z52" s="12" t="b">
        <f aca="false">IF(X52,O52=S52,"")</f>
        <v>1</v>
      </c>
    </row>
    <row r="53" customFormat="false" ht="15" hidden="false" customHeight="false" outlineLevel="0" collapsed="false">
      <c r="A53" s="9" t="n">
        <v>54</v>
      </c>
      <c r="B53" s="9" t="s">
        <v>264</v>
      </c>
      <c r="C53" s="9" t="s">
        <v>265</v>
      </c>
      <c r="D53" s="9" t="s">
        <v>1215</v>
      </c>
      <c r="E53" s="9" t="s">
        <v>1258</v>
      </c>
      <c r="F53" s="9"/>
      <c r="G53" s="9"/>
      <c r="H53" s="9"/>
      <c r="I53" s="9"/>
      <c r="J53" s="9"/>
      <c r="K53" s="9"/>
      <c r="L53" s="9" t="n">
        <f aca="false">IF(ISNA(P54),"",P54)</f>
        <v>10</v>
      </c>
      <c r="M53" s="9"/>
      <c r="N53" s="11" t="b">
        <f aca="false">TRUE()</f>
        <v>1</v>
      </c>
      <c r="O53" s="8" t="str">
        <f aca="false">IF(F53="","",IF(ISNUMBER(F53),F53,IFERROR(VALUE(F53),"")))</f>
        <v/>
      </c>
      <c r="P53" s="8" t="str">
        <f aca="false">IF(G53="","",IF(ISNUMBER(G53),G53,IFERROR(VALUE(G53),"")))</f>
        <v/>
      </c>
      <c r="Q53" s="8" t="str">
        <f aca="false">IF(H53="","",IF(ISNUMBER(H53),H53,IFERROR(VALUE(H53),"")))</f>
        <v/>
      </c>
      <c r="R53" s="8" t="str">
        <f aca="false">IF(I53="","",IF(ISNUMBER(I53),I53,IFERROR(VALUE(I53),"")))</f>
        <v/>
      </c>
      <c r="S53" s="8" t="str">
        <f aca="false">IF(COUNT(O53:R53)=0,"",MAX(O53:R53))</f>
        <v/>
      </c>
      <c r="T53" s="8" t="str">
        <f aca="false">IF(S53="","",IFERROR(INDEX(Codetabel!$B$2:$B$11,MATCH(S53,Codetabel!$A$2:$A$11,0)),""))</f>
        <v/>
      </c>
      <c r="U53" s="8" t="str">
        <f aca="false">IF(NOT(X53),"n/a (excluded)",IF(K53=S53,"OK","MISMATCH"))</f>
        <v>n/a (excluded)</v>
      </c>
      <c r="V53" s="8" t="str">
        <f aca="false">IF(NOT(X53),"n/a (excluded)",IF(M53&amp;""=T53&amp;"","OK","MISMATCH"))</f>
        <v>n/a (excluded)</v>
      </c>
      <c r="W53" s="8" t="str">
        <f aca="false">IF(E53="","no activity description",IF(O53="","no numeric odour distance",IF(M53="","no category","")))</f>
        <v>no numeric odour distance</v>
      </c>
      <c r="X53" s="12" t="b">
        <f aca="false">W53=""</f>
        <v>0</v>
      </c>
      <c r="Y53" s="8" t="str">
        <f aca="false">IF(X53,INDEX(Codetabel!$C$2:$C$11,MATCH(M53&amp;"",Codetabel!$B$2:$B$11,0)),"")</f>
        <v/>
      </c>
      <c r="Z53" s="8" t="str">
        <f aca="false">IF(X53,O53=S53,"")</f>
        <v/>
      </c>
    </row>
    <row r="54" customFormat="false" ht="15" hidden="false" customHeight="false" outlineLevel="0" collapsed="false">
      <c r="A54" s="9" t="n">
        <v>55</v>
      </c>
      <c r="B54" s="9" t="s">
        <v>264</v>
      </c>
      <c r="C54" s="9" t="s">
        <v>265</v>
      </c>
      <c r="D54" s="9" t="s">
        <v>392</v>
      </c>
      <c r="E54" s="9" t="s">
        <v>266</v>
      </c>
      <c r="F54" s="9" t="n">
        <v>30</v>
      </c>
      <c r="G54" s="9" t="n">
        <v>10</v>
      </c>
      <c r="H54" s="9" t="n">
        <v>30</v>
      </c>
      <c r="I54" s="9" t="n">
        <v>10</v>
      </c>
      <c r="J54" s="9" t="n">
        <f aca="false">MAX(J55,G55,F55,E55)</f>
        <v>100</v>
      </c>
      <c r="K54" s="9" t="n">
        <v>30</v>
      </c>
      <c r="L54" s="9" t="n">
        <f aca="false">IF(ISNA(P55),"",P55)</f>
        <v>30</v>
      </c>
      <c r="M54" s="9" t="s">
        <v>107</v>
      </c>
      <c r="N54" s="11" t="b">
        <f aca="false">TRUE()</f>
        <v>1</v>
      </c>
      <c r="O54" s="8" t="n">
        <f aca="false">IF(F54="","",IF(ISNUMBER(F54),F54,IFERROR(VALUE(F54),"")))</f>
        <v>30</v>
      </c>
      <c r="P54" s="8" t="n">
        <f aca="false">IF(G54="","",IF(ISNUMBER(G54),G54,IFERROR(VALUE(G54),"")))</f>
        <v>10</v>
      </c>
      <c r="Q54" s="8" t="n">
        <f aca="false">IF(H54="","",IF(ISNUMBER(H54),H54,IFERROR(VALUE(H54),"")))</f>
        <v>30</v>
      </c>
      <c r="R54" s="8" t="n">
        <f aca="false">IF(I54="","",IF(ISNUMBER(I54),I54,IFERROR(VALUE(I54),"")))</f>
        <v>10</v>
      </c>
      <c r="S54" s="8" t="n">
        <f aca="false">IF(COUNT(O54:R54)=0,"",MAX(O54:R54))</f>
        <v>30</v>
      </c>
      <c r="T54" s="8" t="str">
        <f aca="false">IF(S54="","",IFERROR(INDEX(Codetabel!$B$2:$B$11,MATCH(S54,Codetabel!$A$2:$A$11,0)),""))</f>
        <v>2</v>
      </c>
      <c r="U54" s="8" t="str">
        <f aca="false">IF(NOT(X54),"n/a (excluded)",IF(K54=S54,"OK","MISMATCH"))</f>
        <v>OK</v>
      </c>
      <c r="V54" s="8" t="str">
        <f aca="false">IF(NOT(X54),"n/a (excluded)",IF(M54&amp;""=T54&amp;"","OK","MISMATCH"))</f>
        <v>OK</v>
      </c>
      <c r="W54" s="8" t="str">
        <f aca="false">IF(E54="","no activity description",IF(O54="","no numeric odour distance",IF(M54="","no category","")))</f>
        <v/>
      </c>
      <c r="X54" s="12" t="b">
        <f aca="false">W54=""</f>
        <v>1</v>
      </c>
      <c r="Y54" s="8" t="n">
        <f aca="false">IF(X54,INDEX(Codetabel!$C$2:$C$11,MATCH(M54&amp;"",Codetabel!$B$2:$B$11,0)),"")</f>
        <v>2</v>
      </c>
      <c r="Z54" s="12" t="b">
        <f aca="false">IF(X54,O54=S54,"")</f>
        <v>1</v>
      </c>
    </row>
    <row r="55" customFormat="false" ht="15" hidden="false" customHeight="false" outlineLevel="0" collapsed="false">
      <c r="A55" s="9" t="n">
        <v>56</v>
      </c>
      <c r="B55" s="9" t="s">
        <v>264</v>
      </c>
      <c r="C55" s="9" t="s">
        <v>265</v>
      </c>
      <c r="D55" s="9" t="s">
        <v>107</v>
      </c>
      <c r="E55" s="9" t="s">
        <v>267</v>
      </c>
      <c r="F55" s="9" t="n">
        <v>100</v>
      </c>
      <c r="G55" s="9" t="n">
        <v>30</v>
      </c>
      <c r="H55" s="9" t="n">
        <v>100</v>
      </c>
      <c r="I55" s="9" t="n">
        <v>30</v>
      </c>
      <c r="J55" s="9" t="n">
        <f aca="false">MAX(J56,G56,F56,E56)</f>
        <v>100</v>
      </c>
      <c r="K55" s="9" t="n">
        <v>100</v>
      </c>
      <c r="L55" s="9" t="n">
        <f aca="false">IF(ISNA(P56),"",P56)</f>
        <v>10</v>
      </c>
      <c r="M55" s="9" t="s">
        <v>115</v>
      </c>
      <c r="N55" s="11" t="b">
        <f aca="false">TRUE()</f>
        <v>1</v>
      </c>
      <c r="O55" s="8" t="n">
        <f aca="false">IF(F55="","",IF(ISNUMBER(F55),F55,IFERROR(VALUE(F55),"")))</f>
        <v>100</v>
      </c>
      <c r="P55" s="8" t="n">
        <f aca="false">IF(G55="","",IF(ISNUMBER(G55),G55,IFERROR(VALUE(G55),"")))</f>
        <v>30</v>
      </c>
      <c r="Q55" s="8" t="n">
        <f aca="false">IF(H55="","",IF(ISNUMBER(H55),H55,IFERROR(VALUE(H55),"")))</f>
        <v>100</v>
      </c>
      <c r="R55" s="8" t="n">
        <f aca="false">IF(I55="","",IF(ISNUMBER(I55),I55,IFERROR(VALUE(I55),"")))</f>
        <v>30</v>
      </c>
      <c r="S55" s="8" t="n">
        <f aca="false">IF(COUNT(O55:R55)=0,"",MAX(O55:R55))</f>
        <v>100</v>
      </c>
      <c r="T55" s="8" t="str">
        <f aca="false">IF(S55="","",IFERROR(INDEX(Codetabel!$B$2:$B$11,MATCH(S55,Codetabel!$A$2:$A$11,0)),""))</f>
        <v>3.2</v>
      </c>
      <c r="U55" s="8" t="str">
        <f aca="false">IF(NOT(X55),"n/a (excluded)",IF(K55=S55,"OK","MISMATCH"))</f>
        <v>OK</v>
      </c>
      <c r="V55" s="8" t="str">
        <f aca="false">IF(NOT(X55),"n/a (excluded)",IF(M55&amp;""=T55&amp;"","OK","MISMATCH"))</f>
        <v>OK</v>
      </c>
      <c r="W55" s="8" t="str">
        <f aca="false">IF(E55="","no activity description",IF(O55="","no numeric odour distance",IF(M55="","no category","")))</f>
        <v/>
      </c>
      <c r="X55" s="12" t="b">
        <f aca="false">W55=""</f>
        <v>1</v>
      </c>
      <c r="Y55" s="8" t="n">
        <f aca="false">IF(X55,INDEX(Codetabel!$C$2:$C$11,MATCH(M55&amp;"",Codetabel!$B$2:$B$11,0)),"")</f>
        <v>4</v>
      </c>
      <c r="Z55" s="12" t="b">
        <f aca="false">IF(X55,O55=S55,"")</f>
        <v>1</v>
      </c>
    </row>
    <row r="56" customFormat="false" ht="15" hidden="false" customHeight="false" outlineLevel="0" collapsed="false">
      <c r="A56" s="9" t="n">
        <v>57</v>
      </c>
      <c r="B56" s="9" t="s">
        <v>268</v>
      </c>
      <c r="C56" s="9" t="s">
        <v>269</v>
      </c>
      <c r="D56" s="9"/>
      <c r="E56" s="9" t="s">
        <v>270</v>
      </c>
      <c r="F56" s="9" t="n">
        <v>100</v>
      </c>
      <c r="G56" s="9" t="n">
        <v>10</v>
      </c>
      <c r="H56" s="9" t="n">
        <v>100</v>
      </c>
      <c r="I56" s="9" t="n">
        <v>30</v>
      </c>
      <c r="J56" s="9" t="n">
        <f aca="false">MAX(J57,G57,F57,E57)</f>
        <v>0</v>
      </c>
      <c r="K56" s="9" t="n">
        <v>100</v>
      </c>
      <c r="L56" s="9" t="str">
        <f aca="false">IF(ISNA(P57),"",P57)</f>
        <v/>
      </c>
      <c r="M56" s="9" t="s">
        <v>115</v>
      </c>
      <c r="N56" s="11" t="b">
        <f aca="false">TRUE()</f>
        <v>1</v>
      </c>
      <c r="O56" s="8" t="n">
        <f aca="false">IF(F56="","",IF(ISNUMBER(F56),F56,IFERROR(VALUE(F56),"")))</f>
        <v>100</v>
      </c>
      <c r="P56" s="8" t="n">
        <f aca="false">IF(G56="","",IF(ISNUMBER(G56),G56,IFERROR(VALUE(G56),"")))</f>
        <v>10</v>
      </c>
      <c r="Q56" s="8" t="n">
        <f aca="false">IF(H56="","",IF(ISNUMBER(H56),H56,IFERROR(VALUE(H56),"")))</f>
        <v>100</v>
      </c>
      <c r="R56" s="8" t="n">
        <f aca="false">IF(I56="","",IF(ISNUMBER(I56),I56,IFERROR(VALUE(I56),"")))</f>
        <v>30</v>
      </c>
      <c r="S56" s="8" t="n">
        <f aca="false">IF(COUNT(O56:R56)=0,"",MAX(O56:R56))</f>
        <v>100</v>
      </c>
      <c r="T56" s="8" t="str">
        <f aca="false">IF(S56="","",IFERROR(INDEX(Codetabel!$B$2:$B$11,MATCH(S56,Codetabel!$A$2:$A$11,0)),""))</f>
        <v>3.2</v>
      </c>
      <c r="U56" s="8" t="str">
        <f aca="false">IF(NOT(X56),"n/a (excluded)",IF(K56=S56,"OK","MISMATCH"))</f>
        <v>OK</v>
      </c>
      <c r="V56" s="8" t="str">
        <f aca="false">IF(NOT(X56),"n/a (excluded)",IF(M56&amp;""=T56&amp;"","OK","MISMATCH"))</f>
        <v>OK</v>
      </c>
      <c r="W56" s="8" t="str">
        <f aca="false">IF(E56="","no activity description",IF(O56="","no numeric odour distance",IF(M56="","no category","")))</f>
        <v/>
      </c>
      <c r="X56" s="12" t="b">
        <f aca="false">W56=""</f>
        <v>1</v>
      </c>
      <c r="Y56" s="8" t="n">
        <f aca="false">IF(X56,INDEX(Codetabel!$C$2:$C$11,MATCH(M56&amp;"",Codetabel!$B$2:$B$11,0)),"")</f>
        <v>4</v>
      </c>
      <c r="Z56" s="12" t="b">
        <f aca="false">IF(X56,O56=S56,"")</f>
        <v>1</v>
      </c>
    </row>
    <row r="57" customFormat="false" ht="15" hidden="false" customHeight="false" outlineLevel="0" collapsed="false">
      <c r="A57" s="9" t="n">
        <v>58</v>
      </c>
      <c r="B57" s="9" t="s">
        <v>271</v>
      </c>
      <c r="C57" s="9" t="s">
        <v>272</v>
      </c>
      <c r="D57" s="9" t="s">
        <v>1215</v>
      </c>
      <c r="E57" s="9" t="s">
        <v>1259</v>
      </c>
      <c r="F57" s="9"/>
      <c r="G57" s="9"/>
      <c r="H57" s="9"/>
      <c r="I57" s="9"/>
      <c r="J57" s="9"/>
      <c r="K57" s="9"/>
      <c r="L57" s="9" t="str">
        <f aca="false">IF(ISNA(P58),"",P58)</f>
        <v/>
      </c>
      <c r="M57" s="9"/>
      <c r="N57" s="11" t="b">
        <f aca="false">TRUE()</f>
        <v>1</v>
      </c>
      <c r="O57" s="8" t="str">
        <f aca="false">IF(F57="","",IF(ISNUMBER(F57),F57,IFERROR(VALUE(F57),"")))</f>
        <v/>
      </c>
      <c r="P57" s="8" t="str">
        <f aca="false">IF(G57="","",IF(ISNUMBER(G57),G57,IFERROR(VALUE(G57),"")))</f>
        <v/>
      </c>
      <c r="Q57" s="8" t="str">
        <f aca="false">IF(H57="","",IF(ISNUMBER(H57),H57,IFERROR(VALUE(H57),"")))</f>
        <v/>
      </c>
      <c r="R57" s="8" t="str">
        <f aca="false">IF(I57="","",IF(ISNUMBER(I57),I57,IFERROR(VALUE(I57),"")))</f>
        <v/>
      </c>
      <c r="S57" s="8" t="str">
        <f aca="false">IF(COUNT(O57:R57)=0,"",MAX(O57:R57))</f>
        <v/>
      </c>
      <c r="T57" s="8" t="str">
        <f aca="false">IF(S57="","",IFERROR(INDEX(Codetabel!$B$2:$B$11,MATCH(S57,Codetabel!$A$2:$A$11,0)),""))</f>
        <v/>
      </c>
      <c r="U57" s="8" t="str">
        <f aca="false">IF(NOT(X57),"n/a (excluded)",IF(K57=S57,"OK","MISMATCH"))</f>
        <v>n/a (excluded)</v>
      </c>
      <c r="V57" s="8" t="str">
        <f aca="false">IF(NOT(X57),"n/a (excluded)",IF(M57&amp;""=T57&amp;"","OK","MISMATCH"))</f>
        <v>n/a (excluded)</v>
      </c>
      <c r="W57" s="8" t="str">
        <f aca="false">IF(E57="","no activity description",IF(O57="","no numeric odour distance",IF(M57="","no category","")))</f>
        <v>no numeric odour distance</v>
      </c>
      <c r="X57" s="12" t="b">
        <f aca="false">W57=""</f>
        <v>0</v>
      </c>
      <c r="Y57" s="8" t="str">
        <f aca="false">IF(X57,INDEX(Codetabel!$C$2:$C$11,MATCH(M57&amp;"",Codetabel!$B$2:$B$11,0)),"")</f>
        <v/>
      </c>
      <c r="Z57" s="8" t="str">
        <f aca="false">IF(X57,O57=S57,"")</f>
        <v/>
      </c>
    </row>
    <row r="58" customFormat="false" ht="15" hidden="false" customHeight="false" outlineLevel="0" collapsed="false">
      <c r="A58" s="9" t="n">
        <v>59</v>
      </c>
      <c r="B58" s="9" t="s">
        <v>276</v>
      </c>
      <c r="C58" s="9" t="s">
        <v>277</v>
      </c>
      <c r="D58" s="9" t="s">
        <v>1215</v>
      </c>
      <c r="E58" s="9" t="s">
        <v>1260</v>
      </c>
      <c r="F58" s="9"/>
      <c r="G58" s="9"/>
      <c r="H58" s="9"/>
      <c r="I58" s="9"/>
      <c r="J58" s="9"/>
      <c r="K58" s="9"/>
      <c r="L58" s="9" t="n">
        <f aca="false">IF(ISNA(P59),"",P59)</f>
        <v>30</v>
      </c>
      <c r="M58" s="9"/>
      <c r="N58" s="11" t="b">
        <f aca="false">TRUE()</f>
        <v>1</v>
      </c>
      <c r="O58" s="8" t="str">
        <f aca="false">IF(F58="","",IF(ISNUMBER(F58),F58,IFERROR(VALUE(F58),"")))</f>
        <v/>
      </c>
      <c r="P58" s="8" t="str">
        <f aca="false">IF(G58="","",IF(ISNUMBER(G58),G58,IFERROR(VALUE(G58),"")))</f>
        <v/>
      </c>
      <c r="Q58" s="8" t="str">
        <f aca="false">IF(H58="","",IF(ISNUMBER(H58),H58,IFERROR(VALUE(H58),"")))</f>
        <v/>
      </c>
      <c r="R58" s="8" t="str">
        <f aca="false">IF(I58="","",IF(ISNUMBER(I58),I58,IFERROR(VALUE(I58),"")))</f>
        <v/>
      </c>
      <c r="S58" s="8" t="str">
        <f aca="false">IF(COUNT(O58:R58)=0,"",MAX(O58:R58))</f>
        <v/>
      </c>
      <c r="T58" s="8" t="str">
        <f aca="false">IF(S58="","",IFERROR(INDEX(Codetabel!$B$2:$B$11,MATCH(S58,Codetabel!$A$2:$A$11,0)),""))</f>
        <v/>
      </c>
      <c r="U58" s="8" t="str">
        <f aca="false">IF(NOT(X58),"n/a (excluded)",IF(K58=S58,"OK","MISMATCH"))</f>
        <v>n/a (excluded)</v>
      </c>
      <c r="V58" s="8" t="str">
        <f aca="false">IF(NOT(X58),"n/a (excluded)",IF(M58&amp;""=T58&amp;"","OK","MISMATCH"))</f>
        <v>n/a (excluded)</v>
      </c>
      <c r="W58" s="8" t="str">
        <f aca="false">IF(E58="","no activity description",IF(O58="","no numeric odour distance",IF(M58="","no category","")))</f>
        <v>no numeric odour distance</v>
      </c>
      <c r="X58" s="12" t="b">
        <f aca="false">W58=""</f>
        <v>0</v>
      </c>
      <c r="Y58" s="8" t="str">
        <f aca="false">IF(X58,INDEX(Codetabel!$C$2:$C$11,MATCH(M58&amp;"",Codetabel!$B$2:$B$11,0)),"")</f>
        <v/>
      </c>
      <c r="Z58" s="8" t="str">
        <f aca="false">IF(X58,O58=S58,"")</f>
        <v/>
      </c>
    </row>
    <row r="59" customFormat="false" ht="15" hidden="false" customHeight="false" outlineLevel="0" collapsed="false">
      <c r="A59" s="9" t="n">
        <v>60</v>
      </c>
      <c r="B59" s="9" t="s">
        <v>276</v>
      </c>
      <c r="C59" s="9" t="s">
        <v>277</v>
      </c>
      <c r="D59" s="9" t="s">
        <v>107</v>
      </c>
      <c r="E59" s="9" t="s">
        <v>279</v>
      </c>
      <c r="F59" s="9" t="n">
        <v>100</v>
      </c>
      <c r="G59" s="9" t="n">
        <v>30</v>
      </c>
      <c r="H59" s="9" t="n">
        <v>50</v>
      </c>
      <c r="I59" s="9" t="n">
        <v>30</v>
      </c>
      <c r="J59" s="9" t="n">
        <f aca="false">MAX(J60,G60,F60,E60)</f>
        <v>300</v>
      </c>
      <c r="K59" s="9" t="n">
        <v>100</v>
      </c>
      <c r="L59" s="9" t="n">
        <f aca="false">IF(ISNA(P60),"",P60)</f>
        <v>30</v>
      </c>
      <c r="M59" s="9" t="s">
        <v>115</v>
      </c>
      <c r="N59" s="11" t="b">
        <f aca="false">TRUE()</f>
        <v>1</v>
      </c>
      <c r="O59" s="8" t="n">
        <f aca="false">IF(F59="","",IF(ISNUMBER(F59),F59,IFERROR(VALUE(F59),"")))</f>
        <v>100</v>
      </c>
      <c r="P59" s="8" t="n">
        <f aca="false">IF(G59="","",IF(ISNUMBER(G59),G59,IFERROR(VALUE(G59),"")))</f>
        <v>30</v>
      </c>
      <c r="Q59" s="8" t="n">
        <f aca="false">IF(H59="","",IF(ISNUMBER(H59),H59,IFERROR(VALUE(H59),"")))</f>
        <v>50</v>
      </c>
      <c r="R59" s="8" t="n">
        <f aca="false">IF(I59="","",IF(ISNUMBER(I59),I59,IFERROR(VALUE(I59),"")))</f>
        <v>30</v>
      </c>
      <c r="S59" s="8" t="n">
        <f aca="false">IF(COUNT(O59:R59)=0,"",MAX(O59:R59))</f>
        <v>100</v>
      </c>
      <c r="T59" s="8" t="str">
        <f aca="false">IF(S59="","",IFERROR(INDEX(Codetabel!$B$2:$B$11,MATCH(S59,Codetabel!$A$2:$A$11,0)),""))</f>
        <v>3.2</v>
      </c>
      <c r="U59" s="8" t="str">
        <f aca="false">IF(NOT(X59),"n/a (excluded)",IF(K59=S59,"OK","MISMATCH"))</f>
        <v>OK</v>
      </c>
      <c r="V59" s="8" t="str">
        <f aca="false">IF(NOT(X59),"n/a (excluded)",IF(M59&amp;""=T59&amp;"","OK","MISMATCH"))</f>
        <v>OK</v>
      </c>
      <c r="W59" s="8" t="str">
        <f aca="false">IF(E59="","no activity description",IF(O59="","no numeric odour distance",IF(M59="","no category","")))</f>
        <v/>
      </c>
      <c r="X59" s="12" t="b">
        <f aca="false">W59=""</f>
        <v>1</v>
      </c>
      <c r="Y59" s="8" t="n">
        <f aca="false">IF(X59,INDEX(Codetabel!$C$2:$C$11,MATCH(M59&amp;"",Codetabel!$B$2:$B$11,0)),"")</f>
        <v>4</v>
      </c>
      <c r="Z59" s="12" t="b">
        <f aca="false">IF(X59,O59=S59,"")</f>
        <v>1</v>
      </c>
    </row>
    <row r="60" customFormat="false" ht="15" hidden="false" customHeight="false" outlineLevel="0" collapsed="false">
      <c r="A60" s="9" t="n">
        <v>61</v>
      </c>
      <c r="B60" s="9" t="s">
        <v>276</v>
      </c>
      <c r="C60" s="9" t="s">
        <v>277</v>
      </c>
      <c r="D60" s="9" t="s">
        <v>1218</v>
      </c>
      <c r="E60" s="9" t="s">
        <v>281</v>
      </c>
      <c r="F60" s="9" t="n">
        <v>300</v>
      </c>
      <c r="G60" s="9" t="n">
        <v>30</v>
      </c>
      <c r="H60" s="9" t="n">
        <v>50</v>
      </c>
      <c r="I60" s="9" t="n">
        <v>30</v>
      </c>
      <c r="J60" s="9" t="n">
        <f aca="false">MAX(J61,G61,F61,E61)</f>
        <v>100</v>
      </c>
      <c r="K60" s="9" t="n">
        <v>300</v>
      </c>
      <c r="L60" s="9" t="n">
        <f aca="false">IF(ISNA(P61),"",P61)</f>
        <v>30</v>
      </c>
      <c r="M60" s="9" t="s">
        <v>199</v>
      </c>
      <c r="N60" s="11" t="b">
        <f aca="false">TRUE()</f>
        <v>1</v>
      </c>
      <c r="O60" s="8" t="n">
        <f aca="false">IF(F60="","",IF(ISNUMBER(F60),F60,IFERROR(VALUE(F60),"")))</f>
        <v>300</v>
      </c>
      <c r="P60" s="8" t="n">
        <f aca="false">IF(G60="","",IF(ISNUMBER(G60),G60,IFERROR(VALUE(G60),"")))</f>
        <v>30</v>
      </c>
      <c r="Q60" s="8" t="n">
        <f aca="false">IF(H60="","",IF(ISNUMBER(H60),H60,IFERROR(VALUE(H60),"")))</f>
        <v>50</v>
      </c>
      <c r="R60" s="8" t="n">
        <f aca="false">IF(I60="","",IF(ISNUMBER(I60),I60,IFERROR(VALUE(I60),"")))</f>
        <v>30</v>
      </c>
      <c r="S60" s="8" t="n">
        <f aca="false">IF(COUNT(O60:R60)=0,"",MAX(O60:R60))</f>
        <v>300</v>
      </c>
      <c r="T60" s="8" t="str">
        <f aca="false">IF(S60="","",IFERROR(INDEX(Codetabel!$B$2:$B$11,MATCH(S60,Codetabel!$A$2:$A$11,0)),""))</f>
        <v>4.2</v>
      </c>
      <c r="U60" s="8" t="str">
        <f aca="false">IF(NOT(X60),"n/a (excluded)",IF(K60=S60,"OK","MISMATCH"))</f>
        <v>OK</v>
      </c>
      <c r="V60" s="8" t="str">
        <f aca="false">IF(NOT(X60),"n/a (excluded)",IF(M60&amp;""=T60&amp;"","OK","MISMATCH"))</f>
        <v>OK</v>
      </c>
      <c r="W60" s="8" t="str">
        <f aca="false">IF(E60="","no activity description",IF(O60="","no numeric odour distance",IF(M60="","no category","")))</f>
        <v/>
      </c>
      <c r="X60" s="12" t="b">
        <f aca="false">W60=""</f>
        <v>1</v>
      </c>
      <c r="Y60" s="8" t="n">
        <f aca="false">IF(X60,INDEX(Codetabel!$C$2:$C$11,MATCH(M60&amp;"",Codetabel!$B$2:$B$11,0)),"")</f>
        <v>6</v>
      </c>
      <c r="Z60" s="12" t="b">
        <f aca="false">IF(X60,O60=S60,"")</f>
        <v>1</v>
      </c>
    </row>
    <row r="61" customFormat="false" ht="15" hidden="false" customHeight="false" outlineLevel="0" collapsed="false">
      <c r="A61" s="9" t="n">
        <v>62</v>
      </c>
      <c r="B61" s="9" t="s">
        <v>276</v>
      </c>
      <c r="C61" s="9" t="s">
        <v>277</v>
      </c>
      <c r="D61" s="9" t="s">
        <v>1219</v>
      </c>
      <c r="E61" s="9" t="s">
        <v>282</v>
      </c>
      <c r="F61" s="9" t="n">
        <v>100</v>
      </c>
      <c r="G61" s="9" t="n">
        <v>30</v>
      </c>
      <c r="H61" s="9" t="n">
        <v>50</v>
      </c>
      <c r="I61" s="9" t="n">
        <v>30</v>
      </c>
      <c r="J61" s="9" t="n">
        <f aca="false">MAX(J62,G62,F62,E62)</f>
        <v>50</v>
      </c>
      <c r="K61" s="9" t="n">
        <v>100</v>
      </c>
      <c r="L61" s="9" t="n">
        <f aca="false">IF(ISNA(P62),"",P62)</f>
        <v>30</v>
      </c>
      <c r="M61" s="9" t="s">
        <v>115</v>
      </c>
      <c r="N61" s="11" t="b">
        <f aca="false">TRUE()</f>
        <v>1</v>
      </c>
      <c r="O61" s="8" t="n">
        <f aca="false">IF(F61="","",IF(ISNUMBER(F61),F61,IFERROR(VALUE(F61),"")))</f>
        <v>100</v>
      </c>
      <c r="P61" s="8" t="n">
        <f aca="false">IF(G61="","",IF(ISNUMBER(G61),G61,IFERROR(VALUE(G61),"")))</f>
        <v>30</v>
      </c>
      <c r="Q61" s="8" t="n">
        <f aca="false">IF(H61="","",IF(ISNUMBER(H61),H61,IFERROR(VALUE(H61),"")))</f>
        <v>50</v>
      </c>
      <c r="R61" s="8" t="n">
        <f aca="false">IF(I61="","",IF(ISNUMBER(I61),I61,IFERROR(VALUE(I61),"")))</f>
        <v>30</v>
      </c>
      <c r="S61" s="8" t="n">
        <f aca="false">IF(COUNT(O61:R61)=0,"",MAX(O61:R61))</f>
        <v>100</v>
      </c>
      <c r="T61" s="8" t="str">
        <f aca="false">IF(S61="","",IFERROR(INDEX(Codetabel!$B$2:$B$11,MATCH(S61,Codetabel!$A$2:$A$11,0)),""))</f>
        <v>3.2</v>
      </c>
      <c r="U61" s="8" t="str">
        <f aca="false">IF(NOT(X61),"n/a (excluded)",IF(K61=S61,"OK","MISMATCH"))</f>
        <v>OK</v>
      </c>
      <c r="V61" s="8" t="str">
        <f aca="false">IF(NOT(X61),"n/a (excluded)",IF(M61&amp;""=T61&amp;"","OK","MISMATCH"))</f>
        <v>OK</v>
      </c>
      <c r="W61" s="8" t="str">
        <f aca="false">IF(E61="","no activity description",IF(O61="","no numeric odour distance",IF(M61="","no category","")))</f>
        <v/>
      </c>
      <c r="X61" s="12" t="b">
        <f aca="false">W61=""</f>
        <v>1</v>
      </c>
      <c r="Y61" s="8" t="n">
        <f aca="false">IF(X61,INDEX(Codetabel!$C$2:$C$11,MATCH(M61&amp;"",Codetabel!$B$2:$B$11,0)),"")</f>
        <v>4</v>
      </c>
      <c r="Z61" s="12" t="b">
        <f aca="false">IF(X61,O61=S61,"")</f>
        <v>1</v>
      </c>
    </row>
    <row r="62" customFormat="false" ht="15" hidden="false" customHeight="false" outlineLevel="0" collapsed="false">
      <c r="A62" s="9" t="n">
        <v>63</v>
      </c>
      <c r="B62" s="9" t="s">
        <v>284</v>
      </c>
      <c r="C62" s="9" t="s">
        <v>285</v>
      </c>
      <c r="D62" s="9"/>
      <c r="E62" s="9" t="s">
        <v>286</v>
      </c>
      <c r="F62" s="9" t="n">
        <v>50</v>
      </c>
      <c r="G62" s="9" t="n">
        <v>30</v>
      </c>
      <c r="H62" s="9" t="n">
        <v>10</v>
      </c>
      <c r="I62" s="9" t="n">
        <v>10</v>
      </c>
      <c r="J62" s="9" t="n">
        <f aca="false">MAX(J63,G63,F63,E63)</f>
        <v>0</v>
      </c>
      <c r="K62" s="9" t="n">
        <v>50</v>
      </c>
      <c r="L62" s="9" t="str">
        <f aca="false">IF(ISNA(P63),"",P63)</f>
        <v/>
      </c>
      <c r="M62" s="9" t="s">
        <v>126</v>
      </c>
      <c r="N62" s="11" t="b">
        <f aca="false">TRUE()</f>
        <v>1</v>
      </c>
      <c r="O62" s="8" t="n">
        <f aca="false">IF(F62="","",IF(ISNUMBER(F62),F62,IFERROR(VALUE(F62),"")))</f>
        <v>50</v>
      </c>
      <c r="P62" s="8" t="n">
        <f aca="false">IF(G62="","",IF(ISNUMBER(G62),G62,IFERROR(VALUE(G62),"")))</f>
        <v>30</v>
      </c>
      <c r="Q62" s="8" t="n">
        <f aca="false">IF(H62="","",IF(ISNUMBER(H62),H62,IFERROR(VALUE(H62),"")))</f>
        <v>10</v>
      </c>
      <c r="R62" s="8" t="n">
        <f aca="false">IF(I62="","",IF(ISNUMBER(I62),I62,IFERROR(VALUE(I62),"")))</f>
        <v>10</v>
      </c>
      <c r="S62" s="8" t="n">
        <f aca="false">IF(COUNT(O62:R62)=0,"",MAX(O62:R62))</f>
        <v>50</v>
      </c>
      <c r="T62" s="8" t="str">
        <f aca="false">IF(S62="","",IFERROR(INDEX(Codetabel!$B$2:$B$11,MATCH(S62,Codetabel!$A$2:$A$11,0)),""))</f>
        <v>3.1</v>
      </c>
      <c r="U62" s="8" t="str">
        <f aca="false">IF(NOT(X62),"n/a (excluded)",IF(K62=S62,"OK","MISMATCH"))</f>
        <v>OK</v>
      </c>
      <c r="V62" s="8" t="str">
        <f aca="false">IF(NOT(X62),"n/a (excluded)",IF(M62&amp;""=T62&amp;"","OK","MISMATCH"))</f>
        <v>OK</v>
      </c>
      <c r="W62" s="8" t="str">
        <f aca="false">IF(E62="","no activity description",IF(O62="","no numeric odour distance",IF(M62="","no category","")))</f>
        <v/>
      </c>
      <c r="X62" s="12" t="b">
        <f aca="false">W62=""</f>
        <v>1</v>
      </c>
      <c r="Y62" s="8" t="n">
        <f aca="false">IF(X62,INDEX(Codetabel!$C$2:$C$11,MATCH(M62&amp;"",Codetabel!$B$2:$B$11,0)),"")</f>
        <v>3</v>
      </c>
      <c r="Z62" s="12" t="b">
        <f aca="false">IF(X62,O62=S62,"")</f>
        <v>1</v>
      </c>
    </row>
    <row r="63" customFormat="false" ht="15" hidden="false" customHeight="false" outlineLevel="0" collapsed="false">
      <c r="A63" s="9" t="n">
        <v>64</v>
      </c>
      <c r="B63" s="9" t="s">
        <v>287</v>
      </c>
      <c r="C63" s="9" t="s">
        <v>288</v>
      </c>
      <c r="D63" s="9" t="s">
        <v>1215</v>
      </c>
      <c r="E63" s="9" t="s">
        <v>1261</v>
      </c>
      <c r="F63" s="9"/>
      <c r="G63" s="9"/>
      <c r="H63" s="9"/>
      <c r="I63" s="9"/>
      <c r="J63" s="9"/>
      <c r="K63" s="9"/>
      <c r="L63" s="9" t="n">
        <f aca="false">IF(ISNA(P64),"",P64)</f>
        <v>10</v>
      </c>
      <c r="M63" s="9"/>
      <c r="N63" s="11" t="b">
        <f aca="false">TRUE()</f>
        <v>1</v>
      </c>
      <c r="O63" s="8" t="str">
        <f aca="false">IF(F63="","",IF(ISNUMBER(F63),F63,IFERROR(VALUE(F63),"")))</f>
        <v/>
      </c>
      <c r="P63" s="8" t="str">
        <f aca="false">IF(G63="","",IF(ISNUMBER(G63),G63,IFERROR(VALUE(G63),"")))</f>
        <v/>
      </c>
      <c r="Q63" s="8" t="str">
        <f aca="false">IF(H63="","",IF(ISNUMBER(H63),H63,IFERROR(VALUE(H63),"")))</f>
        <v/>
      </c>
      <c r="R63" s="8" t="str">
        <f aca="false">IF(I63="","",IF(ISNUMBER(I63),I63,IFERROR(VALUE(I63),"")))</f>
        <v/>
      </c>
      <c r="S63" s="8" t="str">
        <f aca="false">IF(COUNT(O63:R63)=0,"",MAX(O63:R63))</f>
        <v/>
      </c>
      <c r="T63" s="8" t="str">
        <f aca="false">IF(S63="","",IFERROR(INDEX(Codetabel!$B$2:$B$11,MATCH(S63,Codetabel!$A$2:$A$11,0)),""))</f>
        <v/>
      </c>
      <c r="U63" s="8" t="str">
        <f aca="false">IF(NOT(X63),"n/a (excluded)",IF(K63=S63,"OK","MISMATCH"))</f>
        <v>n/a (excluded)</v>
      </c>
      <c r="V63" s="8" t="str">
        <f aca="false">IF(NOT(X63),"n/a (excluded)",IF(M63&amp;""=T63&amp;"","OK","MISMATCH"))</f>
        <v>n/a (excluded)</v>
      </c>
      <c r="W63" s="8" t="str">
        <f aca="false">IF(E63="","no activity description",IF(O63="","no numeric odour distance",IF(M63="","no category","")))</f>
        <v>no numeric odour distance</v>
      </c>
      <c r="X63" s="12" t="b">
        <f aca="false">W63=""</f>
        <v>0</v>
      </c>
      <c r="Y63" s="8" t="str">
        <f aca="false">IF(X63,INDEX(Codetabel!$C$2:$C$11,MATCH(M63&amp;"",Codetabel!$B$2:$B$11,0)),"")</f>
        <v/>
      </c>
      <c r="Z63" s="8" t="str">
        <f aca="false">IF(X63,O63=S63,"")</f>
        <v/>
      </c>
    </row>
    <row r="64" customFormat="false" ht="15" hidden="false" customHeight="false" outlineLevel="0" collapsed="false">
      <c r="A64" s="9" t="n">
        <v>65</v>
      </c>
      <c r="B64" s="9" t="s">
        <v>287</v>
      </c>
      <c r="C64" s="9" t="s">
        <v>288</v>
      </c>
      <c r="D64" s="9" t="s">
        <v>107</v>
      </c>
      <c r="E64" s="9" t="s">
        <v>290</v>
      </c>
      <c r="F64" s="9" t="n">
        <v>100</v>
      </c>
      <c r="G64" s="9" t="n">
        <v>10</v>
      </c>
      <c r="H64" s="9" t="n">
        <v>30</v>
      </c>
      <c r="I64" s="9" t="n">
        <v>10</v>
      </c>
      <c r="J64" s="9" t="n">
        <f aca="false">MAX(J65,G65,F65,E65)</f>
        <v>200</v>
      </c>
      <c r="K64" s="9" t="n">
        <v>100</v>
      </c>
      <c r="L64" s="9" t="n">
        <f aca="false">IF(ISNA(P65),"",P65)</f>
        <v>30</v>
      </c>
      <c r="M64" s="9" t="s">
        <v>115</v>
      </c>
      <c r="N64" s="11" t="b">
        <f aca="false">TRUE()</f>
        <v>1</v>
      </c>
      <c r="O64" s="8" t="n">
        <f aca="false">IF(F64="","",IF(ISNUMBER(F64),F64,IFERROR(VALUE(F64),"")))</f>
        <v>100</v>
      </c>
      <c r="P64" s="8" t="n">
        <f aca="false">IF(G64="","",IF(ISNUMBER(G64),G64,IFERROR(VALUE(G64),"")))</f>
        <v>10</v>
      </c>
      <c r="Q64" s="8" t="n">
        <f aca="false">IF(H64="","",IF(ISNUMBER(H64),H64,IFERROR(VALUE(H64),"")))</f>
        <v>30</v>
      </c>
      <c r="R64" s="8" t="n">
        <f aca="false">IF(I64="","",IF(ISNUMBER(I64),I64,IFERROR(VALUE(I64),"")))</f>
        <v>10</v>
      </c>
      <c r="S64" s="8" t="n">
        <f aca="false">IF(COUNT(O64:R64)=0,"",MAX(O64:R64))</f>
        <v>100</v>
      </c>
      <c r="T64" s="8" t="str">
        <f aca="false">IF(S64="","",IFERROR(INDEX(Codetabel!$B$2:$B$11,MATCH(S64,Codetabel!$A$2:$A$11,0)),""))</f>
        <v>3.2</v>
      </c>
      <c r="U64" s="8" t="str">
        <f aca="false">IF(NOT(X64),"n/a (excluded)",IF(K64=S64,"OK","MISMATCH"))</f>
        <v>OK</v>
      </c>
      <c r="V64" s="8" t="str">
        <f aca="false">IF(NOT(X64),"n/a (excluded)",IF(M64&amp;""=T64&amp;"","OK","MISMATCH"))</f>
        <v>OK</v>
      </c>
      <c r="W64" s="8" t="str">
        <f aca="false">IF(E64="","no activity description",IF(O64="","no numeric odour distance",IF(M64="","no category","")))</f>
        <v/>
      </c>
      <c r="X64" s="12" t="b">
        <f aca="false">W64=""</f>
        <v>1</v>
      </c>
      <c r="Y64" s="8" t="n">
        <f aca="false">IF(X64,INDEX(Codetabel!$C$2:$C$11,MATCH(M64&amp;"",Codetabel!$B$2:$B$11,0)),"")</f>
        <v>4</v>
      </c>
      <c r="Z64" s="12" t="b">
        <f aca="false">IF(X64,O64=S64,"")</f>
        <v>1</v>
      </c>
    </row>
    <row r="65" customFormat="false" ht="15" hidden="false" customHeight="false" outlineLevel="0" collapsed="false">
      <c r="A65" s="9" t="n">
        <v>66</v>
      </c>
      <c r="B65" s="9" t="s">
        <v>291</v>
      </c>
      <c r="C65" s="9" t="s">
        <v>292</v>
      </c>
      <c r="D65" s="9"/>
      <c r="E65" s="9" t="s">
        <v>293</v>
      </c>
      <c r="F65" s="9" t="n">
        <v>200</v>
      </c>
      <c r="G65" s="9" t="n">
        <v>30</v>
      </c>
      <c r="H65" s="9" t="n">
        <v>50</v>
      </c>
      <c r="I65" s="9" t="n">
        <v>10</v>
      </c>
      <c r="J65" s="9" t="n">
        <f aca="false">MAX(J66,G66,F66,E66)</f>
        <v>200</v>
      </c>
      <c r="K65" s="9" t="n">
        <v>200</v>
      </c>
      <c r="L65" s="9" t="n">
        <f aca="false">IF(ISNA(P66),"",P66)</f>
        <v>30</v>
      </c>
      <c r="M65" s="9" t="s">
        <v>132</v>
      </c>
      <c r="N65" s="11" t="b">
        <f aca="false">TRUE()</f>
        <v>1</v>
      </c>
      <c r="O65" s="8" t="n">
        <f aca="false">IF(F65="","",IF(ISNUMBER(F65),F65,IFERROR(VALUE(F65),"")))</f>
        <v>200</v>
      </c>
      <c r="P65" s="8" t="n">
        <f aca="false">IF(G65="","",IF(ISNUMBER(G65),G65,IFERROR(VALUE(G65),"")))</f>
        <v>30</v>
      </c>
      <c r="Q65" s="8" t="n">
        <f aca="false">IF(H65="","",IF(ISNUMBER(H65),H65,IFERROR(VALUE(H65),"")))</f>
        <v>50</v>
      </c>
      <c r="R65" s="8" t="n">
        <f aca="false">IF(I65="","",IF(ISNUMBER(I65),I65,IFERROR(VALUE(I65),"")))</f>
        <v>10</v>
      </c>
      <c r="S65" s="8" t="n">
        <f aca="false">IF(COUNT(O65:R65)=0,"",MAX(O65:R65))</f>
        <v>200</v>
      </c>
      <c r="T65" s="8" t="str">
        <f aca="false">IF(S65="","",IFERROR(INDEX(Codetabel!$B$2:$B$11,MATCH(S65,Codetabel!$A$2:$A$11,0)),""))</f>
        <v>4.1</v>
      </c>
      <c r="U65" s="8" t="str">
        <f aca="false">IF(NOT(X65),"n/a (excluded)",IF(K65=S65,"OK","MISMATCH"))</f>
        <v>OK</v>
      </c>
      <c r="V65" s="8" t="str">
        <f aca="false">IF(NOT(X65),"n/a (excluded)",IF(M65&amp;""=T65&amp;"","OK","MISMATCH"))</f>
        <v>OK</v>
      </c>
      <c r="W65" s="8" t="str">
        <f aca="false">IF(E65="","no activity description",IF(O65="","no numeric odour distance",IF(M65="","no category","")))</f>
        <v/>
      </c>
      <c r="X65" s="12" t="b">
        <f aca="false">W65=""</f>
        <v>1</v>
      </c>
      <c r="Y65" s="8" t="n">
        <f aca="false">IF(X65,INDEX(Codetabel!$C$2:$C$11,MATCH(M65&amp;"",Codetabel!$B$2:$B$11,0)),"")</f>
        <v>5</v>
      </c>
      <c r="Z65" s="12" t="b">
        <f aca="false">IF(X65,O65=S65,"")</f>
        <v>1</v>
      </c>
    </row>
    <row r="66" customFormat="false" ht="15" hidden="false" customHeight="false" outlineLevel="0" collapsed="false">
      <c r="A66" s="9" t="n">
        <v>67</v>
      </c>
      <c r="B66" s="9" t="s">
        <v>294</v>
      </c>
      <c r="C66" s="9" t="s">
        <v>295</v>
      </c>
      <c r="D66" s="9"/>
      <c r="E66" s="9" t="s">
        <v>296</v>
      </c>
      <c r="F66" s="9" t="n">
        <v>200</v>
      </c>
      <c r="G66" s="9" t="n">
        <v>30</v>
      </c>
      <c r="H66" s="9" t="n">
        <v>50</v>
      </c>
      <c r="I66" s="9" t="n">
        <v>30</v>
      </c>
      <c r="J66" s="9" t="n">
        <f aca="false">MAX(J67,G67,F67,E67)</f>
        <v>200</v>
      </c>
      <c r="K66" s="9" t="n">
        <v>200</v>
      </c>
      <c r="L66" s="9" t="n">
        <f aca="false">IF(ISNA(P67),"",P67)</f>
        <v>50</v>
      </c>
      <c r="M66" s="9" t="s">
        <v>132</v>
      </c>
      <c r="N66" s="11" t="b">
        <f aca="false">TRUE()</f>
        <v>1</v>
      </c>
      <c r="O66" s="8" t="n">
        <f aca="false">IF(F66="","",IF(ISNUMBER(F66),F66,IFERROR(VALUE(F66),"")))</f>
        <v>200</v>
      </c>
      <c r="P66" s="8" t="n">
        <f aca="false">IF(G66="","",IF(ISNUMBER(G66),G66,IFERROR(VALUE(G66),"")))</f>
        <v>30</v>
      </c>
      <c r="Q66" s="8" t="n">
        <f aca="false">IF(H66="","",IF(ISNUMBER(H66),H66,IFERROR(VALUE(H66),"")))</f>
        <v>50</v>
      </c>
      <c r="R66" s="8" t="n">
        <f aca="false">IF(I66="","",IF(ISNUMBER(I66),I66,IFERROR(VALUE(I66),"")))</f>
        <v>30</v>
      </c>
      <c r="S66" s="8" t="n">
        <f aca="false">IF(COUNT(O66:R66)=0,"",MAX(O66:R66))</f>
        <v>200</v>
      </c>
      <c r="T66" s="8" t="str">
        <f aca="false">IF(S66="","",IFERROR(INDEX(Codetabel!$B$2:$B$11,MATCH(S66,Codetabel!$A$2:$A$11,0)),""))</f>
        <v>4.1</v>
      </c>
      <c r="U66" s="8" t="str">
        <f aca="false">IF(NOT(X66),"n/a (excluded)",IF(K66=S66,"OK","MISMATCH"))</f>
        <v>OK</v>
      </c>
      <c r="V66" s="8" t="str">
        <f aca="false">IF(NOT(X66),"n/a (excluded)",IF(M66&amp;""=T66&amp;"","OK","MISMATCH"))</f>
        <v>OK</v>
      </c>
      <c r="W66" s="8" t="str">
        <f aca="false">IF(E66="","no activity description",IF(O66="","no numeric odour distance",IF(M66="","no category","")))</f>
        <v/>
      </c>
      <c r="X66" s="12" t="b">
        <f aca="false">W66=""</f>
        <v>1</v>
      </c>
      <c r="Y66" s="8" t="n">
        <f aca="false">IF(X66,INDEX(Codetabel!$C$2:$C$11,MATCH(M66&amp;"",Codetabel!$B$2:$B$11,0)),"")</f>
        <v>5</v>
      </c>
      <c r="Z66" s="12" t="b">
        <f aca="false">IF(X66,O66=S66,"")</f>
        <v>1</v>
      </c>
    </row>
    <row r="67" customFormat="false" ht="15" hidden="false" customHeight="false" outlineLevel="0" collapsed="false">
      <c r="A67" s="9" t="n">
        <v>68</v>
      </c>
      <c r="B67" s="9" t="s">
        <v>297</v>
      </c>
      <c r="C67" s="9" t="s">
        <v>295</v>
      </c>
      <c r="D67" s="9"/>
      <c r="E67" s="9" t="s">
        <v>298</v>
      </c>
      <c r="F67" s="9" t="n">
        <v>200</v>
      </c>
      <c r="G67" s="9" t="n">
        <v>50</v>
      </c>
      <c r="H67" s="9" t="n">
        <v>50</v>
      </c>
      <c r="I67" s="9" t="n">
        <v>50</v>
      </c>
      <c r="J67" s="9" t="n">
        <f aca="false">MAX(J68,G68,F68,E68)</f>
        <v>0</v>
      </c>
      <c r="K67" s="9" t="n">
        <v>200</v>
      </c>
      <c r="L67" s="9" t="str">
        <f aca="false">IF(ISNA(P68),"",P68)</f>
        <v/>
      </c>
      <c r="M67" s="9" t="s">
        <v>132</v>
      </c>
      <c r="N67" s="11" t="b">
        <f aca="false">TRUE()</f>
        <v>1</v>
      </c>
      <c r="O67" s="8" t="n">
        <f aca="false">IF(F67="","",IF(ISNUMBER(F67),F67,IFERROR(VALUE(F67),"")))</f>
        <v>200</v>
      </c>
      <c r="P67" s="8" t="n">
        <f aca="false">IF(G67="","",IF(ISNUMBER(G67),G67,IFERROR(VALUE(G67),"")))</f>
        <v>50</v>
      </c>
      <c r="Q67" s="8" t="n">
        <f aca="false">IF(H67="","",IF(ISNUMBER(H67),H67,IFERROR(VALUE(H67),"")))</f>
        <v>50</v>
      </c>
      <c r="R67" s="8" t="n">
        <f aca="false">IF(I67="","",IF(ISNUMBER(I67),I67,IFERROR(VALUE(I67),"")))</f>
        <v>50</v>
      </c>
      <c r="S67" s="8" t="n">
        <f aca="false">IF(COUNT(O67:R67)=0,"",MAX(O67:R67))</f>
        <v>200</v>
      </c>
      <c r="T67" s="8" t="str">
        <f aca="false">IF(S67="","",IFERROR(INDEX(Codetabel!$B$2:$B$11,MATCH(S67,Codetabel!$A$2:$A$11,0)),""))</f>
        <v>4.1</v>
      </c>
      <c r="U67" s="8" t="str">
        <f aca="false">IF(NOT(X67),"n/a (excluded)",IF(K67=S67,"OK","MISMATCH"))</f>
        <v>OK</v>
      </c>
      <c r="V67" s="8" t="str">
        <f aca="false">IF(NOT(X67),"n/a (excluded)",IF(M67&amp;""=T67&amp;"","OK","MISMATCH"))</f>
        <v>OK</v>
      </c>
      <c r="W67" s="8" t="str">
        <f aca="false">IF(E67="","no activity description",IF(O67="","no numeric odour distance",IF(M67="","no category","")))</f>
        <v/>
      </c>
      <c r="X67" s="12" t="b">
        <f aca="false">W67=""</f>
        <v>1</v>
      </c>
      <c r="Y67" s="8" t="n">
        <f aca="false">IF(X67,INDEX(Codetabel!$C$2:$C$11,MATCH(M67&amp;"",Codetabel!$B$2:$B$11,0)),"")</f>
        <v>5</v>
      </c>
      <c r="Z67" s="12" t="b">
        <f aca="false">IF(X67,O67=S67,"")</f>
        <v>1</v>
      </c>
    </row>
    <row r="68" customFormat="false" ht="15" hidden="false" customHeight="false" outlineLevel="0" collapsed="false">
      <c r="A68" s="9" t="n">
        <v>69</v>
      </c>
      <c r="B68" s="9" t="s">
        <v>299</v>
      </c>
      <c r="C68" s="9" t="s">
        <v>295</v>
      </c>
      <c r="D68" s="9" t="s">
        <v>1215</v>
      </c>
      <c r="E68" s="9" t="s">
        <v>1262</v>
      </c>
      <c r="F68" s="9"/>
      <c r="G68" s="9"/>
      <c r="H68" s="9"/>
      <c r="I68" s="9"/>
      <c r="J68" s="9"/>
      <c r="K68" s="9"/>
      <c r="L68" s="9" t="n">
        <f aca="false">IF(ISNA(P69),"",P69)</f>
        <v>10</v>
      </c>
      <c r="M68" s="9"/>
      <c r="N68" s="11" t="b">
        <f aca="false">TRUE()</f>
        <v>1</v>
      </c>
      <c r="O68" s="8" t="str">
        <f aca="false">IF(F68="","",IF(ISNUMBER(F68),F68,IFERROR(VALUE(F68),"")))</f>
        <v/>
      </c>
      <c r="P68" s="8" t="str">
        <f aca="false">IF(G68="","",IF(ISNUMBER(G68),G68,IFERROR(VALUE(G68),"")))</f>
        <v/>
      </c>
      <c r="Q68" s="8" t="str">
        <f aca="false">IF(H68="","",IF(ISNUMBER(H68),H68,IFERROR(VALUE(H68),"")))</f>
        <v/>
      </c>
      <c r="R68" s="8" t="str">
        <f aca="false">IF(I68="","",IF(ISNUMBER(I68),I68,IFERROR(VALUE(I68),"")))</f>
        <v/>
      </c>
      <c r="S68" s="8" t="str">
        <f aca="false">IF(COUNT(O68:R68)=0,"",MAX(O68:R68))</f>
        <v/>
      </c>
      <c r="T68" s="8" t="str">
        <f aca="false">IF(S68="","",IFERROR(INDEX(Codetabel!$B$2:$B$11,MATCH(S68,Codetabel!$A$2:$A$11,0)),""))</f>
        <v/>
      </c>
      <c r="U68" s="8" t="str">
        <f aca="false">IF(NOT(X68),"n/a (excluded)",IF(K68=S68,"OK","MISMATCH"))</f>
        <v>n/a (excluded)</v>
      </c>
      <c r="V68" s="8" t="str">
        <f aca="false">IF(NOT(X68),"n/a (excluded)",IF(M68&amp;""=T68&amp;"","OK","MISMATCH"))</f>
        <v>n/a (excluded)</v>
      </c>
      <c r="W68" s="8" t="str">
        <f aca="false">IF(E68="","no activity description",IF(O68="","no numeric odour distance",IF(M68="","no category","")))</f>
        <v>no numeric odour distance</v>
      </c>
      <c r="X68" s="12" t="b">
        <f aca="false">W68=""</f>
        <v>0</v>
      </c>
      <c r="Y68" s="8" t="str">
        <f aca="false">IF(X68,INDEX(Codetabel!$C$2:$C$11,MATCH(M68&amp;"",Codetabel!$B$2:$B$11,0)),"")</f>
        <v/>
      </c>
      <c r="Z68" s="8" t="str">
        <f aca="false">IF(X68,O68=S68,"")</f>
        <v/>
      </c>
    </row>
    <row r="69" customFormat="false" ht="15" hidden="false" customHeight="false" outlineLevel="0" collapsed="false">
      <c r="A69" s="9" t="n">
        <v>70</v>
      </c>
      <c r="B69" s="9" t="s">
        <v>299</v>
      </c>
      <c r="C69" s="9" t="s">
        <v>295</v>
      </c>
      <c r="D69" s="9" t="s">
        <v>392</v>
      </c>
      <c r="E69" s="9" t="s">
        <v>300</v>
      </c>
      <c r="F69" s="9" t="n">
        <v>100</v>
      </c>
      <c r="G69" s="9" t="n">
        <v>10</v>
      </c>
      <c r="H69" s="9" t="n">
        <v>50</v>
      </c>
      <c r="I69" s="9" t="n">
        <v>10</v>
      </c>
      <c r="J69" s="9" t="n">
        <f aca="false">MAX(J70,G70,F70,E70)</f>
        <v>300</v>
      </c>
      <c r="K69" s="9" t="n">
        <v>100</v>
      </c>
      <c r="L69" s="9" t="n">
        <f aca="false">IF(ISNA(P70),"",P70)</f>
        <v>50</v>
      </c>
      <c r="M69" s="9" t="s">
        <v>115</v>
      </c>
      <c r="N69" s="11" t="b">
        <f aca="false">TRUE()</f>
        <v>1</v>
      </c>
      <c r="O69" s="8" t="n">
        <f aca="false">IF(F69="","",IF(ISNUMBER(F69),F69,IFERROR(VALUE(F69),"")))</f>
        <v>100</v>
      </c>
      <c r="P69" s="8" t="n">
        <f aca="false">IF(G69="","",IF(ISNUMBER(G69),G69,IFERROR(VALUE(G69),"")))</f>
        <v>10</v>
      </c>
      <c r="Q69" s="8" t="n">
        <f aca="false">IF(H69="","",IF(ISNUMBER(H69),H69,IFERROR(VALUE(H69),"")))</f>
        <v>50</v>
      </c>
      <c r="R69" s="8" t="n">
        <f aca="false">IF(I69="","",IF(ISNUMBER(I69),I69,IFERROR(VALUE(I69),"")))</f>
        <v>10</v>
      </c>
      <c r="S69" s="8" t="n">
        <f aca="false">IF(COUNT(O69:R69)=0,"",MAX(O69:R69))</f>
        <v>100</v>
      </c>
      <c r="T69" s="8" t="str">
        <f aca="false">IF(S69="","",IFERROR(INDEX(Codetabel!$B$2:$B$11,MATCH(S69,Codetabel!$A$2:$A$11,0)),""))</f>
        <v>3.2</v>
      </c>
      <c r="U69" s="8" t="str">
        <f aca="false">IF(NOT(X69),"n/a (excluded)",IF(K69=S69,"OK","MISMATCH"))</f>
        <v>OK</v>
      </c>
      <c r="V69" s="8" t="str">
        <f aca="false">IF(NOT(X69),"n/a (excluded)",IF(M69&amp;""=T69&amp;"","OK","MISMATCH"))</f>
        <v>OK</v>
      </c>
      <c r="W69" s="8" t="str">
        <f aca="false">IF(E69="","no activity description",IF(O69="","no numeric odour distance",IF(M69="","no category","")))</f>
        <v/>
      </c>
      <c r="X69" s="12" t="b">
        <f aca="false">W69=""</f>
        <v>1</v>
      </c>
      <c r="Y69" s="8" t="n">
        <f aca="false">IF(X69,INDEX(Codetabel!$C$2:$C$11,MATCH(M69&amp;"",Codetabel!$B$2:$B$11,0)),"")</f>
        <v>4</v>
      </c>
      <c r="Z69" s="12" t="b">
        <f aca="false">IF(X69,O69=S69,"")</f>
        <v>1</v>
      </c>
    </row>
    <row r="70" customFormat="false" ht="15" hidden="false" customHeight="false" outlineLevel="0" collapsed="false">
      <c r="A70" s="9" t="n">
        <v>71</v>
      </c>
      <c r="B70" s="9" t="s">
        <v>299</v>
      </c>
      <c r="C70" s="9" t="s">
        <v>295</v>
      </c>
      <c r="D70" s="9" t="s">
        <v>107</v>
      </c>
      <c r="E70" s="9" t="s">
        <v>301</v>
      </c>
      <c r="F70" s="9" t="n">
        <v>300</v>
      </c>
      <c r="G70" s="9" t="n">
        <v>50</v>
      </c>
      <c r="H70" s="9" t="n">
        <v>50</v>
      </c>
      <c r="I70" s="9" t="n">
        <v>50</v>
      </c>
      <c r="J70" s="9" t="n">
        <f aca="false">MAX(J71,G71,F71,E71)</f>
        <v>300</v>
      </c>
      <c r="K70" s="9" t="n">
        <v>300</v>
      </c>
      <c r="L70" s="9" t="n">
        <f aca="false">IF(ISNA(P71),"",P71)</f>
        <v>50</v>
      </c>
      <c r="M70" s="9" t="s">
        <v>199</v>
      </c>
      <c r="N70" s="11" t="b">
        <f aca="false">TRUE()</f>
        <v>1</v>
      </c>
      <c r="O70" s="8" t="n">
        <f aca="false">IF(F70="","",IF(ISNUMBER(F70),F70,IFERROR(VALUE(F70),"")))</f>
        <v>300</v>
      </c>
      <c r="P70" s="8" t="n">
        <f aca="false">IF(G70="","",IF(ISNUMBER(G70),G70,IFERROR(VALUE(G70),"")))</f>
        <v>50</v>
      </c>
      <c r="Q70" s="8" t="n">
        <f aca="false">IF(H70="","",IF(ISNUMBER(H70),H70,IFERROR(VALUE(H70),"")))</f>
        <v>50</v>
      </c>
      <c r="R70" s="8" t="n">
        <f aca="false">IF(I70="","",IF(ISNUMBER(I70),I70,IFERROR(VALUE(I70),"")))</f>
        <v>50</v>
      </c>
      <c r="S70" s="8" t="n">
        <f aca="false">IF(COUNT(O70:R70)=0,"",MAX(O70:R70))</f>
        <v>300</v>
      </c>
      <c r="T70" s="8" t="str">
        <f aca="false">IF(S70="","",IFERROR(INDEX(Codetabel!$B$2:$B$11,MATCH(S70,Codetabel!$A$2:$A$11,0)),""))</f>
        <v>4.2</v>
      </c>
      <c r="U70" s="8" t="str">
        <f aca="false">IF(NOT(X70),"n/a (excluded)",IF(K70=S70,"OK","MISMATCH"))</f>
        <v>OK</v>
      </c>
      <c r="V70" s="8" t="str">
        <f aca="false">IF(NOT(X70),"n/a (excluded)",IF(M70&amp;""=T70&amp;"","OK","MISMATCH"))</f>
        <v>OK</v>
      </c>
      <c r="W70" s="8" t="str">
        <f aca="false">IF(E70="","no activity description",IF(O70="","no numeric odour distance",IF(M70="","no category","")))</f>
        <v/>
      </c>
      <c r="X70" s="12" t="b">
        <f aca="false">W70=""</f>
        <v>1</v>
      </c>
      <c r="Y70" s="8" t="n">
        <f aca="false">IF(X70,INDEX(Codetabel!$C$2:$C$11,MATCH(M70&amp;"",Codetabel!$B$2:$B$11,0)),"")</f>
        <v>6</v>
      </c>
      <c r="Z70" s="12" t="b">
        <f aca="false">IF(X70,O70=S70,"")</f>
        <v>1</v>
      </c>
    </row>
    <row r="71" customFormat="false" ht="15" hidden="false" customHeight="false" outlineLevel="0" collapsed="false">
      <c r="A71" s="9" t="n">
        <v>72</v>
      </c>
      <c r="B71" s="9" t="s">
        <v>299</v>
      </c>
      <c r="C71" s="9" t="s">
        <v>295</v>
      </c>
      <c r="D71" s="9"/>
      <c r="E71" s="9" t="s">
        <v>302</v>
      </c>
      <c r="F71" s="9" t="n">
        <v>200</v>
      </c>
      <c r="G71" s="9" t="n">
        <v>50</v>
      </c>
      <c r="H71" s="9" t="n">
        <v>50</v>
      </c>
      <c r="I71" s="9" t="n">
        <v>30</v>
      </c>
      <c r="J71" s="9" t="n">
        <f aca="false">MAX(J72,G72,F72,E72)</f>
        <v>300</v>
      </c>
      <c r="K71" s="9" t="n">
        <v>200</v>
      </c>
      <c r="L71" s="9" t="n">
        <f aca="false">IF(ISNA(P72),"",P72)</f>
        <v>30</v>
      </c>
      <c r="M71" s="9" t="s">
        <v>132</v>
      </c>
      <c r="N71" s="11" t="b">
        <f aca="false">TRUE()</f>
        <v>1</v>
      </c>
      <c r="O71" s="8" t="n">
        <f aca="false">IF(F71="","",IF(ISNUMBER(F71),F71,IFERROR(VALUE(F71),"")))</f>
        <v>200</v>
      </c>
      <c r="P71" s="8" t="n">
        <f aca="false">IF(G71="","",IF(ISNUMBER(G71),G71,IFERROR(VALUE(G71),"")))</f>
        <v>50</v>
      </c>
      <c r="Q71" s="8" t="n">
        <f aca="false">IF(H71="","",IF(ISNUMBER(H71),H71,IFERROR(VALUE(H71),"")))</f>
        <v>50</v>
      </c>
      <c r="R71" s="8" t="n">
        <f aca="false">IF(I71="","",IF(ISNUMBER(I71),I71,IFERROR(VALUE(I71),"")))</f>
        <v>30</v>
      </c>
      <c r="S71" s="8" t="n">
        <f aca="false">IF(COUNT(O71:R71)=0,"",MAX(O71:R71))</f>
        <v>200</v>
      </c>
      <c r="T71" s="8" t="str">
        <f aca="false">IF(S71="","",IFERROR(INDEX(Codetabel!$B$2:$B$11,MATCH(S71,Codetabel!$A$2:$A$11,0)),""))</f>
        <v>4.1</v>
      </c>
      <c r="U71" s="8" t="str">
        <f aca="false">IF(NOT(X71),"n/a (excluded)",IF(K71=S71,"OK","MISMATCH"))</f>
        <v>OK</v>
      </c>
      <c r="V71" s="8" t="str">
        <f aca="false">IF(NOT(X71),"n/a (excluded)",IF(M71&amp;""=T71&amp;"","OK","MISMATCH"))</f>
        <v>OK</v>
      </c>
      <c r="W71" s="8" t="str">
        <f aca="false">IF(E71="","no activity description",IF(O71="","no numeric odour distance",IF(M71="","no category","")))</f>
        <v/>
      </c>
      <c r="X71" s="12" t="b">
        <f aca="false">W71=""</f>
        <v>1</v>
      </c>
      <c r="Y71" s="8" t="n">
        <f aca="false">IF(X71,INDEX(Codetabel!$C$2:$C$11,MATCH(M71&amp;"",Codetabel!$B$2:$B$11,0)),"")</f>
        <v>5</v>
      </c>
      <c r="Z71" s="12" t="b">
        <f aca="false">IF(X71,O71=S71,"")</f>
        <v>1</v>
      </c>
    </row>
    <row r="72" customFormat="false" ht="15" hidden="false" customHeight="false" outlineLevel="0" collapsed="false">
      <c r="A72" s="9" t="n">
        <v>73</v>
      </c>
      <c r="B72" s="9" t="s">
        <v>303</v>
      </c>
      <c r="C72" s="9" t="s">
        <v>304</v>
      </c>
      <c r="D72" s="9"/>
      <c r="E72" s="9" t="s">
        <v>305</v>
      </c>
      <c r="F72" s="9" t="n">
        <v>300</v>
      </c>
      <c r="G72" s="9" t="n">
        <v>30</v>
      </c>
      <c r="H72" s="9" t="n">
        <v>200</v>
      </c>
      <c r="I72" s="9" t="n">
        <v>30</v>
      </c>
      <c r="J72" s="9" t="n">
        <f aca="false">MAX(J73,G73,F73,E73)</f>
        <v>0</v>
      </c>
      <c r="K72" s="9" t="n">
        <v>300</v>
      </c>
      <c r="L72" s="9" t="str">
        <f aca="false">IF(ISNA(P73),"",P73)</f>
        <v/>
      </c>
      <c r="M72" s="9" t="s">
        <v>199</v>
      </c>
      <c r="N72" s="11" t="b">
        <f aca="false">TRUE()</f>
        <v>1</v>
      </c>
      <c r="O72" s="8" t="n">
        <f aca="false">IF(F72="","",IF(ISNUMBER(F72),F72,IFERROR(VALUE(F72),"")))</f>
        <v>300</v>
      </c>
      <c r="P72" s="8" t="n">
        <f aca="false">IF(G72="","",IF(ISNUMBER(G72),G72,IFERROR(VALUE(G72),"")))</f>
        <v>30</v>
      </c>
      <c r="Q72" s="8" t="n">
        <f aca="false">IF(H72="","",IF(ISNUMBER(H72),H72,IFERROR(VALUE(H72),"")))</f>
        <v>200</v>
      </c>
      <c r="R72" s="8" t="n">
        <f aca="false">IF(I72="","",IF(ISNUMBER(I72),I72,IFERROR(VALUE(I72),"")))</f>
        <v>30</v>
      </c>
      <c r="S72" s="8" t="n">
        <f aca="false">IF(COUNT(O72:R72)=0,"",MAX(O72:R72))</f>
        <v>300</v>
      </c>
      <c r="T72" s="8" t="str">
        <f aca="false">IF(S72="","",IFERROR(INDEX(Codetabel!$B$2:$B$11,MATCH(S72,Codetabel!$A$2:$A$11,0)),""))</f>
        <v>4.2</v>
      </c>
      <c r="U72" s="8" t="str">
        <f aca="false">IF(NOT(X72),"n/a (excluded)",IF(K72=S72,"OK","MISMATCH"))</f>
        <v>OK</v>
      </c>
      <c r="V72" s="8" t="str">
        <f aca="false">IF(NOT(X72),"n/a (excluded)",IF(M72&amp;""=T72&amp;"","OK","MISMATCH"))</f>
        <v>OK</v>
      </c>
      <c r="W72" s="8" t="str">
        <f aca="false">IF(E72="","no activity description",IF(O72="","no numeric odour distance",IF(M72="","no category","")))</f>
        <v/>
      </c>
      <c r="X72" s="12" t="b">
        <f aca="false">W72=""</f>
        <v>1</v>
      </c>
      <c r="Y72" s="8" t="n">
        <f aca="false">IF(X72,INDEX(Codetabel!$C$2:$C$11,MATCH(M72&amp;"",Codetabel!$B$2:$B$11,0)),"")</f>
        <v>6</v>
      </c>
      <c r="Z72" s="12" t="b">
        <f aca="false">IF(X72,O72=S72,"")</f>
        <v>1</v>
      </c>
    </row>
    <row r="73" customFormat="false" ht="15" hidden="false" customHeight="false" outlineLevel="0" collapsed="false">
      <c r="A73" s="9" t="n">
        <v>74</v>
      </c>
      <c r="B73" s="9" t="s">
        <v>306</v>
      </c>
      <c r="C73" s="9" t="s">
        <v>307</v>
      </c>
      <c r="D73" s="9" t="s">
        <v>1215</v>
      </c>
      <c r="E73" s="9" t="s">
        <v>1263</v>
      </c>
      <c r="F73" s="9"/>
      <c r="G73" s="9"/>
      <c r="H73" s="9"/>
      <c r="I73" s="9"/>
      <c r="J73" s="9"/>
      <c r="K73" s="9"/>
      <c r="L73" s="9" t="n">
        <f aca="false">IF(ISNA(P74),"",P74)</f>
        <v>30</v>
      </c>
      <c r="M73" s="9"/>
      <c r="N73" s="11" t="b">
        <f aca="false">TRUE()</f>
        <v>1</v>
      </c>
      <c r="O73" s="8" t="str">
        <f aca="false">IF(F73="","",IF(ISNUMBER(F73),F73,IFERROR(VALUE(F73),"")))</f>
        <v/>
      </c>
      <c r="P73" s="8" t="str">
        <f aca="false">IF(G73="","",IF(ISNUMBER(G73),G73,IFERROR(VALUE(G73),"")))</f>
        <v/>
      </c>
      <c r="Q73" s="8" t="str">
        <f aca="false">IF(H73="","",IF(ISNUMBER(H73),H73,IFERROR(VALUE(H73),"")))</f>
        <v/>
      </c>
      <c r="R73" s="8" t="str">
        <f aca="false">IF(I73="","",IF(ISNUMBER(I73),I73,IFERROR(VALUE(I73),"")))</f>
        <v/>
      </c>
      <c r="S73" s="8" t="str">
        <f aca="false">IF(COUNT(O73:R73)=0,"",MAX(O73:R73))</f>
        <v/>
      </c>
      <c r="T73" s="8" t="str">
        <f aca="false">IF(S73="","",IFERROR(INDEX(Codetabel!$B$2:$B$11,MATCH(S73,Codetabel!$A$2:$A$11,0)),""))</f>
        <v/>
      </c>
      <c r="U73" s="8" t="str">
        <f aca="false">IF(NOT(X73),"n/a (excluded)",IF(K73=S73,"OK","MISMATCH"))</f>
        <v>n/a (excluded)</v>
      </c>
      <c r="V73" s="8" t="str">
        <f aca="false">IF(NOT(X73),"n/a (excluded)",IF(M73&amp;""=T73&amp;"","OK","MISMATCH"))</f>
        <v>n/a (excluded)</v>
      </c>
      <c r="W73" s="8" t="str">
        <f aca="false">IF(E73="","no activity description",IF(O73="","no numeric odour distance",IF(M73="","no category","")))</f>
        <v>no numeric odour distance</v>
      </c>
      <c r="X73" s="12" t="b">
        <f aca="false">W73=""</f>
        <v>0</v>
      </c>
      <c r="Y73" s="8" t="str">
        <f aca="false">IF(X73,INDEX(Codetabel!$C$2:$C$11,MATCH(M73&amp;"",Codetabel!$B$2:$B$11,0)),"")</f>
        <v/>
      </c>
      <c r="Z73" s="8" t="str">
        <f aca="false">IF(X73,O73=S73,"")</f>
        <v/>
      </c>
    </row>
    <row r="74" customFormat="false" ht="15" hidden="false" customHeight="false" outlineLevel="0" collapsed="false">
      <c r="A74" s="9" t="n">
        <v>75</v>
      </c>
      <c r="B74" s="9" t="s">
        <v>306</v>
      </c>
      <c r="C74" s="9" t="s">
        <v>307</v>
      </c>
      <c r="D74" s="9" t="s">
        <v>392</v>
      </c>
      <c r="E74" s="9" t="s">
        <v>308</v>
      </c>
      <c r="F74" s="9" t="n">
        <v>200</v>
      </c>
      <c r="G74" s="9" t="n">
        <v>30</v>
      </c>
      <c r="H74" s="9" t="n">
        <v>200</v>
      </c>
      <c r="I74" s="9" t="n">
        <v>30</v>
      </c>
      <c r="J74" s="9" t="n">
        <f aca="false">MAX(J75,G75,F75,E75)</f>
        <v>300</v>
      </c>
      <c r="K74" s="9" t="n">
        <v>200</v>
      </c>
      <c r="L74" s="9" t="n">
        <f aca="false">IF(ISNA(P75),"",P75)</f>
        <v>50</v>
      </c>
      <c r="M74" s="9" t="s">
        <v>132</v>
      </c>
      <c r="N74" s="11" t="b">
        <f aca="false">TRUE()</f>
        <v>1</v>
      </c>
      <c r="O74" s="8" t="n">
        <f aca="false">IF(F74="","",IF(ISNUMBER(F74),F74,IFERROR(VALUE(F74),"")))</f>
        <v>200</v>
      </c>
      <c r="P74" s="8" t="n">
        <f aca="false">IF(G74="","",IF(ISNUMBER(G74),G74,IFERROR(VALUE(G74),"")))</f>
        <v>30</v>
      </c>
      <c r="Q74" s="8" t="n">
        <f aca="false">IF(H74="","",IF(ISNUMBER(H74),H74,IFERROR(VALUE(H74),"")))</f>
        <v>200</v>
      </c>
      <c r="R74" s="8" t="n">
        <f aca="false">IF(I74="","",IF(ISNUMBER(I74),I74,IFERROR(VALUE(I74),"")))</f>
        <v>30</v>
      </c>
      <c r="S74" s="8" t="n">
        <f aca="false">IF(COUNT(O74:R74)=0,"",MAX(O74:R74))</f>
        <v>200</v>
      </c>
      <c r="T74" s="8" t="str">
        <f aca="false">IF(S74="","",IFERROR(INDEX(Codetabel!$B$2:$B$11,MATCH(S74,Codetabel!$A$2:$A$11,0)),""))</f>
        <v>4.1</v>
      </c>
      <c r="U74" s="8" t="str">
        <f aca="false">IF(NOT(X74),"n/a (excluded)",IF(K74=S74,"OK","MISMATCH"))</f>
        <v>OK</v>
      </c>
      <c r="V74" s="8" t="str">
        <f aca="false">IF(NOT(X74),"n/a (excluded)",IF(M74&amp;""=T74&amp;"","OK","MISMATCH"))</f>
        <v>OK</v>
      </c>
      <c r="W74" s="8" t="str">
        <f aca="false">IF(E74="","no activity description",IF(O74="","no numeric odour distance",IF(M74="","no category","")))</f>
        <v/>
      </c>
      <c r="X74" s="12" t="b">
        <f aca="false">W74=""</f>
        <v>1</v>
      </c>
      <c r="Y74" s="8" t="n">
        <f aca="false">IF(X74,INDEX(Codetabel!$C$2:$C$11,MATCH(M74&amp;"",Codetabel!$B$2:$B$11,0)),"")</f>
        <v>5</v>
      </c>
      <c r="Z74" s="12" t="b">
        <f aca="false">IF(X74,O74=S74,"")</f>
        <v>1</v>
      </c>
    </row>
    <row r="75" customFormat="false" ht="15" hidden="false" customHeight="false" outlineLevel="0" collapsed="false">
      <c r="A75" s="9" t="n">
        <v>76</v>
      </c>
      <c r="B75" s="9" t="s">
        <v>306</v>
      </c>
      <c r="C75" s="9" t="s">
        <v>307</v>
      </c>
      <c r="D75" s="9" t="s">
        <v>107</v>
      </c>
      <c r="E75" s="9" t="s">
        <v>309</v>
      </c>
      <c r="F75" s="9" t="n">
        <v>300</v>
      </c>
      <c r="G75" s="9" t="n">
        <v>50</v>
      </c>
      <c r="H75" s="9" t="n">
        <v>300</v>
      </c>
      <c r="I75" s="9" t="n">
        <v>50</v>
      </c>
      <c r="J75" s="9" t="n">
        <f aca="false">MAX(J76,G76,F76,E76)</f>
        <v>300</v>
      </c>
      <c r="K75" s="9" t="n">
        <v>300</v>
      </c>
      <c r="L75" s="9" t="n">
        <f aca="false">IF(ISNA(P76),"",P76)</f>
        <v>30</v>
      </c>
      <c r="M75" s="9" t="s">
        <v>199</v>
      </c>
      <c r="N75" s="11" t="b">
        <f aca="false">TRUE()</f>
        <v>1</v>
      </c>
      <c r="O75" s="8" t="n">
        <f aca="false">IF(F75="","",IF(ISNUMBER(F75),F75,IFERROR(VALUE(F75),"")))</f>
        <v>300</v>
      </c>
      <c r="P75" s="8" t="n">
        <f aca="false">IF(G75="","",IF(ISNUMBER(G75),G75,IFERROR(VALUE(G75),"")))</f>
        <v>50</v>
      </c>
      <c r="Q75" s="8" t="n">
        <f aca="false">IF(H75="","",IF(ISNUMBER(H75),H75,IFERROR(VALUE(H75),"")))</f>
        <v>300</v>
      </c>
      <c r="R75" s="8" t="n">
        <f aca="false">IF(I75="","",IF(ISNUMBER(I75),I75,IFERROR(VALUE(I75),"")))</f>
        <v>50</v>
      </c>
      <c r="S75" s="8" t="n">
        <f aca="false">IF(COUNT(O75:R75)=0,"",MAX(O75:R75))</f>
        <v>300</v>
      </c>
      <c r="T75" s="8" t="str">
        <f aca="false">IF(S75="","",IFERROR(INDEX(Codetabel!$B$2:$B$11,MATCH(S75,Codetabel!$A$2:$A$11,0)),""))</f>
        <v>4.2</v>
      </c>
      <c r="U75" s="8" t="str">
        <f aca="false">IF(NOT(X75),"n/a (excluded)",IF(K75=S75,"OK","MISMATCH"))</f>
        <v>OK</v>
      </c>
      <c r="V75" s="8" t="str">
        <f aca="false">IF(NOT(X75),"n/a (excluded)",IF(M75&amp;""=T75&amp;"","OK","MISMATCH"))</f>
        <v>OK</v>
      </c>
      <c r="W75" s="8" t="str">
        <f aca="false">IF(E75="","no activity description",IF(O75="","no numeric odour distance",IF(M75="","no category","")))</f>
        <v/>
      </c>
      <c r="X75" s="12" t="b">
        <f aca="false">W75=""</f>
        <v>1</v>
      </c>
      <c r="Y75" s="8" t="n">
        <f aca="false">IF(X75,INDEX(Codetabel!$C$2:$C$11,MATCH(M75&amp;"",Codetabel!$B$2:$B$11,0)),"")</f>
        <v>6</v>
      </c>
      <c r="Z75" s="12" t="b">
        <f aca="false">IF(X75,O75=S75,"")</f>
        <v>1</v>
      </c>
    </row>
    <row r="76" customFormat="false" ht="15" hidden="false" customHeight="false" outlineLevel="0" collapsed="false">
      <c r="A76" s="9" t="n">
        <v>77</v>
      </c>
      <c r="B76" s="9" t="s">
        <v>313</v>
      </c>
      <c r="C76" s="9" t="s">
        <v>314</v>
      </c>
      <c r="D76" s="9"/>
      <c r="E76" s="9" t="s">
        <v>315</v>
      </c>
      <c r="F76" s="9" t="n">
        <v>300</v>
      </c>
      <c r="G76" s="9" t="n">
        <v>30</v>
      </c>
      <c r="H76" s="9" t="n">
        <v>100</v>
      </c>
      <c r="I76" s="9" t="n">
        <v>50</v>
      </c>
      <c r="J76" s="9" t="n">
        <f aca="false">MAX(J77,G77,F77,E77)</f>
        <v>300</v>
      </c>
      <c r="K76" s="9" t="n">
        <v>300</v>
      </c>
      <c r="L76" s="9" t="n">
        <f aca="false">IF(ISNA(P77),"",P77)</f>
        <v>50</v>
      </c>
      <c r="M76" s="9" t="s">
        <v>199</v>
      </c>
      <c r="N76" s="11" t="b">
        <f aca="false">TRUE()</f>
        <v>1</v>
      </c>
      <c r="O76" s="8" t="n">
        <f aca="false">IF(F76="","",IF(ISNUMBER(F76),F76,IFERROR(VALUE(F76),"")))</f>
        <v>300</v>
      </c>
      <c r="P76" s="8" t="n">
        <f aca="false">IF(G76="","",IF(ISNUMBER(G76),G76,IFERROR(VALUE(G76),"")))</f>
        <v>30</v>
      </c>
      <c r="Q76" s="8" t="n">
        <f aca="false">IF(H76="","",IF(ISNUMBER(H76),H76,IFERROR(VALUE(H76),"")))</f>
        <v>100</v>
      </c>
      <c r="R76" s="8" t="n">
        <f aca="false">IF(I76="","",IF(ISNUMBER(I76),I76,IFERROR(VALUE(I76),"")))</f>
        <v>50</v>
      </c>
      <c r="S76" s="8" t="n">
        <f aca="false">IF(COUNT(O76:R76)=0,"",MAX(O76:R76))</f>
        <v>300</v>
      </c>
      <c r="T76" s="8" t="str">
        <f aca="false">IF(S76="","",IFERROR(INDEX(Codetabel!$B$2:$B$11,MATCH(S76,Codetabel!$A$2:$A$11,0)),""))</f>
        <v>4.2</v>
      </c>
      <c r="U76" s="8" t="str">
        <f aca="false">IF(NOT(X76),"n/a (excluded)",IF(K76=S76,"OK","MISMATCH"))</f>
        <v>OK</v>
      </c>
      <c r="V76" s="8" t="str">
        <f aca="false">IF(NOT(X76),"n/a (excluded)",IF(M76&amp;""=T76&amp;"","OK","MISMATCH"))</f>
        <v>OK</v>
      </c>
      <c r="W76" s="8" t="str">
        <f aca="false">IF(E76="","no activity description",IF(O76="","no numeric odour distance",IF(M76="","no category","")))</f>
        <v/>
      </c>
      <c r="X76" s="12" t="b">
        <f aca="false">W76=""</f>
        <v>1</v>
      </c>
      <c r="Y76" s="8" t="n">
        <f aca="false">IF(X76,INDEX(Codetabel!$C$2:$C$11,MATCH(M76&amp;"",Codetabel!$B$2:$B$11,0)),"")</f>
        <v>6</v>
      </c>
      <c r="Z76" s="12" t="b">
        <f aca="false">IF(X76,O76=S76,"")</f>
        <v>1</v>
      </c>
    </row>
    <row r="77" customFormat="false" ht="15" hidden="false" customHeight="false" outlineLevel="0" collapsed="false">
      <c r="A77" s="9" t="n">
        <v>78</v>
      </c>
      <c r="B77" s="9" t="s">
        <v>316</v>
      </c>
      <c r="C77" s="9" t="s">
        <v>317</v>
      </c>
      <c r="D77" s="9"/>
      <c r="E77" s="9" t="s">
        <v>318</v>
      </c>
      <c r="F77" s="9" t="n">
        <v>300</v>
      </c>
      <c r="G77" s="9" t="n">
        <v>50</v>
      </c>
      <c r="H77" s="9" t="n">
        <v>100</v>
      </c>
      <c r="I77" s="9" t="n">
        <v>30</v>
      </c>
      <c r="J77" s="9" t="n">
        <f aca="false">MAX(J78,G78,F78,E78)</f>
        <v>10</v>
      </c>
      <c r="K77" s="9" t="n">
        <v>300</v>
      </c>
      <c r="L77" s="9" t="n">
        <f aca="false">IF(ISNA(P78),"",P78)</f>
        <v>0</v>
      </c>
      <c r="M77" s="9" t="s">
        <v>199</v>
      </c>
      <c r="N77" s="11" t="b">
        <f aca="false">TRUE()</f>
        <v>1</v>
      </c>
      <c r="O77" s="8" t="n">
        <f aca="false">IF(F77="","",IF(ISNUMBER(F77),F77,IFERROR(VALUE(F77),"")))</f>
        <v>300</v>
      </c>
      <c r="P77" s="8" t="n">
        <f aca="false">IF(G77="","",IF(ISNUMBER(G77),G77,IFERROR(VALUE(G77),"")))</f>
        <v>50</v>
      </c>
      <c r="Q77" s="8" t="n">
        <f aca="false">IF(H77="","",IF(ISNUMBER(H77),H77,IFERROR(VALUE(H77),"")))</f>
        <v>100</v>
      </c>
      <c r="R77" s="8" t="n">
        <f aca="false">IF(I77="","",IF(ISNUMBER(I77),I77,IFERROR(VALUE(I77),"")))</f>
        <v>30</v>
      </c>
      <c r="S77" s="8" t="n">
        <f aca="false">IF(COUNT(O77:R77)=0,"",MAX(O77:R77))</f>
        <v>300</v>
      </c>
      <c r="T77" s="8" t="str">
        <f aca="false">IF(S77="","",IFERROR(INDEX(Codetabel!$B$2:$B$11,MATCH(S77,Codetabel!$A$2:$A$11,0)),""))</f>
        <v>4.2</v>
      </c>
      <c r="U77" s="8" t="str">
        <f aca="false">IF(NOT(X77),"n/a (excluded)",IF(K77=S77,"OK","MISMATCH"))</f>
        <v>OK</v>
      </c>
      <c r="V77" s="8" t="str">
        <f aca="false">IF(NOT(X77),"n/a (excluded)",IF(M77&amp;""=T77&amp;"","OK","MISMATCH"))</f>
        <v>OK</v>
      </c>
      <c r="W77" s="8" t="str">
        <f aca="false">IF(E77="","no activity description",IF(O77="","no numeric odour distance",IF(M77="","no category","")))</f>
        <v/>
      </c>
      <c r="X77" s="12" t="b">
        <f aca="false">W77=""</f>
        <v>1</v>
      </c>
      <c r="Y77" s="8" t="n">
        <f aca="false">IF(X77,INDEX(Codetabel!$C$2:$C$11,MATCH(M77&amp;"",Codetabel!$B$2:$B$11,0)),"")</f>
        <v>6</v>
      </c>
      <c r="Z77" s="12" t="b">
        <f aca="false">IF(X77,O77=S77,"")</f>
        <v>1</v>
      </c>
    </row>
    <row r="78" customFormat="false" ht="15" hidden="false" customHeight="false" outlineLevel="0" collapsed="false">
      <c r="A78" s="9" t="n">
        <v>79</v>
      </c>
      <c r="B78" s="9" t="s">
        <v>319</v>
      </c>
      <c r="C78" s="9" t="s">
        <v>320</v>
      </c>
      <c r="D78" s="9"/>
      <c r="E78" s="9" t="s">
        <v>321</v>
      </c>
      <c r="F78" s="9" t="n">
        <v>10</v>
      </c>
      <c r="G78" s="9" t="n">
        <v>0</v>
      </c>
      <c r="H78" s="9" t="n">
        <v>100</v>
      </c>
      <c r="I78" s="9" t="n">
        <v>50</v>
      </c>
      <c r="J78" s="9" t="n">
        <f aca="false">MAX(J79,G79,F79,E79)</f>
        <v>0</v>
      </c>
      <c r="K78" s="9" t="n">
        <v>100</v>
      </c>
      <c r="L78" s="9" t="str">
        <f aca="false">IF(ISNA(P79),"",P79)</f>
        <v/>
      </c>
      <c r="M78" s="9" t="s">
        <v>115</v>
      </c>
      <c r="N78" s="11" t="b">
        <f aca="false">TRUE()</f>
        <v>1</v>
      </c>
      <c r="O78" s="8" t="n">
        <f aca="false">IF(F78="","",IF(ISNUMBER(F78),F78,IFERROR(VALUE(F78),"")))</f>
        <v>10</v>
      </c>
      <c r="P78" s="8" t="n">
        <f aca="false">IF(G78="","",IF(ISNUMBER(G78),G78,IFERROR(VALUE(G78),"")))</f>
        <v>0</v>
      </c>
      <c r="Q78" s="8" t="n">
        <f aca="false">IF(H78="","",IF(ISNUMBER(H78),H78,IFERROR(VALUE(H78),"")))</f>
        <v>100</v>
      </c>
      <c r="R78" s="8" t="n">
        <f aca="false">IF(I78="","",IF(ISNUMBER(I78),I78,IFERROR(VALUE(I78),"")))</f>
        <v>50</v>
      </c>
      <c r="S78" s="8" t="n">
        <f aca="false">IF(COUNT(O78:R78)=0,"",MAX(O78:R78))</f>
        <v>100</v>
      </c>
      <c r="T78" s="8" t="str">
        <f aca="false">IF(S78="","",IFERROR(INDEX(Codetabel!$B$2:$B$11,MATCH(S78,Codetabel!$A$2:$A$11,0)),""))</f>
        <v>3.2</v>
      </c>
      <c r="U78" s="8" t="str">
        <f aca="false">IF(NOT(X78),"n/a (excluded)",IF(K78=S78,"OK","MISMATCH"))</f>
        <v>OK</v>
      </c>
      <c r="V78" s="8" t="str">
        <f aca="false">IF(NOT(X78),"n/a (excluded)",IF(M78&amp;""=T78&amp;"","OK","MISMATCH"))</f>
        <v>OK</v>
      </c>
      <c r="W78" s="8" t="str">
        <f aca="false">IF(E78="","no activity description",IF(O78="","no numeric odour distance",IF(M78="","no category","")))</f>
        <v/>
      </c>
      <c r="X78" s="12" t="b">
        <f aca="false">W78=""</f>
        <v>1</v>
      </c>
      <c r="Y78" s="8" t="n">
        <f aca="false">IF(X78,INDEX(Codetabel!$C$2:$C$11,MATCH(M78&amp;"",Codetabel!$B$2:$B$11,0)),"")</f>
        <v>4</v>
      </c>
      <c r="Z78" s="12" t="b">
        <f aca="false">IF(X78,O78=S78,"")</f>
        <v>0</v>
      </c>
    </row>
    <row r="79" customFormat="false" ht="15" hidden="false" customHeight="false" outlineLevel="0" collapsed="false">
      <c r="A79" s="9" t="n">
        <v>80</v>
      </c>
      <c r="B79" s="9" t="s">
        <v>1264</v>
      </c>
      <c r="C79" s="9" t="s">
        <v>1265</v>
      </c>
      <c r="D79" s="9" t="s">
        <v>1212</v>
      </c>
      <c r="E79" s="9"/>
      <c r="F79" s="9"/>
      <c r="G79" s="9"/>
      <c r="H79" s="9"/>
      <c r="I79" s="9"/>
      <c r="J79" s="9"/>
      <c r="K79" s="9"/>
      <c r="L79" s="9"/>
      <c r="M79" s="9"/>
      <c r="N79" s="11" t="b">
        <f aca="false">FALSE()</f>
        <v>0</v>
      </c>
      <c r="O79" s="8" t="str">
        <f aca="false">IF(F79="","",IF(ISNUMBER(F79),F79,IFERROR(VALUE(F79),"")))</f>
        <v/>
      </c>
      <c r="P79" s="8" t="str">
        <f aca="false">IF(G79="","",IF(ISNUMBER(G79),G79,IFERROR(VALUE(G79),"")))</f>
        <v/>
      </c>
      <c r="Q79" s="8" t="str">
        <f aca="false">IF(H79="","",IF(ISNUMBER(H79),H79,IFERROR(VALUE(H79),"")))</f>
        <v/>
      </c>
      <c r="R79" s="8" t="str">
        <f aca="false">IF(I79="","",IF(ISNUMBER(I79),I79,IFERROR(VALUE(I79),"")))</f>
        <v/>
      </c>
      <c r="S79" s="8" t="str">
        <f aca="false">IF(COUNT(O79:R79)=0,"",MAX(O79:R79))</f>
        <v/>
      </c>
      <c r="T79" s="8" t="str">
        <f aca="false">IF(S79="","",IFERROR(INDEX(Codetabel!$B$2:$B$11,MATCH(S79,Codetabel!$A$2:$A$11,0)),""))</f>
        <v/>
      </c>
      <c r="U79" s="8" t="str">
        <f aca="false">IF(NOT(X79),"n/a (excluded)",IF(K79=S79,"OK","MISMATCH"))</f>
        <v>n/a (excluded)</v>
      </c>
      <c r="V79" s="8" t="str">
        <f aca="false">IF(NOT(X79),"n/a (excluded)",IF(M79&amp;""=T79&amp;"","OK","MISMATCH"))</f>
        <v>n/a (excluded)</v>
      </c>
      <c r="W79" s="8" t="str">
        <f aca="false">IF(E79="","no activity description",IF(O79="","no numeric odour distance",IF(M79="","no category","")))</f>
        <v>no activity description</v>
      </c>
      <c r="X79" s="12" t="b">
        <f aca="false">W79=""</f>
        <v>0</v>
      </c>
      <c r="Y79" s="8" t="str">
        <f aca="false">IF(X79,INDEX(Codetabel!$C$2:$C$11,MATCH(M79&amp;"",Codetabel!$B$2:$B$11,0)),"")</f>
        <v/>
      </c>
      <c r="Z79" s="8" t="str">
        <f aca="false">IF(X79,O79=S79,"")</f>
        <v/>
      </c>
    </row>
    <row r="80" customFormat="false" ht="15" hidden="false" customHeight="false" outlineLevel="0" collapsed="false">
      <c r="A80" s="9" t="n">
        <v>81</v>
      </c>
      <c r="B80" s="9" t="s">
        <v>1264</v>
      </c>
      <c r="C80" s="9" t="s">
        <v>1265</v>
      </c>
      <c r="D80" s="9" t="s">
        <v>1212</v>
      </c>
      <c r="E80" s="9" t="s">
        <v>1266</v>
      </c>
      <c r="F80" s="9"/>
      <c r="G80" s="9"/>
      <c r="H80" s="9"/>
      <c r="I80" s="9"/>
      <c r="J80" s="9"/>
      <c r="K80" s="9"/>
      <c r="L80" s="9" t="n">
        <f aca="false">IF(ISNA(P81),"",P81)</f>
        <v>30</v>
      </c>
      <c r="M80" s="9"/>
      <c r="N80" s="11" t="b">
        <f aca="false">TRUE()</f>
        <v>1</v>
      </c>
      <c r="O80" s="8" t="str">
        <f aca="false">IF(F80="","",IF(ISNUMBER(F80),F80,IFERROR(VALUE(F80),"")))</f>
        <v/>
      </c>
      <c r="P80" s="8" t="str">
        <f aca="false">IF(G80="","",IF(ISNUMBER(G80),G80,IFERROR(VALUE(G80),"")))</f>
        <v/>
      </c>
      <c r="Q80" s="8" t="str">
        <f aca="false">IF(H80="","",IF(ISNUMBER(H80),H80,IFERROR(VALUE(H80),"")))</f>
        <v/>
      </c>
      <c r="R80" s="8" t="str">
        <f aca="false">IF(I80="","",IF(ISNUMBER(I80),I80,IFERROR(VALUE(I80),"")))</f>
        <v/>
      </c>
      <c r="S80" s="8" t="str">
        <f aca="false">IF(COUNT(O80:R80)=0,"",MAX(O80:R80))</f>
        <v/>
      </c>
      <c r="T80" s="8" t="str">
        <f aca="false">IF(S80="","",IFERROR(INDEX(Codetabel!$B$2:$B$11,MATCH(S80,Codetabel!$A$2:$A$11,0)),""))</f>
        <v/>
      </c>
      <c r="U80" s="8" t="str">
        <f aca="false">IF(NOT(X80),"n/a (excluded)",IF(K80=S80,"OK","MISMATCH"))</f>
        <v>n/a (excluded)</v>
      </c>
      <c r="V80" s="8" t="str">
        <f aca="false">IF(NOT(X80),"n/a (excluded)",IF(M80&amp;""=T80&amp;"","OK","MISMATCH"))</f>
        <v>n/a (excluded)</v>
      </c>
      <c r="W80" s="8" t="str">
        <f aca="false">IF(E80="","no activity description",IF(O80="","no numeric odour distance",IF(M80="","no category","")))</f>
        <v>no numeric odour distance</v>
      </c>
      <c r="X80" s="12" t="b">
        <f aca="false">W80=""</f>
        <v>0</v>
      </c>
      <c r="Y80" s="8" t="str">
        <f aca="false">IF(X80,INDEX(Codetabel!$C$2:$C$11,MATCH(M80&amp;"",Codetabel!$B$2:$B$11,0)),"")</f>
        <v/>
      </c>
      <c r="Z80" s="8" t="str">
        <f aca="false">IF(X80,O80=S80,"")</f>
        <v/>
      </c>
    </row>
    <row r="81" customFormat="false" ht="15" hidden="false" customHeight="false" outlineLevel="0" collapsed="false">
      <c r="A81" s="9" t="n">
        <v>82</v>
      </c>
      <c r="B81" s="9" t="s">
        <v>322</v>
      </c>
      <c r="C81" s="9" t="s">
        <v>323</v>
      </c>
      <c r="D81" s="9"/>
      <c r="E81" s="9" t="s">
        <v>324</v>
      </c>
      <c r="F81" s="9" t="n">
        <v>200</v>
      </c>
      <c r="G81" s="9" t="n">
        <v>30</v>
      </c>
      <c r="H81" s="9" t="n">
        <v>50</v>
      </c>
      <c r="I81" s="9" t="n">
        <v>30</v>
      </c>
      <c r="J81" s="9" t="n">
        <f aca="false">MAX(J82,G82,F82,E82)</f>
        <v>0</v>
      </c>
      <c r="K81" s="9" t="n">
        <v>200</v>
      </c>
      <c r="L81" s="9" t="str">
        <f aca="false">IF(ISNA(P82),"",P82)</f>
        <v/>
      </c>
      <c r="M81" s="9" t="s">
        <v>132</v>
      </c>
      <c r="N81" s="11" t="b">
        <f aca="false">TRUE()</f>
        <v>1</v>
      </c>
      <c r="O81" s="8" t="n">
        <f aca="false">IF(F81="","",IF(ISNUMBER(F81),F81,IFERROR(VALUE(F81),"")))</f>
        <v>200</v>
      </c>
      <c r="P81" s="8" t="n">
        <f aca="false">IF(G81="","",IF(ISNUMBER(G81),G81,IFERROR(VALUE(G81),"")))</f>
        <v>30</v>
      </c>
      <c r="Q81" s="8" t="n">
        <f aca="false">IF(H81="","",IF(ISNUMBER(H81),H81,IFERROR(VALUE(H81),"")))</f>
        <v>50</v>
      </c>
      <c r="R81" s="8" t="n">
        <f aca="false">IF(I81="","",IF(ISNUMBER(I81),I81,IFERROR(VALUE(I81),"")))</f>
        <v>30</v>
      </c>
      <c r="S81" s="8" t="n">
        <f aca="false">IF(COUNT(O81:R81)=0,"",MAX(O81:R81))</f>
        <v>200</v>
      </c>
      <c r="T81" s="8" t="str">
        <f aca="false">IF(S81="","",IFERROR(INDEX(Codetabel!$B$2:$B$11,MATCH(S81,Codetabel!$A$2:$A$11,0)),""))</f>
        <v>4.1</v>
      </c>
      <c r="U81" s="8" t="str">
        <f aca="false">IF(NOT(X81),"n/a (excluded)",IF(K81=S81,"OK","MISMATCH"))</f>
        <v>OK</v>
      </c>
      <c r="V81" s="8" t="str">
        <f aca="false">IF(NOT(X81),"n/a (excluded)",IF(M81&amp;""=T81&amp;"","OK","MISMATCH"))</f>
        <v>OK</v>
      </c>
      <c r="W81" s="8" t="str">
        <f aca="false">IF(E81="","no activity description",IF(O81="","no numeric odour distance",IF(M81="","no category","")))</f>
        <v/>
      </c>
      <c r="X81" s="12" t="b">
        <f aca="false">W81=""</f>
        <v>1</v>
      </c>
      <c r="Y81" s="8" t="n">
        <f aca="false">IF(X81,INDEX(Codetabel!$C$2:$C$11,MATCH(M81&amp;"",Codetabel!$B$2:$B$11,0)),"")</f>
        <v>5</v>
      </c>
      <c r="Z81" s="12" t="b">
        <f aca="false">IF(X81,O81=S81,"")</f>
        <v>1</v>
      </c>
    </row>
    <row r="82" customFormat="false" ht="15" hidden="false" customHeight="false" outlineLevel="0" collapsed="false">
      <c r="A82" s="9" t="n">
        <v>83</v>
      </c>
      <c r="B82" s="9" t="s">
        <v>1267</v>
      </c>
      <c r="C82" s="9" t="s">
        <v>1268</v>
      </c>
      <c r="D82" s="9" t="s">
        <v>1212</v>
      </c>
      <c r="E82" s="9"/>
      <c r="F82" s="9"/>
      <c r="G82" s="9"/>
      <c r="H82" s="9"/>
      <c r="I82" s="9"/>
      <c r="J82" s="9"/>
      <c r="K82" s="9"/>
      <c r="L82" s="9" t="str">
        <f aca="false">IF(ISNA(P83),"",P83)</f>
        <v/>
      </c>
      <c r="M82" s="9"/>
      <c r="N82" s="11" t="b">
        <f aca="false">TRUE()</f>
        <v>1</v>
      </c>
      <c r="O82" s="8" t="str">
        <f aca="false">IF(F82="","",IF(ISNUMBER(F82),F82,IFERROR(VALUE(F82),"")))</f>
        <v/>
      </c>
      <c r="P82" s="8" t="str">
        <f aca="false">IF(G82="","",IF(ISNUMBER(G82),G82,IFERROR(VALUE(G82),"")))</f>
        <v/>
      </c>
      <c r="Q82" s="8" t="str">
        <f aca="false">IF(H82="","",IF(ISNUMBER(H82),H82,IFERROR(VALUE(H82),"")))</f>
        <v/>
      </c>
      <c r="R82" s="8" t="str">
        <f aca="false">IF(I82="","",IF(ISNUMBER(I82),I82,IFERROR(VALUE(I82),"")))</f>
        <v/>
      </c>
      <c r="S82" s="8" t="str">
        <f aca="false">IF(COUNT(O82:R82)=0,"",MAX(O82:R82))</f>
        <v/>
      </c>
      <c r="T82" s="8" t="str">
        <f aca="false">IF(S82="","",IFERROR(INDEX(Codetabel!$B$2:$B$11,MATCH(S82,Codetabel!$A$2:$A$11,0)),""))</f>
        <v/>
      </c>
      <c r="U82" s="8" t="str">
        <f aca="false">IF(NOT(X82),"n/a (excluded)",IF(K82=S82,"OK","MISMATCH"))</f>
        <v>n/a (excluded)</v>
      </c>
      <c r="V82" s="8" t="str">
        <f aca="false">IF(NOT(X82),"n/a (excluded)",IF(M82&amp;""=T82&amp;"","OK","MISMATCH"))</f>
        <v>n/a (excluded)</v>
      </c>
      <c r="W82" s="8" t="str">
        <f aca="false">IF(E82="","no activity description",IF(O82="","no numeric odour distance",IF(M82="","no category","")))</f>
        <v>no activity description</v>
      </c>
      <c r="X82" s="12" t="b">
        <f aca="false">W82=""</f>
        <v>0</v>
      </c>
      <c r="Y82" s="8" t="str">
        <f aca="false">IF(X82,INDEX(Codetabel!$C$2:$C$11,MATCH(M82&amp;"",Codetabel!$B$2:$B$11,0)),"")</f>
        <v/>
      </c>
      <c r="Z82" s="8" t="str">
        <f aca="false">IF(X82,O82=S82,"")</f>
        <v/>
      </c>
    </row>
    <row r="83" customFormat="false" ht="15" hidden="false" customHeight="false" outlineLevel="0" collapsed="false">
      <c r="A83" s="9" t="n">
        <v>84</v>
      </c>
      <c r="B83" s="9" t="s">
        <v>1267</v>
      </c>
      <c r="C83" s="9" t="s">
        <v>1268</v>
      </c>
      <c r="D83" s="9" t="s">
        <v>1212</v>
      </c>
      <c r="E83" s="9" t="s">
        <v>1269</v>
      </c>
      <c r="F83" s="9"/>
      <c r="G83" s="9"/>
      <c r="H83" s="9"/>
      <c r="I83" s="9"/>
      <c r="J83" s="9"/>
      <c r="K83" s="9"/>
      <c r="L83" s="9" t="n">
        <f aca="false">IF(ISNA(P84),"",P84)</f>
        <v>50</v>
      </c>
      <c r="M83" s="9"/>
      <c r="N83" s="11" t="b">
        <f aca="false">TRUE()</f>
        <v>1</v>
      </c>
      <c r="O83" s="8" t="str">
        <f aca="false">IF(F83="","",IF(ISNUMBER(F83),F83,IFERROR(VALUE(F83),"")))</f>
        <v/>
      </c>
      <c r="P83" s="8" t="str">
        <f aca="false">IF(G83="","",IF(ISNUMBER(G83),G83,IFERROR(VALUE(G83),"")))</f>
        <v/>
      </c>
      <c r="Q83" s="8" t="str">
        <f aca="false">IF(H83="","",IF(ISNUMBER(H83),H83,IFERROR(VALUE(H83),"")))</f>
        <v/>
      </c>
      <c r="R83" s="8" t="str">
        <f aca="false">IF(I83="","",IF(ISNUMBER(I83),I83,IFERROR(VALUE(I83),"")))</f>
        <v/>
      </c>
      <c r="S83" s="8" t="str">
        <f aca="false">IF(COUNT(O83:R83)=0,"",MAX(O83:R83))</f>
        <v/>
      </c>
      <c r="T83" s="8" t="str">
        <f aca="false">IF(S83="","",IFERROR(INDEX(Codetabel!$B$2:$B$11,MATCH(S83,Codetabel!$A$2:$A$11,0)),""))</f>
        <v/>
      </c>
      <c r="U83" s="8" t="str">
        <f aca="false">IF(NOT(X83),"n/a (excluded)",IF(K83=S83,"OK","MISMATCH"))</f>
        <v>n/a (excluded)</v>
      </c>
      <c r="V83" s="8" t="str">
        <f aca="false">IF(NOT(X83),"n/a (excluded)",IF(M83&amp;""=T83&amp;"","OK","MISMATCH"))</f>
        <v>n/a (excluded)</v>
      </c>
      <c r="W83" s="8" t="str">
        <f aca="false">IF(E83="","no activity description",IF(O83="","no numeric odour distance",IF(M83="","no category","")))</f>
        <v>no numeric odour distance</v>
      </c>
      <c r="X83" s="12" t="b">
        <f aca="false">W83=""</f>
        <v>0</v>
      </c>
      <c r="Y83" s="8" t="str">
        <f aca="false">IF(X83,INDEX(Codetabel!$C$2:$C$11,MATCH(M83&amp;"",Codetabel!$B$2:$B$11,0)),"")</f>
        <v/>
      </c>
      <c r="Z83" s="8" t="str">
        <f aca="false">IF(X83,O83=S83,"")</f>
        <v/>
      </c>
    </row>
    <row r="84" customFormat="false" ht="15" hidden="false" customHeight="false" outlineLevel="0" collapsed="false">
      <c r="A84" s="9" t="n">
        <v>85</v>
      </c>
      <c r="B84" s="9" t="s">
        <v>325</v>
      </c>
      <c r="C84" s="9" t="s">
        <v>326</v>
      </c>
      <c r="D84" s="9"/>
      <c r="E84" s="9" t="s">
        <v>327</v>
      </c>
      <c r="F84" s="9" t="n">
        <v>10</v>
      </c>
      <c r="G84" s="9" t="n">
        <v>50</v>
      </c>
      <c r="H84" s="9" t="n">
        <v>100</v>
      </c>
      <c r="I84" s="9" t="n">
        <v>30</v>
      </c>
      <c r="J84" s="9" t="n">
        <f aca="false">MAX(J85,G85,F85,E85)</f>
        <v>0</v>
      </c>
      <c r="K84" s="9" t="n">
        <v>100</v>
      </c>
      <c r="L84" s="9" t="str">
        <f aca="false">IF(ISNA(P85),"",P85)</f>
        <v/>
      </c>
      <c r="M84" s="9" t="s">
        <v>115</v>
      </c>
      <c r="N84" s="11" t="b">
        <f aca="false">TRUE()</f>
        <v>1</v>
      </c>
      <c r="O84" s="8" t="n">
        <f aca="false">IF(F84="","",IF(ISNUMBER(F84),F84,IFERROR(VALUE(F84),"")))</f>
        <v>10</v>
      </c>
      <c r="P84" s="8" t="n">
        <f aca="false">IF(G84="","",IF(ISNUMBER(G84),G84,IFERROR(VALUE(G84),"")))</f>
        <v>50</v>
      </c>
      <c r="Q84" s="8" t="n">
        <f aca="false">IF(H84="","",IF(ISNUMBER(H84),H84,IFERROR(VALUE(H84),"")))</f>
        <v>100</v>
      </c>
      <c r="R84" s="8" t="n">
        <f aca="false">IF(I84="","",IF(ISNUMBER(I84),I84,IFERROR(VALUE(I84),"")))</f>
        <v>30</v>
      </c>
      <c r="S84" s="8" t="n">
        <f aca="false">IF(COUNT(O84:R84)=0,"",MAX(O84:R84))</f>
        <v>100</v>
      </c>
      <c r="T84" s="8" t="str">
        <f aca="false">IF(S84="","",IFERROR(INDEX(Codetabel!$B$2:$B$11,MATCH(S84,Codetabel!$A$2:$A$11,0)),""))</f>
        <v>3.2</v>
      </c>
      <c r="U84" s="8" t="str">
        <f aca="false">IF(NOT(X84),"n/a (excluded)",IF(K84=S84,"OK","MISMATCH"))</f>
        <v>OK</v>
      </c>
      <c r="V84" s="8" t="str">
        <f aca="false">IF(NOT(X84),"n/a (excluded)",IF(M84&amp;""=T84&amp;"","OK","MISMATCH"))</f>
        <v>OK</v>
      </c>
      <c r="W84" s="8" t="str">
        <f aca="false">IF(E84="","no activity description",IF(O84="","no numeric odour distance",IF(M84="","no category","")))</f>
        <v/>
      </c>
      <c r="X84" s="12" t="b">
        <f aca="false">W84=""</f>
        <v>1</v>
      </c>
      <c r="Y84" s="8" t="n">
        <f aca="false">IF(X84,INDEX(Codetabel!$C$2:$C$11,MATCH(M84&amp;"",Codetabel!$B$2:$B$11,0)),"")</f>
        <v>4</v>
      </c>
      <c r="Z84" s="12" t="b">
        <f aca="false">IF(X84,O84=S84,"")</f>
        <v>0</v>
      </c>
    </row>
    <row r="85" customFormat="false" ht="15" hidden="false" customHeight="false" outlineLevel="0" collapsed="false">
      <c r="A85" s="9" t="n">
        <v>86</v>
      </c>
      <c r="B85" s="9" t="s">
        <v>328</v>
      </c>
      <c r="C85" s="9" t="s">
        <v>329</v>
      </c>
      <c r="D85" s="9" t="s">
        <v>1215</v>
      </c>
      <c r="E85" s="9" t="s">
        <v>1270</v>
      </c>
      <c r="F85" s="9"/>
      <c r="G85" s="9"/>
      <c r="H85" s="9"/>
      <c r="I85" s="9"/>
      <c r="J85" s="9"/>
      <c r="K85" s="9"/>
      <c r="L85" s="9" t="n">
        <f aca="false">IF(ISNA(P86),"",P86)</f>
        <v>10</v>
      </c>
      <c r="M85" s="9"/>
      <c r="N85" s="11" t="b">
        <f aca="false">TRUE()</f>
        <v>1</v>
      </c>
      <c r="O85" s="8" t="str">
        <f aca="false">IF(F85="","",IF(ISNUMBER(F85),F85,IFERROR(VALUE(F85),"")))</f>
        <v/>
      </c>
      <c r="P85" s="8" t="str">
        <f aca="false">IF(G85="","",IF(ISNUMBER(G85),G85,IFERROR(VALUE(G85),"")))</f>
        <v/>
      </c>
      <c r="Q85" s="8" t="str">
        <f aca="false">IF(H85="","",IF(ISNUMBER(H85),H85,IFERROR(VALUE(H85),"")))</f>
        <v/>
      </c>
      <c r="R85" s="8" t="str">
        <f aca="false">IF(I85="","",IF(ISNUMBER(I85),I85,IFERROR(VALUE(I85),"")))</f>
        <v/>
      </c>
      <c r="S85" s="8" t="str">
        <f aca="false">IF(COUNT(O85:R85)=0,"",MAX(O85:R85))</f>
        <v/>
      </c>
      <c r="T85" s="8" t="str">
        <f aca="false">IF(S85="","",IFERROR(INDEX(Codetabel!$B$2:$B$11,MATCH(S85,Codetabel!$A$2:$A$11,0)),""))</f>
        <v/>
      </c>
      <c r="U85" s="8" t="str">
        <f aca="false">IF(NOT(X85),"n/a (excluded)",IF(K85=S85,"OK","MISMATCH"))</f>
        <v>n/a (excluded)</v>
      </c>
      <c r="V85" s="8" t="str">
        <f aca="false">IF(NOT(X85),"n/a (excluded)",IF(M85&amp;""=T85&amp;"","OK","MISMATCH"))</f>
        <v>n/a (excluded)</v>
      </c>
      <c r="W85" s="8" t="str">
        <f aca="false">IF(E85="","no activity description",IF(O85="","no numeric odour distance",IF(M85="","no category","")))</f>
        <v>no numeric odour distance</v>
      </c>
      <c r="X85" s="12" t="b">
        <f aca="false">W85=""</f>
        <v>0</v>
      </c>
      <c r="Y85" s="8" t="str">
        <f aca="false">IF(X85,INDEX(Codetabel!$C$2:$C$11,MATCH(M85&amp;"",Codetabel!$B$2:$B$11,0)),"")</f>
        <v/>
      </c>
      <c r="Z85" s="8" t="str">
        <f aca="false">IF(X85,O85=S85,"")</f>
        <v/>
      </c>
    </row>
    <row r="86" customFormat="false" ht="15" hidden="false" customHeight="false" outlineLevel="0" collapsed="false">
      <c r="A86" s="9" t="n">
        <v>87</v>
      </c>
      <c r="B86" s="9" t="s">
        <v>328</v>
      </c>
      <c r="C86" s="9" t="s">
        <v>329</v>
      </c>
      <c r="D86" s="9" t="s">
        <v>392</v>
      </c>
      <c r="E86" s="9" t="s">
        <v>330</v>
      </c>
      <c r="F86" s="9" t="n">
        <v>10</v>
      </c>
      <c r="G86" s="9" t="n">
        <v>10</v>
      </c>
      <c r="H86" s="9" t="n">
        <v>100</v>
      </c>
      <c r="I86" s="9" t="n">
        <v>0</v>
      </c>
      <c r="J86" s="9" t="n">
        <f aca="false">MAX(J87,G87,F87,E87)</f>
        <v>100</v>
      </c>
      <c r="K86" s="9" t="n">
        <v>100</v>
      </c>
      <c r="L86" s="9" t="n">
        <f aca="false">IF(ISNA(P87),"",P87)</f>
        <v>30</v>
      </c>
      <c r="M86" s="9" t="s">
        <v>115</v>
      </c>
      <c r="N86" s="11" t="b">
        <f aca="false">TRUE()</f>
        <v>1</v>
      </c>
      <c r="O86" s="8" t="n">
        <f aca="false">IF(F86="","",IF(ISNUMBER(F86),F86,IFERROR(VALUE(F86),"")))</f>
        <v>10</v>
      </c>
      <c r="P86" s="8" t="n">
        <f aca="false">IF(G86="","",IF(ISNUMBER(G86),G86,IFERROR(VALUE(G86),"")))</f>
        <v>10</v>
      </c>
      <c r="Q86" s="8" t="n">
        <f aca="false">IF(H86="","",IF(ISNUMBER(H86),H86,IFERROR(VALUE(H86),"")))</f>
        <v>100</v>
      </c>
      <c r="R86" s="8" t="n">
        <f aca="false">IF(I86="","",IF(ISNUMBER(I86),I86,IFERROR(VALUE(I86),"")))</f>
        <v>0</v>
      </c>
      <c r="S86" s="8" t="n">
        <f aca="false">IF(COUNT(O86:R86)=0,"",MAX(O86:R86))</f>
        <v>100</v>
      </c>
      <c r="T86" s="8" t="str">
        <f aca="false">IF(S86="","",IFERROR(INDEX(Codetabel!$B$2:$B$11,MATCH(S86,Codetabel!$A$2:$A$11,0)),""))</f>
        <v>3.2</v>
      </c>
      <c r="U86" s="8" t="str">
        <f aca="false">IF(NOT(X86),"n/a (excluded)",IF(K86=S86,"OK","MISMATCH"))</f>
        <v>OK</v>
      </c>
      <c r="V86" s="8" t="str">
        <f aca="false">IF(NOT(X86),"n/a (excluded)",IF(M86&amp;""=T86&amp;"","OK","MISMATCH"))</f>
        <v>OK</v>
      </c>
      <c r="W86" s="8" t="str">
        <f aca="false">IF(E86="","no activity description",IF(O86="","no numeric odour distance",IF(M86="","no category","")))</f>
        <v/>
      </c>
      <c r="X86" s="12" t="b">
        <f aca="false">W86=""</f>
        <v>1</v>
      </c>
      <c r="Y86" s="8" t="n">
        <f aca="false">IF(X86,INDEX(Codetabel!$C$2:$C$11,MATCH(M86&amp;"",Codetabel!$B$2:$B$11,0)),"")</f>
        <v>4</v>
      </c>
      <c r="Z86" s="12" t="b">
        <f aca="false">IF(X86,O86=S86,"")</f>
        <v>0</v>
      </c>
    </row>
    <row r="87" customFormat="false" ht="15" hidden="false" customHeight="false" outlineLevel="0" collapsed="false">
      <c r="A87" s="9" t="n">
        <v>88</v>
      </c>
      <c r="B87" s="9" t="s">
        <v>328</v>
      </c>
      <c r="C87" s="9" t="s">
        <v>329</v>
      </c>
      <c r="D87" s="9" t="s">
        <v>107</v>
      </c>
      <c r="E87" s="9" t="s">
        <v>331</v>
      </c>
      <c r="F87" s="9" t="n">
        <v>10</v>
      </c>
      <c r="G87" s="9" t="n">
        <v>30</v>
      </c>
      <c r="H87" s="9" t="n">
        <v>300</v>
      </c>
      <c r="I87" s="9" t="n">
        <v>50</v>
      </c>
      <c r="J87" s="9" t="n">
        <f aca="false">MAX(J88,G88,F88,E88)</f>
        <v>100</v>
      </c>
      <c r="K87" s="9" t="n">
        <v>300</v>
      </c>
      <c r="L87" s="9" t="n">
        <f aca="false">IF(ISNA(P88),"",P88)</f>
        <v>0</v>
      </c>
      <c r="M87" s="9" t="s">
        <v>199</v>
      </c>
      <c r="N87" s="11" t="b">
        <f aca="false">TRUE()</f>
        <v>1</v>
      </c>
      <c r="O87" s="8" t="n">
        <f aca="false">IF(F87="","",IF(ISNUMBER(F87),F87,IFERROR(VALUE(F87),"")))</f>
        <v>10</v>
      </c>
      <c r="P87" s="8" t="n">
        <f aca="false">IF(G87="","",IF(ISNUMBER(G87),G87,IFERROR(VALUE(G87),"")))</f>
        <v>30</v>
      </c>
      <c r="Q87" s="8" t="n">
        <f aca="false">IF(H87="","",IF(ISNUMBER(H87),H87,IFERROR(VALUE(H87),"")))</f>
        <v>300</v>
      </c>
      <c r="R87" s="8" t="n">
        <f aca="false">IF(I87="","",IF(ISNUMBER(I87),I87,IFERROR(VALUE(I87),"")))</f>
        <v>50</v>
      </c>
      <c r="S87" s="8" t="n">
        <f aca="false">IF(COUNT(O87:R87)=0,"",MAX(O87:R87))</f>
        <v>300</v>
      </c>
      <c r="T87" s="8" t="str">
        <f aca="false">IF(S87="","",IFERROR(INDEX(Codetabel!$B$2:$B$11,MATCH(S87,Codetabel!$A$2:$A$11,0)),""))</f>
        <v>4.2</v>
      </c>
      <c r="U87" s="8" t="str">
        <f aca="false">IF(NOT(X87),"n/a (excluded)",IF(K87=S87,"OK","MISMATCH"))</f>
        <v>OK</v>
      </c>
      <c r="V87" s="8" t="str">
        <f aca="false">IF(NOT(X87),"n/a (excluded)",IF(M87&amp;""=T87&amp;"","OK","MISMATCH"))</f>
        <v>OK</v>
      </c>
      <c r="W87" s="8" t="str">
        <f aca="false">IF(E87="","no activity description",IF(O87="","no numeric odour distance",IF(M87="","no category","")))</f>
        <v/>
      </c>
      <c r="X87" s="12" t="b">
        <f aca="false">W87=""</f>
        <v>1</v>
      </c>
      <c r="Y87" s="8" t="n">
        <f aca="false">IF(X87,INDEX(Codetabel!$C$2:$C$11,MATCH(M87&amp;"",Codetabel!$B$2:$B$11,0)),"")</f>
        <v>6</v>
      </c>
      <c r="Z87" s="12" t="b">
        <f aca="false">IF(X87,O87=S87,"")</f>
        <v>0</v>
      </c>
    </row>
    <row r="88" customFormat="false" ht="15" hidden="false" customHeight="false" outlineLevel="0" collapsed="false">
      <c r="A88" s="9" t="n">
        <v>89</v>
      </c>
      <c r="B88" s="9" t="s">
        <v>332</v>
      </c>
      <c r="C88" s="9" t="s">
        <v>333</v>
      </c>
      <c r="D88" s="9"/>
      <c r="E88" s="9" t="s">
        <v>334</v>
      </c>
      <c r="F88" s="9" t="n">
        <v>50</v>
      </c>
      <c r="G88" s="9" t="n">
        <v>0</v>
      </c>
      <c r="H88" s="9" t="n">
        <v>50</v>
      </c>
      <c r="I88" s="9" t="n">
        <v>10</v>
      </c>
      <c r="J88" s="9" t="n">
        <f aca="false">MAX(J89,G89,F89,E89)</f>
        <v>100</v>
      </c>
      <c r="K88" s="9" t="n">
        <v>50</v>
      </c>
      <c r="L88" s="9" t="n">
        <f aca="false">IF(ISNA(P89),"",P89)</f>
        <v>0</v>
      </c>
      <c r="M88" s="9" t="s">
        <v>126</v>
      </c>
      <c r="N88" s="11" t="b">
        <f aca="false">TRUE()</f>
        <v>1</v>
      </c>
      <c r="O88" s="8" t="n">
        <f aca="false">IF(F88="","",IF(ISNUMBER(F88),F88,IFERROR(VALUE(F88),"")))</f>
        <v>50</v>
      </c>
      <c r="P88" s="8" t="n">
        <f aca="false">IF(G88="","",IF(ISNUMBER(G88),G88,IFERROR(VALUE(G88),"")))</f>
        <v>0</v>
      </c>
      <c r="Q88" s="8" t="n">
        <f aca="false">IF(H88="","",IF(ISNUMBER(H88),H88,IFERROR(VALUE(H88),"")))</f>
        <v>50</v>
      </c>
      <c r="R88" s="8" t="n">
        <f aca="false">IF(I88="","",IF(ISNUMBER(I88),I88,IFERROR(VALUE(I88),"")))</f>
        <v>10</v>
      </c>
      <c r="S88" s="8" t="n">
        <f aca="false">IF(COUNT(O88:R88)=0,"",MAX(O88:R88))</f>
        <v>50</v>
      </c>
      <c r="T88" s="8" t="str">
        <f aca="false">IF(S88="","",IFERROR(INDEX(Codetabel!$B$2:$B$11,MATCH(S88,Codetabel!$A$2:$A$11,0)),""))</f>
        <v>3.1</v>
      </c>
      <c r="U88" s="8" t="str">
        <f aca="false">IF(NOT(X88),"n/a (excluded)",IF(K88=S88,"OK","MISMATCH"))</f>
        <v>OK</v>
      </c>
      <c r="V88" s="8" t="str">
        <f aca="false">IF(NOT(X88),"n/a (excluded)",IF(M88&amp;""=T88&amp;"","OK","MISMATCH"))</f>
        <v>OK</v>
      </c>
      <c r="W88" s="8" t="str">
        <f aca="false">IF(E88="","no activity description",IF(O88="","no numeric odour distance",IF(M88="","no category","")))</f>
        <v/>
      </c>
      <c r="X88" s="12" t="b">
        <f aca="false">W88=""</f>
        <v>1</v>
      </c>
      <c r="Y88" s="8" t="n">
        <f aca="false">IF(X88,INDEX(Codetabel!$C$2:$C$11,MATCH(M88&amp;"",Codetabel!$B$2:$B$11,0)),"")</f>
        <v>3</v>
      </c>
      <c r="Z88" s="12" t="b">
        <f aca="false">IF(X88,O88=S88,"")</f>
        <v>1</v>
      </c>
    </row>
    <row r="89" customFormat="false" ht="15" hidden="false" customHeight="false" outlineLevel="0" collapsed="false">
      <c r="A89" s="9" t="n">
        <v>90</v>
      </c>
      <c r="B89" s="9" t="s">
        <v>335</v>
      </c>
      <c r="C89" s="9" t="s">
        <v>336</v>
      </c>
      <c r="D89" s="9"/>
      <c r="E89" s="9" t="s">
        <v>337</v>
      </c>
      <c r="F89" s="9" t="n">
        <v>10</v>
      </c>
      <c r="G89" s="9" t="n">
        <v>0</v>
      </c>
      <c r="H89" s="9" t="n">
        <v>50</v>
      </c>
      <c r="I89" s="9" t="n">
        <v>10</v>
      </c>
      <c r="J89" s="9" t="n">
        <f aca="false">MAX(J90,G90,F90,E90)</f>
        <v>100</v>
      </c>
      <c r="K89" s="9" t="n">
        <v>50</v>
      </c>
      <c r="L89" s="9" t="n">
        <f aca="false">IF(ISNA(P90),"",P90)</f>
        <v>30</v>
      </c>
      <c r="M89" s="9" t="s">
        <v>126</v>
      </c>
      <c r="N89" s="11" t="b">
        <f aca="false">TRUE()</f>
        <v>1</v>
      </c>
      <c r="O89" s="8" t="n">
        <f aca="false">IF(F89="","",IF(ISNUMBER(F89),F89,IFERROR(VALUE(F89),"")))</f>
        <v>10</v>
      </c>
      <c r="P89" s="8" t="n">
        <f aca="false">IF(G89="","",IF(ISNUMBER(G89),G89,IFERROR(VALUE(G89),"")))</f>
        <v>0</v>
      </c>
      <c r="Q89" s="8" t="n">
        <f aca="false">IF(H89="","",IF(ISNUMBER(H89),H89,IFERROR(VALUE(H89),"")))</f>
        <v>50</v>
      </c>
      <c r="R89" s="8" t="n">
        <f aca="false">IF(I89="","",IF(ISNUMBER(I89),I89,IFERROR(VALUE(I89),"")))</f>
        <v>10</v>
      </c>
      <c r="S89" s="8" t="n">
        <f aca="false">IF(COUNT(O89:R89)=0,"",MAX(O89:R89))</f>
        <v>50</v>
      </c>
      <c r="T89" s="8" t="str">
        <f aca="false">IF(S89="","",IFERROR(INDEX(Codetabel!$B$2:$B$11,MATCH(S89,Codetabel!$A$2:$A$11,0)),""))</f>
        <v>3.1</v>
      </c>
      <c r="U89" s="8" t="str">
        <f aca="false">IF(NOT(X89),"n/a (excluded)",IF(K89=S89,"OK","MISMATCH"))</f>
        <v>OK</v>
      </c>
      <c r="V89" s="8" t="str">
        <f aca="false">IF(NOT(X89),"n/a (excluded)",IF(M89&amp;""=T89&amp;"","OK","MISMATCH"))</f>
        <v>OK</v>
      </c>
      <c r="W89" s="8" t="str">
        <f aca="false">IF(E89="","no activity description",IF(O89="","no numeric odour distance",IF(M89="","no category","")))</f>
        <v/>
      </c>
      <c r="X89" s="12" t="b">
        <f aca="false">W89=""</f>
        <v>1</v>
      </c>
      <c r="Y89" s="8" t="n">
        <f aca="false">IF(X89,INDEX(Codetabel!$C$2:$C$11,MATCH(M89&amp;"",Codetabel!$B$2:$B$11,0)),"")</f>
        <v>3</v>
      </c>
      <c r="Z89" s="12" t="b">
        <f aca="false">IF(X89,O89=S89,"")</f>
        <v>0</v>
      </c>
    </row>
    <row r="90" customFormat="false" ht="15" hidden="false" customHeight="false" outlineLevel="0" collapsed="false">
      <c r="A90" s="9" t="n">
        <v>91</v>
      </c>
      <c r="B90" s="9" t="s">
        <v>338</v>
      </c>
      <c r="C90" s="9" t="s">
        <v>339</v>
      </c>
      <c r="D90" s="9"/>
      <c r="E90" s="9" t="s">
        <v>340</v>
      </c>
      <c r="F90" s="9" t="n">
        <v>100</v>
      </c>
      <c r="G90" s="9" t="n">
        <v>30</v>
      </c>
      <c r="H90" s="9" t="n">
        <v>200</v>
      </c>
      <c r="I90" s="9" t="n">
        <v>10</v>
      </c>
      <c r="J90" s="9" t="n">
        <f aca="false">MAX(J91,G91,F91,E91)</f>
        <v>10</v>
      </c>
      <c r="K90" s="9" t="n">
        <v>200</v>
      </c>
      <c r="L90" s="9" t="n">
        <f aca="false">IF(ISNA(P91),"",P91)</f>
        <v>10</v>
      </c>
      <c r="M90" s="9" t="s">
        <v>132</v>
      </c>
      <c r="N90" s="11" t="b">
        <f aca="false">TRUE()</f>
        <v>1</v>
      </c>
      <c r="O90" s="8" t="n">
        <f aca="false">IF(F90="","",IF(ISNUMBER(F90),F90,IFERROR(VALUE(F90),"")))</f>
        <v>100</v>
      </c>
      <c r="P90" s="8" t="n">
        <f aca="false">IF(G90="","",IF(ISNUMBER(G90),G90,IFERROR(VALUE(G90),"")))</f>
        <v>30</v>
      </c>
      <c r="Q90" s="8" t="n">
        <f aca="false">IF(H90="","",IF(ISNUMBER(H90),H90,IFERROR(VALUE(H90),"")))</f>
        <v>200</v>
      </c>
      <c r="R90" s="8" t="n">
        <f aca="false">IF(I90="","",IF(ISNUMBER(I90),I90,IFERROR(VALUE(I90),"")))</f>
        <v>10</v>
      </c>
      <c r="S90" s="8" t="n">
        <f aca="false">IF(COUNT(O90:R90)=0,"",MAX(O90:R90))</f>
        <v>200</v>
      </c>
      <c r="T90" s="8" t="str">
        <f aca="false">IF(S90="","",IFERROR(INDEX(Codetabel!$B$2:$B$11,MATCH(S90,Codetabel!$A$2:$A$11,0)),""))</f>
        <v>4.1</v>
      </c>
      <c r="U90" s="8" t="str">
        <f aca="false">IF(NOT(X90),"n/a (excluded)",IF(K90=S90,"OK","MISMATCH"))</f>
        <v>OK</v>
      </c>
      <c r="V90" s="8" t="str">
        <f aca="false">IF(NOT(X90),"n/a (excluded)",IF(M90&amp;""=T90&amp;"","OK","MISMATCH"))</f>
        <v>OK</v>
      </c>
      <c r="W90" s="8" t="str">
        <f aca="false">IF(E90="","no activity description",IF(O90="","no numeric odour distance",IF(M90="","no category","")))</f>
        <v/>
      </c>
      <c r="X90" s="12" t="b">
        <f aca="false">W90=""</f>
        <v>1</v>
      </c>
      <c r="Y90" s="8" t="n">
        <f aca="false">IF(X90,INDEX(Codetabel!$C$2:$C$11,MATCH(M90&amp;"",Codetabel!$B$2:$B$11,0)),"")</f>
        <v>5</v>
      </c>
      <c r="Z90" s="12" t="b">
        <f aca="false">IF(X90,O90=S90,"")</f>
        <v>0</v>
      </c>
    </row>
    <row r="91" customFormat="false" ht="15" hidden="false" customHeight="false" outlineLevel="0" collapsed="false">
      <c r="A91" s="9" t="n">
        <v>92</v>
      </c>
      <c r="B91" s="9" t="s">
        <v>341</v>
      </c>
      <c r="C91" s="9" t="s">
        <v>342</v>
      </c>
      <c r="D91" s="9"/>
      <c r="E91" s="9" t="s">
        <v>343</v>
      </c>
      <c r="F91" s="9" t="n">
        <v>0</v>
      </c>
      <c r="G91" s="9" t="n">
        <v>10</v>
      </c>
      <c r="H91" s="9" t="n">
        <v>50</v>
      </c>
      <c r="I91" s="9" t="n">
        <v>10</v>
      </c>
      <c r="J91" s="9" t="n">
        <f aca="false">MAX(J92,G92,F92,E92)</f>
        <v>0</v>
      </c>
      <c r="K91" s="9" t="n">
        <v>50</v>
      </c>
      <c r="L91" s="9" t="str">
        <f aca="false">IF(ISNA(P92),"",P92)</f>
        <v/>
      </c>
      <c r="M91" s="9" t="s">
        <v>126</v>
      </c>
      <c r="N91" s="11" t="b">
        <f aca="false">TRUE()</f>
        <v>1</v>
      </c>
      <c r="O91" s="8" t="n">
        <f aca="false">IF(F91="","",IF(ISNUMBER(F91),F91,IFERROR(VALUE(F91),"")))</f>
        <v>0</v>
      </c>
      <c r="P91" s="8" t="n">
        <f aca="false">IF(G91="","",IF(ISNUMBER(G91),G91,IFERROR(VALUE(G91),"")))</f>
        <v>10</v>
      </c>
      <c r="Q91" s="8" t="n">
        <f aca="false">IF(H91="","",IF(ISNUMBER(H91),H91,IFERROR(VALUE(H91),"")))</f>
        <v>50</v>
      </c>
      <c r="R91" s="8" t="n">
        <f aca="false">IF(I91="","",IF(ISNUMBER(I91),I91,IFERROR(VALUE(I91),"")))</f>
        <v>10</v>
      </c>
      <c r="S91" s="8" t="n">
        <f aca="false">IF(COUNT(O91:R91)=0,"",MAX(O91:R91))</f>
        <v>50</v>
      </c>
      <c r="T91" s="8" t="str">
        <f aca="false">IF(S91="","",IFERROR(INDEX(Codetabel!$B$2:$B$11,MATCH(S91,Codetabel!$A$2:$A$11,0)),""))</f>
        <v>3.1</v>
      </c>
      <c r="U91" s="8" t="str">
        <f aca="false">IF(NOT(X91),"n/a (excluded)",IF(K91=S91,"OK","MISMATCH"))</f>
        <v>OK</v>
      </c>
      <c r="V91" s="8" t="str">
        <f aca="false">IF(NOT(X91),"n/a (excluded)",IF(M91&amp;""=T91&amp;"","OK","MISMATCH"))</f>
        <v>OK</v>
      </c>
      <c r="W91" s="8" t="str">
        <f aca="false">IF(E91="","no activity description",IF(O91="","no numeric odour distance",IF(M91="","no category","")))</f>
        <v/>
      </c>
      <c r="X91" s="12" t="b">
        <f aca="false">W91=""</f>
        <v>1</v>
      </c>
      <c r="Y91" s="8" t="n">
        <f aca="false">IF(X91,INDEX(Codetabel!$C$2:$C$11,MATCH(M91&amp;"",Codetabel!$B$2:$B$11,0)),"")</f>
        <v>3</v>
      </c>
      <c r="Z91" s="12" t="b">
        <f aca="false">IF(X91,O91=S91,"")</f>
        <v>0</v>
      </c>
    </row>
    <row r="92" customFormat="false" ht="15" hidden="false" customHeight="false" outlineLevel="0" collapsed="false">
      <c r="A92" s="9" t="n">
        <v>93</v>
      </c>
      <c r="B92" s="9" t="s">
        <v>1271</v>
      </c>
      <c r="C92" s="9" t="s">
        <v>1240</v>
      </c>
      <c r="D92" s="9" t="s">
        <v>1212</v>
      </c>
      <c r="E92" s="9"/>
      <c r="F92" s="9"/>
      <c r="G92" s="9"/>
      <c r="H92" s="9"/>
      <c r="I92" s="9"/>
      <c r="J92" s="9"/>
      <c r="K92" s="9"/>
      <c r="L92" s="9" t="str">
        <f aca="false">IF(ISNA(P93),"",P93)</f>
        <v/>
      </c>
      <c r="M92" s="9"/>
      <c r="N92" s="11" t="b">
        <f aca="false">TRUE()</f>
        <v>1</v>
      </c>
      <c r="O92" s="8" t="str">
        <f aca="false">IF(F92="","",IF(ISNUMBER(F92),F92,IFERROR(VALUE(F92),"")))</f>
        <v/>
      </c>
      <c r="P92" s="8" t="str">
        <f aca="false">IF(G92="","",IF(ISNUMBER(G92),G92,IFERROR(VALUE(G92),"")))</f>
        <v/>
      </c>
      <c r="Q92" s="8" t="str">
        <f aca="false">IF(H92="","",IF(ISNUMBER(H92),H92,IFERROR(VALUE(H92),"")))</f>
        <v/>
      </c>
      <c r="R92" s="8" t="str">
        <f aca="false">IF(I92="","",IF(ISNUMBER(I92),I92,IFERROR(VALUE(I92),"")))</f>
        <v/>
      </c>
      <c r="S92" s="8" t="str">
        <f aca="false">IF(COUNT(O92:R92)=0,"",MAX(O92:R92))</f>
        <v/>
      </c>
      <c r="T92" s="8" t="str">
        <f aca="false">IF(S92="","",IFERROR(INDEX(Codetabel!$B$2:$B$11,MATCH(S92,Codetabel!$A$2:$A$11,0)),""))</f>
        <v/>
      </c>
      <c r="U92" s="8" t="str">
        <f aca="false">IF(NOT(X92),"n/a (excluded)",IF(K92=S92,"OK","MISMATCH"))</f>
        <v>n/a (excluded)</v>
      </c>
      <c r="V92" s="8" t="str">
        <f aca="false">IF(NOT(X92),"n/a (excluded)",IF(M92&amp;""=T92&amp;"","OK","MISMATCH"))</f>
        <v>n/a (excluded)</v>
      </c>
      <c r="W92" s="8" t="str">
        <f aca="false">IF(E92="","no activity description",IF(O92="","no numeric odour distance",IF(M92="","no category","")))</f>
        <v>no activity description</v>
      </c>
      <c r="X92" s="12" t="b">
        <f aca="false">W92=""</f>
        <v>0</v>
      </c>
      <c r="Y92" s="8" t="str">
        <f aca="false">IF(X92,INDEX(Codetabel!$C$2:$C$11,MATCH(M92&amp;"",Codetabel!$B$2:$B$11,0)),"")</f>
        <v/>
      </c>
      <c r="Z92" s="8" t="str">
        <f aca="false">IF(X92,O92=S92,"")</f>
        <v/>
      </c>
    </row>
    <row r="93" customFormat="false" ht="15" hidden="false" customHeight="false" outlineLevel="0" collapsed="false">
      <c r="A93" s="9" t="n">
        <v>94</v>
      </c>
      <c r="B93" s="9" t="s">
        <v>1271</v>
      </c>
      <c r="C93" s="9" t="s">
        <v>1240</v>
      </c>
      <c r="D93" s="9" t="s">
        <v>1212</v>
      </c>
      <c r="E93" s="9" t="s">
        <v>1272</v>
      </c>
      <c r="F93" s="9"/>
      <c r="G93" s="9"/>
      <c r="H93" s="9"/>
      <c r="I93" s="9"/>
      <c r="J93" s="9"/>
      <c r="K93" s="9"/>
      <c r="L93" s="9" t="n">
        <f aca="false">IF(ISNA(P94),"",P94)</f>
        <v>0</v>
      </c>
      <c r="M93" s="9"/>
      <c r="N93" s="11" t="b">
        <f aca="false">TRUE()</f>
        <v>1</v>
      </c>
      <c r="O93" s="8" t="str">
        <f aca="false">IF(F93="","",IF(ISNUMBER(F93),F93,IFERROR(VALUE(F93),"")))</f>
        <v/>
      </c>
      <c r="P93" s="8" t="str">
        <f aca="false">IF(G93="","",IF(ISNUMBER(G93),G93,IFERROR(VALUE(G93),"")))</f>
        <v/>
      </c>
      <c r="Q93" s="8" t="str">
        <f aca="false">IF(H93="","",IF(ISNUMBER(H93),H93,IFERROR(VALUE(H93),"")))</f>
        <v/>
      </c>
      <c r="R93" s="8" t="str">
        <f aca="false">IF(I93="","",IF(ISNUMBER(I93),I93,IFERROR(VALUE(I93),"")))</f>
        <v/>
      </c>
      <c r="S93" s="8" t="str">
        <f aca="false">IF(COUNT(O93:R93)=0,"",MAX(O93:R93))</f>
        <v/>
      </c>
      <c r="T93" s="8" t="str">
        <f aca="false">IF(S93="","",IFERROR(INDEX(Codetabel!$B$2:$B$11,MATCH(S93,Codetabel!$A$2:$A$11,0)),""))</f>
        <v/>
      </c>
      <c r="U93" s="8" t="str">
        <f aca="false">IF(NOT(X93),"n/a (excluded)",IF(K93=S93,"OK","MISMATCH"))</f>
        <v>n/a (excluded)</v>
      </c>
      <c r="V93" s="8" t="str">
        <f aca="false">IF(NOT(X93),"n/a (excluded)",IF(M93&amp;""=T93&amp;"","OK","MISMATCH"))</f>
        <v>n/a (excluded)</v>
      </c>
      <c r="W93" s="8" t="str">
        <f aca="false">IF(E93="","no activity description",IF(O93="","no numeric odour distance",IF(M93="","no category","")))</f>
        <v>no numeric odour distance</v>
      </c>
      <c r="X93" s="12" t="b">
        <f aca="false">W93=""</f>
        <v>0</v>
      </c>
      <c r="Y93" s="8" t="str">
        <f aca="false">IF(X93,INDEX(Codetabel!$C$2:$C$11,MATCH(M93&amp;"",Codetabel!$B$2:$B$11,0)),"")</f>
        <v/>
      </c>
      <c r="Z93" s="8" t="str">
        <f aca="false">IF(X93,O93=S93,"")</f>
        <v/>
      </c>
    </row>
    <row r="94" customFormat="false" ht="15" hidden="false" customHeight="false" outlineLevel="0" collapsed="false">
      <c r="A94" s="9" t="n">
        <v>95</v>
      </c>
      <c r="B94" s="9" t="s">
        <v>344</v>
      </c>
      <c r="C94" s="9" t="s">
        <v>345</v>
      </c>
      <c r="D94" s="9"/>
      <c r="E94" s="9" t="s">
        <v>346</v>
      </c>
      <c r="F94" s="9" t="n">
        <v>30</v>
      </c>
      <c r="G94" s="9" t="n">
        <v>0</v>
      </c>
      <c r="H94" s="9" t="n">
        <v>50</v>
      </c>
      <c r="I94" s="9" t="n">
        <v>0</v>
      </c>
      <c r="J94" s="9" t="n">
        <f aca="false">MAX(J95,G95,F95,E95)</f>
        <v>50</v>
      </c>
      <c r="K94" s="9" t="n">
        <v>50</v>
      </c>
      <c r="L94" s="9" t="n">
        <f aca="false">IF(ISNA(P95),"",P95)</f>
        <v>10</v>
      </c>
      <c r="M94" s="9" t="s">
        <v>126</v>
      </c>
      <c r="N94" s="11" t="b">
        <f aca="false">TRUE()</f>
        <v>1</v>
      </c>
      <c r="O94" s="8" t="n">
        <f aca="false">IF(F94="","",IF(ISNUMBER(F94),F94,IFERROR(VALUE(F94),"")))</f>
        <v>30</v>
      </c>
      <c r="P94" s="8" t="n">
        <f aca="false">IF(G94="","",IF(ISNUMBER(G94),G94,IFERROR(VALUE(G94),"")))</f>
        <v>0</v>
      </c>
      <c r="Q94" s="8" t="n">
        <f aca="false">IF(H94="","",IF(ISNUMBER(H94),H94,IFERROR(VALUE(H94),"")))</f>
        <v>50</v>
      </c>
      <c r="R94" s="8" t="n">
        <f aca="false">IF(I94="","",IF(ISNUMBER(I94),I94,IFERROR(VALUE(I94),"")))</f>
        <v>0</v>
      </c>
      <c r="S94" s="8" t="n">
        <f aca="false">IF(COUNT(O94:R94)=0,"",MAX(O94:R94))</f>
        <v>50</v>
      </c>
      <c r="T94" s="8" t="str">
        <f aca="false">IF(S94="","",IFERROR(INDEX(Codetabel!$B$2:$B$11,MATCH(S94,Codetabel!$A$2:$A$11,0)),""))</f>
        <v>3.1</v>
      </c>
      <c r="U94" s="8" t="str">
        <f aca="false">IF(NOT(X94),"n/a (excluded)",IF(K94=S94,"OK","MISMATCH"))</f>
        <v>OK</v>
      </c>
      <c r="V94" s="8" t="str">
        <f aca="false">IF(NOT(X94),"n/a (excluded)",IF(M94&amp;""=T94&amp;"","OK","MISMATCH"))</f>
        <v>OK</v>
      </c>
      <c r="W94" s="8" t="str">
        <f aca="false">IF(E94="","no activity description",IF(O94="","no numeric odour distance",IF(M94="","no category","")))</f>
        <v/>
      </c>
      <c r="X94" s="12" t="b">
        <f aca="false">W94=""</f>
        <v>1</v>
      </c>
      <c r="Y94" s="8" t="n">
        <f aca="false">IF(X94,INDEX(Codetabel!$C$2:$C$11,MATCH(M94&amp;"",Codetabel!$B$2:$B$11,0)),"")</f>
        <v>3</v>
      </c>
      <c r="Z94" s="12" t="b">
        <f aca="false">IF(X94,O94=S94,"")</f>
        <v>0</v>
      </c>
    </row>
    <row r="95" customFormat="false" ht="15" hidden="false" customHeight="false" outlineLevel="0" collapsed="false">
      <c r="A95" s="9" t="n">
        <v>96</v>
      </c>
      <c r="B95" s="9" t="s">
        <v>349</v>
      </c>
      <c r="C95" s="9" t="s">
        <v>350</v>
      </c>
      <c r="D95" s="9"/>
      <c r="E95" s="9" t="s">
        <v>351</v>
      </c>
      <c r="F95" s="9" t="n">
        <v>50</v>
      </c>
      <c r="G95" s="9" t="n">
        <v>10</v>
      </c>
      <c r="H95" s="9" t="n">
        <v>10</v>
      </c>
      <c r="I95" s="9" t="n">
        <v>10</v>
      </c>
      <c r="J95" s="9" t="n">
        <f aca="false">MAX(J96,G96,F96,E96)</f>
        <v>0</v>
      </c>
      <c r="K95" s="9" t="n">
        <v>50</v>
      </c>
      <c r="L95" s="9" t="str">
        <f aca="false">IF(ISNA(P96),"",P96)</f>
        <v/>
      </c>
      <c r="M95" s="9" t="s">
        <v>126</v>
      </c>
      <c r="N95" s="11" t="b">
        <f aca="false">TRUE()</f>
        <v>1</v>
      </c>
      <c r="O95" s="8" t="n">
        <f aca="false">IF(F95="","",IF(ISNUMBER(F95),F95,IFERROR(VALUE(F95),"")))</f>
        <v>50</v>
      </c>
      <c r="P95" s="8" t="n">
        <f aca="false">IF(G95="","",IF(ISNUMBER(G95),G95,IFERROR(VALUE(G95),"")))</f>
        <v>10</v>
      </c>
      <c r="Q95" s="8" t="n">
        <f aca="false">IF(H95="","",IF(ISNUMBER(H95),H95,IFERROR(VALUE(H95),"")))</f>
        <v>10</v>
      </c>
      <c r="R95" s="8" t="n">
        <f aca="false">IF(I95="","",IF(ISNUMBER(I95),I95,IFERROR(VALUE(I95),"")))</f>
        <v>10</v>
      </c>
      <c r="S95" s="8" t="n">
        <f aca="false">IF(COUNT(O95:R95)=0,"",MAX(O95:R95))</f>
        <v>50</v>
      </c>
      <c r="T95" s="8" t="str">
        <f aca="false">IF(S95="","",IFERROR(INDEX(Codetabel!$B$2:$B$11,MATCH(S95,Codetabel!$A$2:$A$11,0)),""))</f>
        <v>3.1</v>
      </c>
      <c r="U95" s="8" t="str">
        <f aca="false">IF(NOT(X95),"n/a (excluded)",IF(K95=S95,"OK","MISMATCH"))</f>
        <v>OK</v>
      </c>
      <c r="V95" s="8" t="str">
        <f aca="false">IF(NOT(X95),"n/a (excluded)",IF(M95&amp;""=T95&amp;"","OK","MISMATCH"))</f>
        <v>OK</v>
      </c>
      <c r="W95" s="8" t="str">
        <f aca="false">IF(E95="","no activity description",IF(O95="","no numeric odour distance",IF(M95="","no category","")))</f>
        <v/>
      </c>
      <c r="X95" s="12" t="b">
        <f aca="false">W95=""</f>
        <v>1</v>
      </c>
      <c r="Y95" s="8" t="n">
        <f aca="false">IF(X95,INDEX(Codetabel!$C$2:$C$11,MATCH(M95&amp;"",Codetabel!$B$2:$B$11,0)),"")</f>
        <v>3</v>
      </c>
      <c r="Z95" s="12" t="b">
        <f aca="false">IF(X95,O95=S95,"")</f>
        <v>1</v>
      </c>
    </row>
    <row r="96" customFormat="false" ht="15" hidden="false" customHeight="false" outlineLevel="0" collapsed="false">
      <c r="A96" s="9" t="n">
        <v>97</v>
      </c>
      <c r="B96" s="9" t="s">
        <v>1273</v>
      </c>
      <c r="C96" s="9" t="s">
        <v>1243</v>
      </c>
      <c r="D96" s="9" t="s">
        <v>1212</v>
      </c>
      <c r="E96" s="9"/>
      <c r="F96" s="9"/>
      <c r="G96" s="9"/>
      <c r="H96" s="9"/>
      <c r="I96" s="9"/>
      <c r="J96" s="9"/>
      <c r="K96" s="9"/>
      <c r="L96" s="9" t="str">
        <f aca="false">IF(ISNA(P97),"",P97)</f>
        <v/>
      </c>
      <c r="M96" s="9"/>
      <c r="N96" s="11" t="b">
        <f aca="false">TRUE()</f>
        <v>1</v>
      </c>
      <c r="O96" s="8" t="str">
        <f aca="false">IF(F96="","",IF(ISNUMBER(F96),F96,IFERROR(VALUE(F96),"")))</f>
        <v/>
      </c>
      <c r="P96" s="8" t="str">
        <f aca="false">IF(G96="","",IF(ISNUMBER(G96),G96,IFERROR(VALUE(G96),"")))</f>
        <v/>
      </c>
      <c r="Q96" s="8" t="str">
        <f aca="false">IF(H96="","",IF(ISNUMBER(H96),H96,IFERROR(VALUE(H96),"")))</f>
        <v/>
      </c>
      <c r="R96" s="8" t="str">
        <f aca="false">IF(I96="","",IF(ISNUMBER(I96),I96,IFERROR(VALUE(I96),"")))</f>
        <v/>
      </c>
      <c r="S96" s="8" t="str">
        <f aca="false">IF(COUNT(O96:R96)=0,"",MAX(O96:R96))</f>
        <v/>
      </c>
      <c r="T96" s="8" t="str">
        <f aca="false">IF(S96="","",IFERROR(INDEX(Codetabel!$B$2:$B$11,MATCH(S96,Codetabel!$A$2:$A$11,0)),""))</f>
        <v/>
      </c>
      <c r="U96" s="8" t="str">
        <f aca="false">IF(NOT(X96),"n/a (excluded)",IF(K96=S96,"OK","MISMATCH"))</f>
        <v>n/a (excluded)</v>
      </c>
      <c r="V96" s="8" t="str">
        <f aca="false">IF(NOT(X96),"n/a (excluded)",IF(M96&amp;""=T96&amp;"","OK","MISMATCH"))</f>
        <v>n/a (excluded)</v>
      </c>
      <c r="W96" s="8" t="str">
        <f aca="false">IF(E96="","no activity description",IF(O96="","no numeric odour distance",IF(M96="","no category","")))</f>
        <v>no activity description</v>
      </c>
      <c r="X96" s="12" t="b">
        <f aca="false">W96=""</f>
        <v>0</v>
      </c>
      <c r="Y96" s="8" t="str">
        <f aca="false">IF(X96,INDEX(Codetabel!$C$2:$C$11,MATCH(M96&amp;"",Codetabel!$B$2:$B$11,0)),"")</f>
        <v/>
      </c>
      <c r="Z96" s="8" t="str">
        <f aca="false">IF(X96,O96=S96,"")</f>
        <v/>
      </c>
    </row>
    <row r="97" customFormat="false" ht="15" hidden="false" customHeight="false" outlineLevel="0" collapsed="false">
      <c r="A97" s="9" t="n">
        <v>98</v>
      </c>
      <c r="B97" s="9" t="s">
        <v>1273</v>
      </c>
      <c r="C97" s="9" t="s">
        <v>1243</v>
      </c>
      <c r="D97" s="9" t="s">
        <v>1212</v>
      </c>
      <c r="E97" s="9" t="s">
        <v>1274</v>
      </c>
      <c r="F97" s="9"/>
      <c r="G97" s="9"/>
      <c r="H97" s="9"/>
      <c r="I97" s="9"/>
      <c r="J97" s="9"/>
      <c r="K97" s="9"/>
      <c r="L97" s="9" t="n">
        <f aca="false">IF(ISNA(P98),"",P98)</f>
        <v>30</v>
      </c>
      <c r="M97" s="9"/>
      <c r="N97" s="11" t="b">
        <f aca="false">TRUE()</f>
        <v>1</v>
      </c>
      <c r="O97" s="8" t="str">
        <f aca="false">IF(F97="","",IF(ISNUMBER(F97),F97,IFERROR(VALUE(F97),"")))</f>
        <v/>
      </c>
      <c r="P97" s="8" t="str">
        <f aca="false">IF(G97="","",IF(ISNUMBER(G97),G97,IFERROR(VALUE(G97),"")))</f>
        <v/>
      </c>
      <c r="Q97" s="8" t="str">
        <f aca="false">IF(H97="","",IF(ISNUMBER(H97),H97,IFERROR(VALUE(H97),"")))</f>
        <v/>
      </c>
      <c r="R97" s="8" t="str">
        <f aca="false">IF(I97="","",IF(ISNUMBER(I97),I97,IFERROR(VALUE(I97),"")))</f>
        <v/>
      </c>
      <c r="S97" s="8" t="str">
        <f aca="false">IF(COUNT(O97:R97)=0,"",MAX(O97:R97))</f>
        <v/>
      </c>
      <c r="T97" s="8" t="str">
        <f aca="false">IF(S97="","",IFERROR(INDEX(Codetabel!$B$2:$B$11,MATCH(S97,Codetabel!$A$2:$A$11,0)),""))</f>
        <v/>
      </c>
      <c r="U97" s="8" t="str">
        <f aca="false">IF(NOT(X97),"n/a (excluded)",IF(K97=S97,"OK","MISMATCH"))</f>
        <v>n/a (excluded)</v>
      </c>
      <c r="V97" s="8" t="str">
        <f aca="false">IF(NOT(X97),"n/a (excluded)",IF(M97&amp;""=T97&amp;"","OK","MISMATCH"))</f>
        <v>n/a (excluded)</v>
      </c>
      <c r="W97" s="8" t="str">
        <f aca="false">IF(E97="","no activity description",IF(O97="","no numeric odour distance",IF(M97="","no category","")))</f>
        <v>no numeric odour distance</v>
      </c>
      <c r="X97" s="12" t="b">
        <f aca="false">W97=""</f>
        <v>0</v>
      </c>
      <c r="Y97" s="8" t="str">
        <f aca="false">IF(X97,INDEX(Codetabel!$C$2:$C$11,MATCH(M97&amp;"",Codetabel!$B$2:$B$11,0)),"")</f>
        <v/>
      </c>
      <c r="Z97" s="8" t="str">
        <f aca="false">IF(X97,O97=S97,"")</f>
        <v/>
      </c>
    </row>
    <row r="98" customFormat="false" ht="15" hidden="false" customHeight="false" outlineLevel="0" collapsed="false">
      <c r="A98" s="9" t="n">
        <v>99</v>
      </c>
      <c r="B98" s="9" t="s">
        <v>352</v>
      </c>
      <c r="C98" s="9" t="s">
        <v>1186</v>
      </c>
      <c r="D98" s="9"/>
      <c r="E98" s="9" t="s">
        <v>354</v>
      </c>
      <c r="F98" s="9" t="n">
        <v>300</v>
      </c>
      <c r="G98" s="9" t="n">
        <v>30</v>
      </c>
      <c r="H98" s="9" t="n">
        <v>100</v>
      </c>
      <c r="I98" s="9" t="n">
        <v>10</v>
      </c>
      <c r="J98" s="9" t="n">
        <f aca="false">MAX(J99,G99,F99,E99)</f>
        <v>50</v>
      </c>
      <c r="K98" s="9" t="n">
        <v>300</v>
      </c>
      <c r="L98" s="9" t="n">
        <f aca="false">IF(ISNA(P99),"",P99)</f>
        <v>10</v>
      </c>
      <c r="M98" s="9" t="s">
        <v>199</v>
      </c>
      <c r="N98" s="11" t="b">
        <f aca="false">TRUE()</f>
        <v>1</v>
      </c>
      <c r="O98" s="8" t="n">
        <f aca="false">IF(F98="","",IF(ISNUMBER(F98),F98,IFERROR(VALUE(F98),"")))</f>
        <v>300</v>
      </c>
      <c r="P98" s="8" t="n">
        <f aca="false">IF(G98="","",IF(ISNUMBER(G98),G98,IFERROR(VALUE(G98),"")))</f>
        <v>30</v>
      </c>
      <c r="Q98" s="8" t="n">
        <f aca="false">IF(H98="","",IF(ISNUMBER(H98),H98,IFERROR(VALUE(H98),"")))</f>
        <v>100</v>
      </c>
      <c r="R98" s="8" t="n">
        <f aca="false">IF(I98="","",IF(ISNUMBER(I98),I98,IFERROR(VALUE(I98),"")))</f>
        <v>10</v>
      </c>
      <c r="S98" s="8" t="n">
        <f aca="false">IF(COUNT(O98:R98)=0,"",MAX(O98:R98))</f>
        <v>300</v>
      </c>
      <c r="T98" s="8" t="str">
        <f aca="false">IF(S98="","",IFERROR(INDEX(Codetabel!$B$2:$B$11,MATCH(S98,Codetabel!$A$2:$A$11,0)),""))</f>
        <v>4.2</v>
      </c>
      <c r="U98" s="8" t="str">
        <f aca="false">IF(NOT(X98),"n/a (excluded)",IF(K98=S98,"OK","MISMATCH"))</f>
        <v>OK</v>
      </c>
      <c r="V98" s="8" t="str">
        <f aca="false">IF(NOT(X98),"n/a (excluded)",IF(M98&amp;""=T98&amp;"","OK","MISMATCH"))</f>
        <v>OK</v>
      </c>
      <c r="W98" s="8" t="str">
        <f aca="false">IF(E98="","no activity description",IF(O98="","no numeric odour distance",IF(M98="","no category","")))</f>
        <v/>
      </c>
      <c r="X98" s="12" t="b">
        <f aca="false">W98=""</f>
        <v>1</v>
      </c>
      <c r="Y98" s="8" t="n">
        <f aca="false">IF(X98,INDEX(Codetabel!$C$2:$C$11,MATCH(M98&amp;"",Codetabel!$B$2:$B$11,0)),"")</f>
        <v>6</v>
      </c>
      <c r="Z98" s="12" t="b">
        <f aca="false">IF(X98,O98=S98,"")</f>
        <v>1</v>
      </c>
    </row>
    <row r="99" customFormat="false" ht="15" hidden="false" customHeight="false" outlineLevel="0" collapsed="false">
      <c r="A99" s="9" t="n">
        <v>100</v>
      </c>
      <c r="B99" s="9" t="s">
        <v>355</v>
      </c>
      <c r="C99" s="9" t="s">
        <v>193</v>
      </c>
      <c r="D99" s="9"/>
      <c r="E99" s="9" t="s">
        <v>356</v>
      </c>
      <c r="F99" s="9" t="n">
        <v>50</v>
      </c>
      <c r="G99" s="9" t="n">
        <v>10</v>
      </c>
      <c r="H99" s="9" t="n">
        <v>30</v>
      </c>
      <c r="I99" s="9" t="n">
        <v>10</v>
      </c>
      <c r="J99" s="9" t="n">
        <f aca="false">MAX(J100,G100,F100,E100)</f>
        <v>50</v>
      </c>
      <c r="K99" s="9" t="n">
        <v>50</v>
      </c>
      <c r="L99" s="9" t="n">
        <f aca="false">IF(ISNA(P100),"",P100)</f>
        <v>10</v>
      </c>
      <c r="M99" s="9" t="s">
        <v>126</v>
      </c>
      <c r="N99" s="11" t="b">
        <f aca="false">TRUE()</f>
        <v>1</v>
      </c>
      <c r="O99" s="8" t="n">
        <f aca="false">IF(F99="","",IF(ISNUMBER(F99),F99,IFERROR(VALUE(F99),"")))</f>
        <v>50</v>
      </c>
      <c r="P99" s="8" t="n">
        <f aca="false">IF(G99="","",IF(ISNUMBER(G99),G99,IFERROR(VALUE(G99),"")))</f>
        <v>10</v>
      </c>
      <c r="Q99" s="8" t="n">
        <f aca="false">IF(H99="","",IF(ISNUMBER(H99),H99,IFERROR(VALUE(H99),"")))</f>
        <v>30</v>
      </c>
      <c r="R99" s="8" t="n">
        <f aca="false">IF(I99="","",IF(ISNUMBER(I99),I99,IFERROR(VALUE(I99),"")))</f>
        <v>10</v>
      </c>
      <c r="S99" s="8" t="n">
        <f aca="false">IF(COUNT(O99:R99)=0,"",MAX(O99:R99))</f>
        <v>50</v>
      </c>
      <c r="T99" s="8" t="str">
        <f aca="false">IF(S99="","",IFERROR(INDEX(Codetabel!$B$2:$B$11,MATCH(S99,Codetabel!$A$2:$A$11,0)),""))</f>
        <v>3.1</v>
      </c>
      <c r="U99" s="8" t="str">
        <f aca="false">IF(NOT(X99),"n/a (excluded)",IF(K99=S99,"OK","MISMATCH"))</f>
        <v>OK</v>
      </c>
      <c r="V99" s="8" t="str">
        <f aca="false">IF(NOT(X99),"n/a (excluded)",IF(M99&amp;""=T99&amp;"","OK","MISMATCH"))</f>
        <v>OK</v>
      </c>
      <c r="W99" s="8" t="str">
        <f aca="false">IF(E99="","no activity description",IF(O99="","no numeric odour distance",IF(M99="","no category","")))</f>
        <v/>
      </c>
      <c r="X99" s="12" t="b">
        <f aca="false">W99=""</f>
        <v>1</v>
      </c>
      <c r="Y99" s="8" t="n">
        <f aca="false">IF(X99,INDEX(Codetabel!$C$2:$C$11,MATCH(M99&amp;"",Codetabel!$B$2:$B$11,0)),"")</f>
        <v>3</v>
      </c>
      <c r="Z99" s="12" t="b">
        <f aca="false">IF(X99,O99=S99,"")</f>
        <v>1</v>
      </c>
    </row>
    <row r="100" customFormat="false" ht="15" hidden="false" customHeight="false" outlineLevel="0" collapsed="false">
      <c r="A100" s="9" t="n">
        <v>101</v>
      </c>
      <c r="B100" s="9" t="s">
        <v>357</v>
      </c>
      <c r="C100" s="9" t="s">
        <v>206</v>
      </c>
      <c r="D100" s="9"/>
      <c r="E100" s="9" t="s">
        <v>358</v>
      </c>
      <c r="F100" s="9" t="n">
        <v>50</v>
      </c>
      <c r="G100" s="9" t="n">
        <v>10</v>
      </c>
      <c r="H100" s="9" t="n">
        <v>50</v>
      </c>
      <c r="I100" s="9" t="n">
        <v>10</v>
      </c>
      <c r="J100" s="9" t="n">
        <f aca="false">MAX(J101,G101,F101,E101)</f>
        <v>0</v>
      </c>
      <c r="K100" s="9" t="n">
        <v>50</v>
      </c>
      <c r="L100" s="9" t="str">
        <f aca="false">IF(ISNA(P101),"",P101)</f>
        <v/>
      </c>
      <c r="M100" s="9" t="s">
        <v>126</v>
      </c>
      <c r="N100" s="11" t="b">
        <f aca="false">TRUE()</f>
        <v>1</v>
      </c>
      <c r="O100" s="8" t="n">
        <f aca="false">IF(F100="","",IF(ISNUMBER(F100),F100,IFERROR(VALUE(F100),"")))</f>
        <v>50</v>
      </c>
      <c r="P100" s="8" t="n">
        <f aca="false">IF(G100="","",IF(ISNUMBER(G100),G100,IFERROR(VALUE(G100),"")))</f>
        <v>10</v>
      </c>
      <c r="Q100" s="8" t="n">
        <f aca="false">IF(H100="","",IF(ISNUMBER(H100),H100,IFERROR(VALUE(H100),"")))</f>
        <v>50</v>
      </c>
      <c r="R100" s="8" t="n">
        <f aca="false">IF(I100="","",IF(ISNUMBER(I100),I100,IFERROR(VALUE(I100),"")))</f>
        <v>10</v>
      </c>
      <c r="S100" s="8" t="n">
        <f aca="false">IF(COUNT(O100:R100)=0,"",MAX(O100:R100))</f>
        <v>50</v>
      </c>
      <c r="T100" s="8" t="str">
        <f aca="false">IF(S100="","",IFERROR(INDEX(Codetabel!$B$2:$B$11,MATCH(S100,Codetabel!$A$2:$A$11,0)),""))</f>
        <v>3.1</v>
      </c>
      <c r="U100" s="8" t="str">
        <f aca="false">IF(NOT(X100),"n/a (excluded)",IF(K100=S100,"OK","MISMATCH"))</f>
        <v>OK</v>
      </c>
      <c r="V100" s="8" t="str">
        <f aca="false">IF(NOT(X100),"n/a (excluded)",IF(M100&amp;""=T100&amp;"","OK","MISMATCH"))</f>
        <v>OK</v>
      </c>
      <c r="W100" s="8" t="str">
        <f aca="false">IF(E100="","no activity description",IF(O100="","no numeric odour distance",IF(M100="","no category","")))</f>
        <v/>
      </c>
      <c r="X100" s="12" t="b">
        <f aca="false">W100=""</f>
        <v>1</v>
      </c>
      <c r="Y100" s="8" t="n">
        <f aca="false">IF(X100,INDEX(Codetabel!$C$2:$C$11,MATCH(M100&amp;"",Codetabel!$B$2:$B$11,0)),"")</f>
        <v>3</v>
      </c>
      <c r="Z100" s="12" t="b">
        <f aca="false">IF(X100,O100=S100,"")</f>
        <v>1</v>
      </c>
    </row>
    <row r="101" customFormat="false" ht="15" hidden="false" customHeight="false" outlineLevel="0" collapsed="false">
      <c r="A101" s="9" t="n">
        <v>102</v>
      </c>
      <c r="B101" s="9" t="s">
        <v>1275</v>
      </c>
      <c r="C101" s="9" t="s">
        <v>1264</v>
      </c>
      <c r="D101" s="9" t="s">
        <v>1212</v>
      </c>
      <c r="E101" s="9"/>
      <c r="F101" s="9"/>
      <c r="G101" s="9"/>
      <c r="H101" s="9"/>
      <c r="I101" s="9"/>
      <c r="J101" s="9"/>
      <c r="K101" s="9"/>
      <c r="L101" s="9" t="str">
        <f aca="false">IF(ISNA(P102),"",P102)</f>
        <v/>
      </c>
      <c r="M101" s="9"/>
      <c r="N101" s="11" t="b">
        <f aca="false">TRUE()</f>
        <v>1</v>
      </c>
      <c r="O101" s="8" t="str">
        <f aca="false">IF(F101="","",IF(ISNUMBER(F101),F101,IFERROR(VALUE(F101),"")))</f>
        <v/>
      </c>
      <c r="P101" s="8" t="str">
        <f aca="false">IF(G101="","",IF(ISNUMBER(G101),G101,IFERROR(VALUE(G101),"")))</f>
        <v/>
      </c>
      <c r="Q101" s="8" t="str">
        <f aca="false">IF(H101="","",IF(ISNUMBER(H101),H101,IFERROR(VALUE(H101),"")))</f>
        <v/>
      </c>
      <c r="R101" s="8" t="str">
        <f aca="false">IF(I101="","",IF(ISNUMBER(I101),I101,IFERROR(VALUE(I101),"")))</f>
        <v/>
      </c>
      <c r="S101" s="8" t="str">
        <f aca="false">IF(COUNT(O101:R101)=0,"",MAX(O101:R101))</f>
        <v/>
      </c>
      <c r="T101" s="8" t="str">
        <f aca="false">IF(S101="","",IFERROR(INDEX(Codetabel!$B$2:$B$11,MATCH(S101,Codetabel!$A$2:$A$11,0)),""))</f>
        <v/>
      </c>
      <c r="U101" s="8" t="str">
        <f aca="false">IF(NOT(X101),"n/a (excluded)",IF(K101=S101,"OK","MISMATCH"))</f>
        <v>n/a (excluded)</v>
      </c>
      <c r="V101" s="8" t="str">
        <f aca="false">IF(NOT(X101),"n/a (excluded)",IF(M101&amp;""=T101&amp;"","OK","MISMATCH"))</f>
        <v>n/a (excluded)</v>
      </c>
      <c r="W101" s="8" t="str">
        <f aca="false">IF(E101="","no activity description",IF(O101="","no numeric odour distance",IF(M101="","no category","")))</f>
        <v>no activity description</v>
      </c>
      <c r="X101" s="12" t="b">
        <f aca="false">W101=""</f>
        <v>0</v>
      </c>
      <c r="Y101" s="8" t="str">
        <f aca="false">IF(X101,INDEX(Codetabel!$C$2:$C$11,MATCH(M101&amp;"",Codetabel!$B$2:$B$11,0)),"")</f>
        <v/>
      </c>
      <c r="Z101" s="8" t="str">
        <f aca="false">IF(X101,O101=S101,"")</f>
        <v/>
      </c>
    </row>
    <row r="102" customFormat="false" ht="15" hidden="false" customHeight="false" outlineLevel="0" collapsed="false">
      <c r="A102" s="9" t="n">
        <v>103</v>
      </c>
      <c r="B102" s="9" t="s">
        <v>1275</v>
      </c>
      <c r="C102" s="9" t="s">
        <v>1264</v>
      </c>
      <c r="D102" s="9" t="s">
        <v>1212</v>
      </c>
      <c r="E102" s="9" t="s">
        <v>1276</v>
      </c>
      <c r="F102" s="9"/>
      <c r="G102" s="9"/>
      <c r="H102" s="9"/>
      <c r="I102" s="9"/>
      <c r="J102" s="9"/>
      <c r="K102" s="9"/>
      <c r="L102" s="9" t="n">
        <f aca="false">IF(ISNA(P103),"",P103)</f>
        <v>50</v>
      </c>
      <c r="M102" s="9"/>
      <c r="N102" s="11" t="b">
        <f aca="false">TRUE()</f>
        <v>1</v>
      </c>
      <c r="O102" s="8" t="str">
        <f aca="false">IF(F102="","",IF(ISNUMBER(F102),F102,IFERROR(VALUE(F102),"")))</f>
        <v/>
      </c>
      <c r="P102" s="8" t="str">
        <f aca="false">IF(G102="","",IF(ISNUMBER(G102),G102,IFERROR(VALUE(G102),"")))</f>
        <v/>
      </c>
      <c r="Q102" s="8" t="str">
        <f aca="false">IF(H102="","",IF(ISNUMBER(H102),H102,IFERROR(VALUE(H102),"")))</f>
        <v/>
      </c>
      <c r="R102" s="8" t="str">
        <f aca="false">IF(I102="","",IF(ISNUMBER(I102),I102,IFERROR(VALUE(I102),"")))</f>
        <v/>
      </c>
      <c r="S102" s="8" t="str">
        <f aca="false">IF(COUNT(O102:R102)=0,"",MAX(O102:R102))</f>
        <v/>
      </c>
      <c r="T102" s="8" t="str">
        <f aca="false">IF(S102="","",IFERROR(INDEX(Codetabel!$B$2:$B$11,MATCH(S102,Codetabel!$A$2:$A$11,0)),""))</f>
        <v/>
      </c>
      <c r="U102" s="8" t="str">
        <f aca="false">IF(NOT(X102),"n/a (excluded)",IF(K102=S102,"OK","MISMATCH"))</f>
        <v>n/a (excluded)</v>
      </c>
      <c r="V102" s="8" t="str">
        <f aca="false">IF(NOT(X102),"n/a (excluded)",IF(M102&amp;""=T102&amp;"","OK","MISMATCH"))</f>
        <v>n/a (excluded)</v>
      </c>
      <c r="W102" s="8" t="str">
        <f aca="false">IF(E102="","no activity description",IF(O102="","no numeric odour distance",IF(M102="","no category","")))</f>
        <v>no numeric odour distance</v>
      </c>
      <c r="X102" s="12" t="b">
        <f aca="false">W102=""</f>
        <v>0</v>
      </c>
      <c r="Y102" s="8" t="str">
        <f aca="false">IF(X102,INDEX(Codetabel!$C$2:$C$11,MATCH(M102&amp;"",Codetabel!$B$2:$B$11,0)),"")</f>
        <v/>
      </c>
      <c r="Z102" s="8" t="str">
        <f aca="false">IF(X102,O102=S102,"")</f>
        <v/>
      </c>
    </row>
    <row r="103" customFormat="false" ht="15" hidden="false" customHeight="false" outlineLevel="0" collapsed="false">
      <c r="A103" s="9" t="n">
        <v>104</v>
      </c>
      <c r="B103" s="9" t="s">
        <v>359</v>
      </c>
      <c r="C103" s="9" t="s">
        <v>360</v>
      </c>
      <c r="D103" s="9"/>
      <c r="E103" s="9" t="s">
        <v>361</v>
      </c>
      <c r="F103" s="9" t="n">
        <v>0</v>
      </c>
      <c r="G103" s="9" t="n">
        <v>50</v>
      </c>
      <c r="H103" s="9" t="n">
        <v>100</v>
      </c>
      <c r="I103" s="9" t="n">
        <v>50</v>
      </c>
      <c r="J103" s="9" t="n">
        <f aca="false">MAX(J104,G104,F104,E104)</f>
        <v>0</v>
      </c>
      <c r="K103" s="9" t="n">
        <v>100</v>
      </c>
      <c r="L103" s="9" t="str">
        <f aca="false">IF(ISNA(P104),"",P104)</f>
        <v/>
      </c>
      <c r="M103" s="9" t="s">
        <v>115</v>
      </c>
      <c r="N103" s="11" t="b">
        <f aca="false">TRUE()</f>
        <v>1</v>
      </c>
      <c r="O103" s="8" t="n">
        <f aca="false">IF(F103="","",IF(ISNUMBER(F103),F103,IFERROR(VALUE(F103),"")))</f>
        <v>0</v>
      </c>
      <c r="P103" s="8" t="n">
        <f aca="false">IF(G103="","",IF(ISNUMBER(G103),G103,IFERROR(VALUE(G103),"")))</f>
        <v>50</v>
      </c>
      <c r="Q103" s="8" t="n">
        <f aca="false">IF(H103="","",IF(ISNUMBER(H103),H103,IFERROR(VALUE(H103),"")))</f>
        <v>100</v>
      </c>
      <c r="R103" s="8" t="n">
        <f aca="false">IF(I103="","",IF(ISNUMBER(I103),I103,IFERROR(VALUE(I103),"")))</f>
        <v>50</v>
      </c>
      <c r="S103" s="8" t="n">
        <f aca="false">IF(COUNT(O103:R103)=0,"",MAX(O103:R103))</f>
        <v>100</v>
      </c>
      <c r="T103" s="8" t="str">
        <f aca="false">IF(S103="","",IFERROR(INDEX(Codetabel!$B$2:$B$11,MATCH(S103,Codetabel!$A$2:$A$11,0)),""))</f>
        <v>3.2</v>
      </c>
      <c r="U103" s="8" t="str">
        <f aca="false">IF(NOT(X103),"n/a (excluded)",IF(K103=S103,"OK","MISMATCH"))</f>
        <v>OK</v>
      </c>
      <c r="V103" s="8" t="str">
        <f aca="false">IF(NOT(X103),"n/a (excluded)",IF(M103&amp;""=T103&amp;"","OK","MISMATCH"))</f>
        <v>OK</v>
      </c>
      <c r="W103" s="8" t="str">
        <f aca="false">IF(E103="","no activity description",IF(O103="","no numeric odour distance",IF(M103="","no category","")))</f>
        <v/>
      </c>
      <c r="X103" s="12" t="b">
        <f aca="false">W103=""</f>
        <v>1</v>
      </c>
      <c r="Y103" s="8" t="n">
        <f aca="false">IF(X103,INDEX(Codetabel!$C$2:$C$11,MATCH(M103&amp;"",Codetabel!$B$2:$B$11,0)),"")</f>
        <v>4</v>
      </c>
      <c r="Z103" s="12" t="b">
        <f aca="false">IF(X103,O103=S103,"")</f>
        <v>0</v>
      </c>
    </row>
    <row r="104" customFormat="false" ht="15" hidden="false" customHeight="false" outlineLevel="0" collapsed="false">
      <c r="A104" s="9" t="n">
        <v>105</v>
      </c>
      <c r="B104" s="9" t="s">
        <v>362</v>
      </c>
      <c r="C104" s="9" t="s">
        <v>363</v>
      </c>
      <c r="D104" s="9" t="s">
        <v>1215</v>
      </c>
      <c r="E104" s="9" t="s">
        <v>1277</v>
      </c>
      <c r="F104" s="9"/>
      <c r="G104" s="9"/>
      <c r="H104" s="9"/>
      <c r="I104" s="9"/>
      <c r="J104" s="9"/>
      <c r="K104" s="9"/>
      <c r="L104" s="9" t="n">
        <f aca="false">IF(ISNA(P105),"",P105)</f>
        <v>30</v>
      </c>
      <c r="M104" s="9"/>
      <c r="N104" s="11" t="b">
        <f aca="false">TRUE()</f>
        <v>1</v>
      </c>
      <c r="O104" s="8" t="str">
        <f aca="false">IF(F104="","",IF(ISNUMBER(F104),F104,IFERROR(VALUE(F104),"")))</f>
        <v/>
      </c>
      <c r="P104" s="8" t="str">
        <f aca="false">IF(G104="","",IF(ISNUMBER(G104),G104,IFERROR(VALUE(G104),"")))</f>
        <v/>
      </c>
      <c r="Q104" s="8" t="str">
        <f aca="false">IF(H104="","",IF(ISNUMBER(H104),H104,IFERROR(VALUE(H104),"")))</f>
        <v/>
      </c>
      <c r="R104" s="8" t="str">
        <f aca="false">IF(I104="","",IF(ISNUMBER(I104),I104,IFERROR(VALUE(I104),"")))</f>
        <v/>
      </c>
      <c r="S104" s="8" t="str">
        <f aca="false">IF(COUNT(O104:R104)=0,"",MAX(O104:R104))</f>
        <v/>
      </c>
      <c r="T104" s="8" t="str">
        <f aca="false">IF(S104="","",IFERROR(INDEX(Codetabel!$B$2:$B$11,MATCH(S104,Codetabel!$A$2:$A$11,0)),""))</f>
        <v/>
      </c>
      <c r="U104" s="8" t="str">
        <f aca="false">IF(NOT(X104),"n/a (excluded)",IF(K104=S104,"OK","MISMATCH"))</f>
        <v>n/a (excluded)</v>
      </c>
      <c r="V104" s="8" t="str">
        <f aca="false">IF(NOT(X104),"n/a (excluded)",IF(M104&amp;""=T104&amp;"","OK","MISMATCH"))</f>
        <v>n/a (excluded)</v>
      </c>
      <c r="W104" s="8" t="str">
        <f aca="false">IF(E104="","no activity description",IF(O104="","no numeric odour distance",IF(M104="","no category","")))</f>
        <v>no numeric odour distance</v>
      </c>
      <c r="X104" s="12" t="b">
        <f aca="false">W104=""</f>
        <v>0</v>
      </c>
      <c r="Y104" s="8" t="str">
        <f aca="false">IF(X104,INDEX(Codetabel!$C$2:$C$11,MATCH(M104&amp;"",Codetabel!$B$2:$B$11,0)),"")</f>
        <v/>
      </c>
      <c r="Z104" s="8" t="str">
        <f aca="false">IF(X104,O104=S104,"")</f>
        <v/>
      </c>
    </row>
    <row r="105" customFormat="false" ht="15" hidden="false" customHeight="false" outlineLevel="0" collapsed="false">
      <c r="A105" s="9" t="n">
        <v>106</v>
      </c>
      <c r="B105" s="9" t="s">
        <v>362</v>
      </c>
      <c r="C105" s="9" t="s">
        <v>363</v>
      </c>
      <c r="D105" s="9" t="s">
        <v>392</v>
      </c>
      <c r="E105" s="9" t="s">
        <v>364</v>
      </c>
      <c r="F105" s="9" t="n">
        <v>200</v>
      </c>
      <c r="G105" s="9" t="n">
        <v>30</v>
      </c>
      <c r="H105" s="9" t="n">
        <v>50</v>
      </c>
      <c r="I105" s="9" t="n">
        <v>10</v>
      </c>
      <c r="J105" s="9" t="n">
        <f aca="false">MAX(J106,G106,F106,E106)</f>
        <v>100</v>
      </c>
      <c r="K105" s="9" t="n">
        <v>200</v>
      </c>
      <c r="L105" s="9" t="n">
        <f aca="false">IF(ISNA(P106),"",P106)</f>
        <v>30</v>
      </c>
      <c r="M105" s="9" t="s">
        <v>132</v>
      </c>
      <c r="N105" s="11" t="b">
        <f aca="false">TRUE()</f>
        <v>1</v>
      </c>
      <c r="O105" s="8" t="n">
        <f aca="false">IF(F105="","",IF(ISNUMBER(F105),F105,IFERROR(VALUE(F105),"")))</f>
        <v>200</v>
      </c>
      <c r="P105" s="8" t="n">
        <f aca="false">IF(G105="","",IF(ISNUMBER(G105),G105,IFERROR(VALUE(G105),"")))</f>
        <v>30</v>
      </c>
      <c r="Q105" s="8" t="n">
        <f aca="false">IF(H105="","",IF(ISNUMBER(H105),H105,IFERROR(VALUE(H105),"")))</f>
        <v>50</v>
      </c>
      <c r="R105" s="8" t="n">
        <f aca="false">IF(I105="","",IF(ISNUMBER(I105),I105,IFERROR(VALUE(I105),"")))</f>
        <v>10</v>
      </c>
      <c r="S105" s="8" t="n">
        <f aca="false">IF(COUNT(O105:R105)=0,"",MAX(O105:R105))</f>
        <v>200</v>
      </c>
      <c r="T105" s="8" t="str">
        <f aca="false">IF(S105="","",IFERROR(INDEX(Codetabel!$B$2:$B$11,MATCH(S105,Codetabel!$A$2:$A$11,0)),""))</f>
        <v>4.1</v>
      </c>
      <c r="U105" s="8" t="str">
        <f aca="false">IF(NOT(X105),"n/a (excluded)",IF(K105=S105,"OK","MISMATCH"))</f>
        <v>OK</v>
      </c>
      <c r="V105" s="8" t="str">
        <f aca="false">IF(NOT(X105),"n/a (excluded)",IF(M105&amp;""=T105&amp;"","OK","MISMATCH"))</f>
        <v>OK</v>
      </c>
      <c r="W105" s="8" t="str">
        <f aca="false">IF(E105="","no activity description",IF(O105="","no numeric odour distance",IF(M105="","no category","")))</f>
        <v/>
      </c>
      <c r="X105" s="12" t="b">
        <f aca="false">W105=""</f>
        <v>1</v>
      </c>
      <c r="Y105" s="8" t="n">
        <f aca="false">IF(X105,INDEX(Codetabel!$C$2:$C$11,MATCH(M105&amp;"",Codetabel!$B$2:$B$11,0)),"")</f>
        <v>5</v>
      </c>
      <c r="Z105" s="12" t="b">
        <f aca="false">IF(X105,O105=S105,"")</f>
        <v>1</v>
      </c>
    </row>
    <row r="106" customFormat="false" ht="15" hidden="false" customHeight="false" outlineLevel="0" collapsed="false">
      <c r="A106" s="9" t="n">
        <v>107</v>
      </c>
      <c r="B106" s="9" t="s">
        <v>362</v>
      </c>
      <c r="C106" s="9" t="s">
        <v>363</v>
      </c>
      <c r="D106" s="9" t="s">
        <v>107</v>
      </c>
      <c r="E106" s="9" t="s">
        <v>365</v>
      </c>
      <c r="F106" s="9" t="n">
        <v>10</v>
      </c>
      <c r="G106" s="9" t="n">
        <v>30</v>
      </c>
      <c r="H106" s="9" t="n">
        <v>50</v>
      </c>
      <c r="I106" s="9" t="n">
        <v>10</v>
      </c>
      <c r="J106" s="9" t="n">
        <f aca="false">MAX(J107,G107,F107,E107)</f>
        <v>100</v>
      </c>
      <c r="K106" s="9" t="n">
        <v>50</v>
      </c>
      <c r="L106" s="9" t="n">
        <f aca="false">IF(ISNA(P107),"",P107)</f>
        <v>30</v>
      </c>
      <c r="M106" s="9" t="s">
        <v>126</v>
      </c>
      <c r="N106" s="11" t="b">
        <f aca="false">TRUE()</f>
        <v>1</v>
      </c>
      <c r="O106" s="8" t="n">
        <f aca="false">IF(F106="","",IF(ISNUMBER(F106),F106,IFERROR(VALUE(F106),"")))</f>
        <v>10</v>
      </c>
      <c r="P106" s="8" t="n">
        <f aca="false">IF(G106="","",IF(ISNUMBER(G106),G106,IFERROR(VALUE(G106),"")))</f>
        <v>30</v>
      </c>
      <c r="Q106" s="8" t="n">
        <f aca="false">IF(H106="","",IF(ISNUMBER(H106),H106,IFERROR(VALUE(H106),"")))</f>
        <v>50</v>
      </c>
      <c r="R106" s="8" t="n">
        <f aca="false">IF(I106="","",IF(ISNUMBER(I106),I106,IFERROR(VALUE(I106),"")))</f>
        <v>10</v>
      </c>
      <c r="S106" s="8" t="n">
        <f aca="false">IF(COUNT(O106:R106)=0,"",MAX(O106:R106))</f>
        <v>50</v>
      </c>
      <c r="T106" s="8" t="str">
        <f aca="false">IF(S106="","",IFERROR(INDEX(Codetabel!$B$2:$B$11,MATCH(S106,Codetabel!$A$2:$A$11,0)),""))</f>
        <v>3.1</v>
      </c>
      <c r="U106" s="8" t="str">
        <f aca="false">IF(NOT(X106),"n/a (excluded)",IF(K106=S106,"OK","MISMATCH"))</f>
        <v>OK</v>
      </c>
      <c r="V106" s="8" t="str">
        <f aca="false">IF(NOT(X106),"n/a (excluded)",IF(M106&amp;""=T106&amp;"","OK","MISMATCH"))</f>
        <v>OK</v>
      </c>
      <c r="W106" s="8" t="str">
        <f aca="false">IF(E106="","no activity description",IF(O106="","no numeric odour distance",IF(M106="","no category","")))</f>
        <v/>
      </c>
      <c r="X106" s="12" t="b">
        <f aca="false">W106=""</f>
        <v>1</v>
      </c>
      <c r="Y106" s="8" t="n">
        <f aca="false">IF(X106,INDEX(Codetabel!$C$2:$C$11,MATCH(M106&amp;"",Codetabel!$B$2:$B$11,0)),"")</f>
        <v>3</v>
      </c>
      <c r="Z106" s="12" t="b">
        <f aca="false">IF(X106,O106=S106,"")</f>
        <v>0</v>
      </c>
    </row>
    <row r="107" customFormat="false" ht="15" hidden="false" customHeight="false" outlineLevel="0" collapsed="false">
      <c r="A107" s="9" t="n">
        <v>108</v>
      </c>
      <c r="B107" s="9" t="s">
        <v>366</v>
      </c>
      <c r="C107" s="9" t="s">
        <v>367</v>
      </c>
      <c r="D107" s="9"/>
      <c r="E107" s="9" t="s">
        <v>368</v>
      </c>
      <c r="F107" s="9" t="n">
        <v>100</v>
      </c>
      <c r="G107" s="9" t="n">
        <v>30</v>
      </c>
      <c r="H107" s="9" t="n">
        <v>100</v>
      </c>
      <c r="I107" s="9" t="n">
        <v>10</v>
      </c>
      <c r="J107" s="9" t="n">
        <f aca="false">MAX(J108,G108,F108,E108)</f>
        <v>30</v>
      </c>
      <c r="K107" s="9" t="n">
        <v>100</v>
      </c>
      <c r="L107" s="9" t="n">
        <f aca="false">IF(ISNA(P108),"",P108)</f>
        <v>30</v>
      </c>
      <c r="M107" s="9" t="s">
        <v>115</v>
      </c>
      <c r="N107" s="11" t="b">
        <f aca="false">TRUE()</f>
        <v>1</v>
      </c>
      <c r="O107" s="8" t="n">
        <f aca="false">IF(F107="","",IF(ISNUMBER(F107),F107,IFERROR(VALUE(F107),"")))</f>
        <v>100</v>
      </c>
      <c r="P107" s="8" t="n">
        <f aca="false">IF(G107="","",IF(ISNUMBER(G107),G107,IFERROR(VALUE(G107),"")))</f>
        <v>30</v>
      </c>
      <c r="Q107" s="8" t="n">
        <f aca="false">IF(H107="","",IF(ISNUMBER(H107),H107,IFERROR(VALUE(H107),"")))</f>
        <v>100</v>
      </c>
      <c r="R107" s="8" t="n">
        <f aca="false">IF(I107="","",IF(ISNUMBER(I107),I107,IFERROR(VALUE(I107),"")))</f>
        <v>10</v>
      </c>
      <c r="S107" s="8" t="n">
        <f aca="false">IF(COUNT(O107:R107)=0,"",MAX(O107:R107))</f>
        <v>100</v>
      </c>
      <c r="T107" s="8" t="str">
        <f aca="false">IF(S107="","",IFERROR(INDEX(Codetabel!$B$2:$B$11,MATCH(S107,Codetabel!$A$2:$A$11,0)),""))</f>
        <v>3.2</v>
      </c>
      <c r="U107" s="8" t="str">
        <f aca="false">IF(NOT(X107),"n/a (excluded)",IF(K107=S107,"OK","MISMATCH"))</f>
        <v>OK</v>
      </c>
      <c r="V107" s="8" t="str">
        <f aca="false">IF(NOT(X107),"n/a (excluded)",IF(M107&amp;""=T107&amp;"","OK","MISMATCH"))</f>
        <v>OK</v>
      </c>
      <c r="W107" s="8" t="str">
        <f aca="false">IF(E107="","no activity description",IF(O107="","no numeric odour distance",IF(M107="","no category","")))</f>
        <v/>
      </c>
      <c r="X107" s="12" t="b">
        <f aca="false">W107=""</f>
        <v>1</v>
      </c>
      <c r="Y107" s="8" t="n">
        <f aca="false">IF(X107,INDEX(Codetabel!$C$2:$C$11,MATCH(M107&amp;"",Codetabel!$B$2:$B$11,0)),"")</f>
        <v>4</v>
      </c>
      <c r="Z107" s="12" t="b">
        <f aca="false">IF(X107,O107=S107,"")</f>
        <v>1</v>
      </c>
    </row>
    <row r="108" customFormat="false" ht="15" hidden="false" customHeight="false" outlineLevel="0" collapsed="false">
      <c r="A108" s="9" t="n">
        <v>109</v>
      </c>
      <c r="B108" s="9" t="s">
        <v>369</v>
      </c>
      <c r="C108" s="9" t="s">
        <v>370</v>
      </c>
      <c r="D108" s="9" t="n">
        <v>0</v>
      </c>
      <c r="E108" s="9" t="s">
        <v>371</v>
      </c>
      <c r="F108" s="9" t="n">
        <v>0</v>
      </c>
      <c r="G108" s="9" t="n">
        <v>30</v>
      </c>
      <c r="H108" s="9" t="n">
        <v>100</v>
      </c>
      <c r="I108" s="9" t="n">
        <v>0</v>
      </c>
      <c r="J108" s="9" t="n">
        <f aca="false">MAX(J109,G109,F109,E109)</f>
        <v>30</v>
      </c>
      <c r="K108" s="9" t="n">
        <v>100</v>
      </c>
      <c r="L108" s="9" t="n">
        <f aca="false">IF(ISNA(P109),"",P109)</f>
        <v>30</v>
      </c>
      <c r="M108" s="9" t="s">
        <v>115</v>
      </c>
      <c r="N108" s="11" t="b">
        <f aca="false">TRUE()</f>
        <v>1</v>
      </c>
      <c r="O108" s="8" t="n">
        <f aca="false">IF(F108="","",IF(ISNUMBER(F108),F108,IFERROR(VALUE(F108),"")))</f>
        <v>0</v>
      </c>
      <c r="P108" s="8" t="n">
        <f aca="false">IF(G108="","",IF(ISNUMBER(G108),G108,IFERROR(VALUE(G108),"")))</f>
        <v>30</v>
      </c>
      <c r="Q108" s="8" t="n">
        <f aca="false">IF(H108="","",IF(ISNUMBER(H108),H108,IFERROR(VALUE(H108),"")))</f>
        <v>100</v>
      </c>
      <c r="R108" s="8" t="n">
        <f aca="false">IF(I108="","",IF(ISNUMBER(I108),I108,IFERROR(VALUE(I108),"")))</f>
        <v>0</v>
      </c>
      <c r="S108" s="8" t="n">
        <f aca="false">IF(COUNT(O108:R108)=0,"",MAX(O108:R108))</f>
        <v>100</v>
      </c>
      <c r="T108" s="8" t="str">
        <f aca="false">IF(S108="","",IFERROR(INDEX(Codetabel!$B$2:$B$11,MATCH(S108,Codetabel!$A$2:$A$11,0)),""))</f>
        <v>3.2</v>
      </c>
      <c r="U108" s="8" t="str">
        <f aca="false">IF(NOT(X108),"n/a (excluded)",IF(K108=S108,"OK","MISMATCH"))</f>
        <v>OK</v>
      </c>
      <c r="V108" s="8" t="str">
        <f aca="false">IF(NOT(X108),"n/a (excluded)",IF(M108&amp;""=T108&amp;"","OK","MISMATCH"))</f>
        <v>OK</v>
      </c>
      <c r="W108" s="8" t="str">
        <f aca="false">IF(E108="","no activity description",IF(O108="","no numeric odour distance",IF(M108="","no category","")))</f>
        <v/>
      </c>
      <c r="X108" s="12" t="b">
        <f aca="false">W108=""</f>
        <v>1</v>
      </c>
      <c r="Y108" s="8" t="n">
        <f aca="false">IF(X108,INDEX(Codetabel!$C$2:$C$11,MATCH(M108&amp;"",Codetabel!$B$2:$B$11,0)),"")</f>
        <v>4</v>
      </c>
      <c r="Z108" s="12" t="b">
        <f aca="false">IF(X108,O108=S108,"")</f>
        <v>0</v>
      </c>
    </row>
    <row r="109" customFormat="false" ht="15" hidden="false" customHeight="false" outlineLevel="0" collapsed="false">
      <c r="A109" s="9" t="n">
        <v>110</v>
      </c>
      <c r="B109" s="9" t="s">
        <v>369</v>
      </c>
      <c r="C109" s="9" t="s">
        <v>370</v>
      </c>
      <c r="D109" s="9" t="n">
        <v>1</v>
      </c>
      <c r="E109" s="9" t="s">
        <v>372</v>
      </c>
      <c r="F109" s="9" t="n">
        <v>0</v>
      </c>
      <c r="G109" s="9" t="n">
        <v>30</v>
      </c>
      <c r="H109" s="9" t="n">
        <v>50</v>
      </c>
      <c r="I109" s="9" t="n">
        <v>0</v>
      </c>
      <c r="J109" s="9" t="n">
        <f aca="false">MAX(J110,G110,F110,E110)</f>
        <v>0</v>
      </c>
      <c r="K109" s="9" t="n">
        <v>50</v>
      </c>
      <c r="L109" s="9" t="str">
        <f aca="false">IF(ISNA(P110),"",P110)</f>
        <v/>
      </c>
      <c r="M109" s="9" t="s">
        <v>126</v>
      </c>
      <c r="N109" s="11" t="b">
        <f aca="false">TRUE()</f>
        <v>1</v>
      </c>
      <c r="O109" s="8" t="n">
        <f aca="false">IF(F109="","",IF(ISNUMBER(F109),F109,IFERROR(VALUE(F109),"")))</f>
        <v>0</v>
      </c>
      <c r="P109" s="8" t="n">
        <f aca="false">IF(G109="","",IF(ISNUMBER(G109),G109,IFERROR(VALUE(G109),"")))</f>
        <v>30</v>
      </c>
      <c r="Q109" s="8" t="n">
        <f aca="false">IF(H109="","",IF(ISNUMBER(H109),H109,IFERROR(VALUE(H109),"")))</f>
        <v>50</v>
      </c>
      <c r="R109" s="8" t="n">
        <f aca="false">IF(I109="","",IF(ISNUMBER(I109),I109,IFERROR(VALUE(I109),"")))</f>
        <v>0</v>
      </c>
      <c r="S109" s="8" t="n">
        <f aca="false">IF(COUNT(O109:R109)=0,"",MAX(O109:R109))</f>
        <v>50</v>
      </c>
      <c r="T109" s="8" t="str">
        <f aca="false">IF(S109="","",IFERROR(INDEX(Codetabel!$B$2:$B$11,MATCH(S109,Codetabel!$A$2:$A$11,0)),""))</f>
        <v>3.1</v>
      </c>
      <c r="U109" s="8" t="str">
        <f aca="false">IF(NOT(X109),"n/a (excluded)",IF(K109=S109,"OK","MISMATCH"))</f>
        <v>OK</v>
      </c>
      <c r="V109" s="8" t="str">
        <f aca="false">IF(NOT(X109),"n/a (excluded)",IF(M109&amp;""=T109&amp;"","OK","MISMATCH"))</f>
        <v>OK</v>
      </c>
      <c r="W109" s="8" t="str">
        <f aca="false">IF(E109="","no activity description",IF(O109="","no numeric odour distance",IF(M109="","no category","")))</f>
        <v/>
      </c>
      <c r="X109" s="12" t="b">
        <f aca="false">W109=""</f>
        <v>1</v>
      </c>
      <c r="Y109" s="8" t="n">
        <f aca="false">IF(X109,INDEX(Codetabel!$C$2:$C$11,MATCH(M109&amp;"",Codetabel!$B$2:$B$11,0)),"")</f>
        <v>3</v>
      </c>
      <c r="Z109" s="12" t="b">
        <f aca="false">IF(X109,O109=S109,"")</f>
        <v>0</v>
      </c>
    </row>
    <row r="110" customFormat="false" ht="15" hidden="false" customHeight="false" outlineLevel="0" collapsed="false">
      <c r="A110" s="9" t="n">
        <v>111</v>
      </c>
      <c r="B110" s="9" t="s">
        <v>1278</v>
      </c>
      <c r="C110" s="9" t="s">
        <v>1267</v>
      </c>
      <c r="D110" s="9" t="s">
        <v>1212</v>
      </c>
      <c r="E110" s="9"/>
      <c r="F110" s="9"/>
      <c r="G110" s="9"/>
      <c r="H110" s="9"/>
      <c r="I110" s="9"/>
      <c r="J110" s="9"/>
      <c r="K110" s="9"/>
      <c r="L110" s="9" t="str">
        <f aca="false">IF(ISNA(P111),"",P111)</f>
        <v/>
      </c>
      <c r="M110" s="9"/>
      <c r="N110" s="11" t="b">
        <f aca="false">TRUE()</f>
        <v>1</v>
      </c>
      <c r="O110" s="8" t="str">
        <f aca="false">IF(F110="","",IF(ISNUMBER(F110),F110,IFERROR(VALUE(F110),"")))</f>
        <v/>
      </c>
      <c r="P110" s="8" t="str">
        <f aca="false">IF(G110="","",IF(ISNUMBER(G110),G110,IFERROR(VALUE(G110),"")))</f>
        <v/>
      </c>
      <c r="Q110" s="8" t="str">
        <f aca="false">IF(H110="","",IF(ISNUMBER(H110),H110,IFERROR(VALUE(H110),"")))</f>
        <v/>
      </c>
      <c r="R110" s="8" t="str">
        <f aca="false">IF(I110="","",IF(ISNUMBER(I110),I110,IFERROR(VALUE(I110),"")))</f>
        <v/>
      </c>
      <c r="S110" s="8" t="str">
        <f aca="false">IF(COUNT(O110:R110)=0,"",MAX(O110:R110))</f>
        <v/>
      </c>
      <c r="T110" s="8" t="str">
        <f aca="false">IF(S110="","",IFERROR(INDEX(Codetabel!$B$2:$B$11,MATCH(S110,Codetabel!$A$2:$A$11,0)),""))</f>
        <v/>
      </c>
      <c r="U110" s="8" t="str">
        <f aca="false">IF(NOT(X110),"n/a (excluded)",IF(K110=S110,"OK","MISMATCH"))</f>
        <v>n/a (excluded)</v>
      </c>
      <c r="V110" s="8" t="str">
        <f aca="false">IF(NOT(X110),"n/a (excluded)",IF(M110&amp;""=T110&amp;"","OK","MISMATCH"))</f>
        <v>n/a (excluded)</v>
      </c>
      <c r="W110" s="8" t="str">
        <f aca="false">IF(E110="","no activity description",IF(O110="","no numeric odour distance",IF(M110="","no category","")))</f>
        <v>no activity description</v>
      </c>
      <c r="X110" s="12" t="b">
        <f aca="false">W110=""</f>
        <v>0</v>
      </c>
      <c r="Y110" s="8" t="str">
        <f aca="false">IF(X110,INDEX(Codetabel!$C$2:$C$11,MATCH(M110&amp;"",Codetabel!$B$2:$B$11,0)),"")</f>
        <v/>
      </c>
      <c r="Z110" s="8" t="str">
        <f aca="false">IF(X110,O110=S110,"")</f>
        <v/>
      </c>
    </row>
    <row r="111" customFormat="false" ht="15" hidden="false" customHeight="false" outlineLevel="0" collapsed="false">
      <c r="A111" s="9" t="n">
        <v>112</v>
      </c>
      <c r="B111" s="9" t="s">
        <v>1278</v>
      </c>
      <c r="C111" s="9" t="s">
        <v>1267</v>
      </c>
      <c r="D111" s="9" t="s">
        <v>1212</v>
      </c>
      <c r="E111" s="9" t="s">
        <v>1279</v>
      </c>
      <c r="F111" s="9"/>
      <c r="G111" s="9"/>
      <c r="H111" s="9"/>
      <c r="I111" s="9"/>
      <c r="J111" s="9"/>
      <c r="K111" s="9"/>
      <c r="L111" s="9" t="n">
        <f aca="false">IF(ISNA(P112),"",P112)</f>
        <v>100</v>
      </c>
      <c r="M111" s="9"/>
      <c r="N111" s="11" t="b">
        <f aca="false">TRUE()</f>
        <v>1</v>
      </c>
      <c r="O111" s="8" t="str">
        <f aca="false">IF(F111="","",IF(ISNUMBER(F111),F111,IFERROR(VALUE(F111),"")))</f>
        <v/>
      </c>
      <c r="P111" s="8" t="str">
        <f aca="false">IF(G111="","",IF(ISNUMBER(G111),G111,IFERROR(VALUE(G111),"")))</f>
        <v/>
      </c>
      <c r="Q111" s="8" t="str">
        <f aca="false">IF(H111="","",IF(ISNUMBER(H111),H111,IFERROR(VALUE(H111),"")))</f>
        <v/>
      </c>
      <c r="R111" s="8" t="str">
        <f aca="false">IF(I111="","",IF(ISNUMBER(I111),I111,IFERROR(VALUE(I111),"")))</f>
        <v/>
      </c>
      <c r="S111" s="8" t="str">
        <f aca="false">IF(COUNT(O111:R111)=0,"",MAX(O111:R111))</f>
        <v/>
      </c>
      <c r="T111" s="8" t="str">
        <f aca="false">IF(S111="","",IFERROR(INDEX(Codetabel!$B$2:$B$11,MATCH(S111,Codetabel!$A$2:$A$11,0)),""))</f>
        <v/>
      </c>
      <c r="U111" s="8" t="str">
        <f aca="false">IF(NOT(X111),"n/a (excluded)",IF(K111=S111,"OK","MISMATCH"))</f>
        <v>n/a (excluded)</v>
      </c>
      <c r="V111" s="8" t="str">
        <f aca="false">IF(NOT(X111),"n/a (excluded)",IF(M111&amp;""=T111&amp;"","OK","MISMATCH"))</f>
        <v>n/a (excluded)</v>
      </c>
      <c r="W111" s="8" t="str">
        <f aca="false">IF(E111="","no activity description",IF(O111="","no numeric odour distance",IF(M111="","no category","")))</f>
        <v>no numeric odour distance</v>
      </c>
      <c r="X111" s="12" t="b">
        <f aca="false">W111=""</f>
        <v>0</v>
      </c>
      <c r="Y111" s="8" t="str">
        <f aca="false">IF(X111,INDEX(Codetabel!$C$2:$C$11,MATCH(M111&amp;"",Codetabel!$B$2:$B$11,0)),"")</f>
        <v/>
      </c>
      <c r="Z111" s="8" t="str">
        <f aca="false">IF(X111,O111=S111,"")</f>
        <v/>
      </c>
    </row>
    <row r="112" customFormat="false" ht="15" hidden="false" customHeight="false" outlineLevel="0" collapsed="false">
      <c r="A112" s="9" t="n">
        <v>113</v>
      </c>
      <c r="B112" s="9" t="s">
        <v>376</v>
      </c>
      <c r="C112" s="9" t="s">
        <v>377</v>
      </c>
      <c r="D112" s="9"/>
      <c r="E112" s="9" t="s">
        <v>378</v>
      </c>
      <c r="F112" s="9" t="n">
        <v>200</v>
      </c>
      <c r="G112" s="9" t="n">
        <v>100</v>
      </c>
      <c r="H112" s="9" t="n">
        <v>200</v>
      </c>
      <c r="I112" s="9" t="n">
        <v>50</v>
      </c>
      <c r="J112" s="9" t="n">
        <f aca="false">MAX(J113,G113,F113,E113)</f>
        <v>0</v>
      </c>
      <c r="K112" s="9" t="n">
        <v>200</v>
      </c>
      <c r="L112" s="9" t="str">
        <f aca="false">IF(ISNA(P113),"",P113)</f>
        <v/>
      </c>
      <c r="M112" s="9" t="s">
        <v>132</v>
      </c>
      <c r="N112" s="11" t="b">
        <f aca="false">TRUE()</f>
        <v>1</v>
      </c>
      <c r="O112" s="8" t="n">
        <f aca="false">IF(F112="","",IF(ISNUMBER(F112),F112,IFERROR(VALUE(F112),"")))</f>
        <v>200</v>
      </c>
      <c r="P112" s="8" t="n">
        <f aca="false">IF(G112="","",IF(ISNUMBER(G112),G112,IFERROR(VALUE(G112),"")))</f>
        <v>100</v>
      </c>
      <c r="Q112" s="8" t="n">
        <f aca="false">IF(H112="","",IF(ISNUMBER(H112),H112,IFERROR(VALUE(H112),"")))</f>
        <v>200</v>
      </c>
      <c r="R112" s="8" t="n">
        <f aca="false">IF(I112="","",IF(ISNUMBER(I112),I112,IFERROR(VALUE(I112),"")))</f>
        <v>50</v>
      </c>
      <c r="S112" s="8" t="n">
        <f aca="false">IF(COUNT(O112:R112)=0,"",MAX(O112:R112))</f>
        <v>200</v>
      </c>
      <c r="T112" s="8" t="str">
        <f aca="false">IF(S112="","",IFERROR(INDEX(Codetabel!$B$2:$B$11,MATCH(S112,Codetabel!$A$2:$A$11,0)),""))</f>
        <v>4.1</v>
      </c>
      <c r="U112" s="8" t="str">
        <f aca="false">IF(NOT(X112),"n/a (excluded)",IF(K112=S112,"OK","MISMATCH"))</f>
        <v>OK</v>
      </c>
      <c r="V112" s="8" t="str">
        <f aca="false">IF(NOT(X112),"n/a (excluded)",IF(M112&amp;""=T112&amp;"","OK","MISMATCH"))</f>
        <v>OK</v>
      </c>
      <c r="W112" s="8" t="str">
        <f aca="false">IF(E112="","no activity description",IF(O112="","no numeric odour distance",IF(M112="","no category","")))</f>
        <v/>
      </c>
      <c r="X112" s="12" t="b">
        <f aca="false">W112=""</f>
        <v>1</v>
      </c>
      <c r="Y112" s="8" t="n">
        <f aca="false">IF(X112,INDEX(Codetabel!$C$2:$C$11,MATCH(M112&amp;"",Codetabel!$B$2:$B$11,0)),"")</f>
        <v>5</v>
      </c>
      <c r="Z112" s="12" t="b">
        <f aca="false">IF(X112,O112=S112,"")</f>
        <v>1</v>
      </c>
    </row>
    <row r="113" customFormat="false" ht="15" hidden="false" customHeight="false" outlineLevel="0" collapsed="false">
      <c r="A113" s="9" t="n">
        <v>114</v>
      </c>
      <c r="B113" s="9" t="s">
        <v>379</v>
      </c>
      <c r="C113" s="9" t="s">
        <v>380</v>
      </c>
      <c r="D113" s="9" t="s">
        <v>1215</v>
      </c>
      <c r="E113" s="9" t="s">
        <v>1280</v>
      </c>
      <c r="F113" s="9"/>
      <c r="G113" s="9"/>
      <c r="H113" s="9"/>
      <c r="I113" s="9"/>
      <c r="J113" s="9"/>
      <c r="K113" s="9"/>
      <c r="L113" s="9" t="n">
        <f aca="false">IF(ISNA(P114),"",P114)</f>
        <v>30</v>
      </c>
      <c r="M113" s="9"/>
      <c r="N113" s="11" t="b">
        <f aca="false">TRUE()</f>
        <v>1</v>
      </c>
      <c r="O113" s="8" t="str">
        <f aca="false">IF(F113="","",IF(ISNUMBER(F113),F113,IFERROR(VALUE(F113),"")))</f>
        <v/>
      </c>
      <c r="P113" s="8" t="str">
        <f aca="false">IF(G113="","",IF(ISNUMBER(G113),G113,IFERROR(VALUE(G113),"")))</f>
        <v/>
      </c>
      <c r="Q113" s="8" t="str">
        <f aca="false">IF(H113="","",IF(ISNUMBER(H113),H113,IFERROR(VALUE(H113),"")))</f>
        <v/>
      </c>
      <c r="R113" s="8" t="str">
        <f aca="false">IF(I113="","",IF(ISNUMBER(I113),I113,IFERROR(VALUE(I113),"")))</f>
        <v/>
      </c>
      <c r="S113" s="8" t="str">
        <f aca="false">IF(COUNT(O113:R113)=0,"",MAX(O113:R113))</f>
        <v/>
      </c>
      <c r="T113" s="8" t="str">
        <f aca="false">IF(S113="","",IFERROR(INDEX(Codetabel!$B$2:$B$11,MATCH(S113,Codetabel!$A$2:$A$11,0)),""))</f>
        <v/>
      </c>
      <c r="U113" s="8" t="str">
        <f aca="false">IF(NOT(X113),"n/a (excluded)",IF(K113=S113,"OK","MISMATCH"))</f>
        <v>n/a (excluded)</v>
      </c>
      <c r="V113" s="8" t="str">
        <f aca="false">IF(NOT(X113),"n/a (excluded)",IF(M113&amp;""=T113&amp;"","OK","MISMATCH"))</f>
        <v>n/a (excluded)</v>
      </c>
      <c r="W113" s="8" t="str">
        <f aca="false">IF(E113="","no activity description",IF(O113="","no numeric odour distance",IF(M113="","no category","")))</f>
        <v>no numeric odour distance</v>
      </c>
      <c r="X113" s="12" t="b">
        <f aca="false">W113=""</f>
        <v>0</v>
      </c>
      <c r="Y113" s="8" t="str">
        <f aca="false">IF(X113,INDEX(Codetabel!$C$2:$C$11,MATCH(M113&amp;"",Codetabel!$B$2:$B$11,0)),"")</f>
        <v/>
      </c>
      <c r="Z113" s="8" t="str">
        <f aca="false">IF(X113,O113=S113,"")</f>
        <v/>
      </c>
    </row>
    <row r="114" customFormat="false" ht="15" hidden="false" customHeight="false" outlineLevel="0" collapsed="false">
      <c r="A114" s="9" t="n">
        <v>115</v>
      </c>
      <c r="B114" s="9" t="s">
        <v>379</v>
      </c>
      <c r="C114" s="9" t="s">
        <v>380</v>
      </c>
      <c r="D114" s="9" t="s">
        <v>392</v>
      </c>
      <c r="E114" s="9" t="s">
        <v>381</v>
      </c>
      <c r="F114" s="9" t="n">
        <v>50</v>
      </c>
      <c r="G114" s="9" t="n">
        <v>30</v>
      </c>
      <c r="H114" s="9" t="n">
        <v>50</v>
      </c>
      <c r="I114" s="9" t="n">
        <v>30</v>
      </c>
      <c r="J114" s="9" t="n">
        <f aca="false">MAX(J115,G115,F115,E115)</f>
        <v>200</v>
      </c>
      <c r="K114" s="9" t="n">
        <v>50</v>
      </c>
      <c r="L114" s="9" t="n">
        <f aca="false">IF(ISNA(P115),"",P115)</f>
        <v>50</v>
      </c>
      <c r="M114" s="9" t="s">
        <v>126</v>
      </c>
      <c r="N114" s="11" t="b">
        <f aca="false">TRUE()</f>
        <v>1</v>
      </c>
      <c r="O114" s="8" t="n">
        <f aca="false">IF(F114="","",IF(ISNUMBER(F114),F114,IFERROR(VALUE(F114),"")))</f>
        <v>50</v>
      </c>
      <c r="P114" s="8" t="n">
        <f aca="false">IF(G114="","",IF(ISNUMBER(G114),G114,IFERROR(VALUE(G114),"")))</f>
        <v>30</v>
      </c>
      <c r="Q114" s="8" t="n">
        <f aca="false">IF(H114="","",IF(ISNUMBER(H114),H114,IFERROR(VALUE(H114),"")))</f>
        <v>50</v>
      </c>
      <c r="R114" s="8" t="n">
        <f aca="false">IF(I114="","",IF(ISNUMBER(I114),I114,IFERROR(VALUE(I114),"")))</f>
        <v>30</v>
      </c>
      <c r="S114" s="8" t="n">
        <f aca="false">IF(COUNT(O114:R114)=0,"",MAX(O114:R114))</f>
        <v>50</v>
      </c>
      <c r="T114" s="8" t="str">
        <f aca="false">IF(S114="","",IFERROR(INDEX(Codetabel!$B$2:$B$11,MATCH(S114,Codetabel!$A$2:$A$11,0)),""))</f>
        <v>3.1</v>
      </c>
      <c r="U114" s="8" t="str">
        <f aca="false">IF(NOT(X114),"n/a (excluded)",IF(K114=S114,"OK","MISMATCH"))</f>
        <v>OK</v>
      </c>
      <c r="V114" s="8" t="str">
        <f aca="false">IF(NOT(X114),"n/a (excluded)",IF(M114&amp;""=T114&amp;"","OK","MISMATCH"))</f>
        <v>OK</v>
      </c>
      <c r="W114" s="8" t="str">
        <f aca="false">IF(E114="","no activity description",IF(O114="","no numeric odour distance",IF(M114="","no category","")))</f>
        <v/>
      </c>
      <c r="X114" s="12" t="b">
        <f aca="false">W114=""</f>
        <v>1</v>
      </c>
      <c r="Y114" s="8" t="n">
        <f aca="false">IF(X114,INDEX(Codetabel!$C$2:$C$11,MATCH(M114&amp;"",Codetabel!$B$2:$B$11,0)),"")</f>
        <v>3</v>
      </c>
      <c r="Z114" s="12" t="b">
        <f aca="false">IF(X114,O114=S114,"")</f>
        <v>1</v>
      </c>
    </row>
    <row r="115" customFormat="false" ht="15" hidden="false" customHeight="false" outlineLevel="0" collapsed="false">
      <c r="A115" s="9" t="n">
        <v>116</v>
      </c>
      <c r="B115" s="9" t="s">
        <v>379</v>
      </c>
      <c r="C115" s="9" t="s">
        <v>380</v>
      </c>
      <c r="D115" s="9" t="s">
        <v>107</v>
      </c>
      <c r="E115" s="9" t="s">
        <v>382</v>
      </c>
      <c r="F115" s="9" t="n">
        <v>100</v>
      </c>
      <c r="G115" s="9" t="n">
        <v>50</v>
      </c>
      <c r="H115" s="9" t="n">
        <v>200</v>
      </c>
      <c r="I115" s="9" t="n">
        <v>50</v>
      </c>
      <c r="J115" s="9" t="n">
        <f aca="false">MAX(J116,G116,F116,E116)</f>
        <v>200</v>
      </c>
      <c r="K115" s="9" t="n">
        <v>200</v>
      </c>
      <c r="L115" s="9" t="n">
        <f aca="false">IF(ISNA(P116),"",P116)</f>
        <v>100</v>
      </c>
      <c r="M115" s="9" t="s">
        <v>132</v>
      </c>
      <c r="N115" s="11" t="b">
        <f aca="false">TRUE()</f>
        <v>1</v>
      </c>
      <c r="O115" s="8" t="n">
        <f aca="false">IF(F115="","",IF(ISNUMBER(F115),F115,IFERROR(VALUE(F115),"")))</f>
        <v>100</v>
      </c>
      <c r="P115" s="8" t="n">
        <f aca="false">IF(G115="","",IF(ISNUMBER(G115),G115,IFERROR(VALUE(G115),"")))</f>
        <v>50</v>
      </c>
      <c r="Q115" s="8" t="n">
        <f aca="false">IF(H115="","",IF(ISNUMBER(H115),H115,IFERROR(VALUE(H115),"")))</f>
        <v>200</v>
      </c>
      <c r="R115" s="8" t="n">
        <f aca="false">IF(I115="","",IF(ISNUMBER(I115),I115,IFERROR(VALUE(I115),"")))</f>
        <v>50</v>
      </c>
      <c r="S115" s="8" t="n">
        <f aca="false">IF(COUNT(O115:R115)=0,"",MAX(O115:R115))</f>
        <v>200</v>
      </c>
      <c r="T115" s="8" t="str">
        <f aca="false">IF(S115="","",IFERROR(INDEX(Codetabel!$B$2:$B$11,MATCH(S115,Codetabel!$A$2:$A$11,0)),""))</f>
        <v>4.1</v>
      </c>
      <c r="U115" s="8" t="str">
        <f aca="false">IF(NOT(X115),"n/a (excluded)",IF(K115=S115,"OK","MISMATCH"))</f>
        <v>OK</v>
      </c>
      <c r="V115" s="8" t="str">
        <f aca="false">IF(NOT(X115),"n/a (excluded)",IF(M115&amp;""=T115&amp;"","OK","MISMATCH"))</f>
        <v>OK</v>
      </c>
      <c r="W115" s="8" t="str">
        <f aca="false">IF(E115="","no activity description",IF(O115="","no numeric odour distance",IF(M115="","no category","")))</f>
        <v/>
      </c>
      <c r="X115" s="12" t="b">
        <f aca="false">W115=""</f>
        <v>1</v>
      </c>
      <c r="Y115" s="8" t="n">
        <f aca="false">IF(X115,INDEX(Codetabel!$C$2:$C$11,MATCH(M115&amp;"",Codetabel!$B$2:$B$11,0)),"")</f>
        <v>5</v>
      </c>
      <c r="Z115" s="12" t="b">
        <f aca="false">IF(X115,O115=S115,"")</f>
        <v>0</v>
      </c>
    </row>
    <row r="116" customFormat="false" ht="15" hidden="false" customHeight="false" outlineLevel="0" collapsed="false">
      <c r="A116" s="9" t="n">
        <v>117</v>
      </c>
      <c r="B116" s="9" t="s">
        <v>379</v>
      </c>
      <c r="C116" s="9" t="s">
        <v>380</v>
      </c>
      <c r="D116" s="9" t="s">
        <v>1217</v>
      </c>
      <c r="E116" s="9" t="s">
        <v>383</v>
      </c>
      <c r="F116" s="9" t="n">
        <v>200</v>
      </c>
      <c r="G116" s="9" t="n">
        <v>100</v>
      </c>
      <c r="H116" s="9" t="n">
        <v>300</v>
      </c>
      <c r="I116" s="9" t="n">
        <v>100</v>
      </c>
      <c r="J116" s="9" t="n">
        <f aca="false">MAX(J117,G117,F117,E117)</f>
        <v>30</v>
      </c>
      <c r="K116" s="9" t="n">
        <v>300</v>
      </c>
      <c r="L116" s="9" t="n">
        <f aca="false">IF(ISNA(P117),"",P117)</f>
        <v>30</v>
      </c>
      <c r="M116" s="9" t="s">
        <v>199</v>
      </c>
      <c r="N116" s="11" t="b">
        <f aca="false">TRUE()</f>
        <v>1</v>
      </c>
      <c r="O116" s="8" t="n">
        <f aca="false">IF(F116="","",IF(ISNUMBER(F116),F116,IFERROR(VALUE(F116),"")))</f>
        <v>200</v>
      </c>
      <c r="P116" s="8" t="n">
        <f aca="false">IF(G116="","",IF(ISNUMBER(G116),G116,IFERROR(VALUE(G116),"")))</f>
        <v>100</v>
      </c>
      <c r="Q116" s="8" t="n">
        <f aca="false">IF(H116="","",IF(ISNUMBER(H116),H116,IFERROR(VALUE(H116),"")))</f>
        <v>300</v>
      </c>
      <c r="R116" s="8" t="n">
        <f aca="false">IF(I116="","",IF(ISNUMBER(I116),I116,IFERROR(VALUE(I116),"")))</f>
        <v>100</v>
      </c>
      <c r="S116" s="8" t="n">
        <f aca="false">IF(COUNT(O116:R116)=0,"",MAX(O116:R116))</f>
        <v>300</v>
      </c>
      <c r="T116" s="8" t="str">
        <f aca="false">IF(S116="","",IFERROR(INDEX(Codetabel!$B$2:$B$11,MATCH(S116,Codetabel!$A$2:$A$11,0)),""))</f>
        <v>4.2</v>
      </c>
      <c r="U116" s="8" t="str">
        <f aca="false">IF(NOT(X116),"n/a (excluded)",IF(K116=S116,"OK","MISMATCH"))</f>
        <v>OK</v>
      </c>
      <c r="V116" s="8" t="str">
        <f aca="false">IF(NOT(X116),"n/a (excluded)",IF(M116&amp;""=T116&amp;"","OK","MISMATCH"))</f>
        <v>OK</v>
      </c>
      <c r="W116" s="8" t="str">
        <f aca="false">IF(E116="","no activity description",IF(O116="","no numeric odour distance",IF(M116="","no category","")))</f>
        <v/>
      </c>
      <c r="X116" s="12" t="b">
        <f aca="false">W116=""</f>
        <v>1</v>
      </c>
      <c r="Y116" s="8" t="n">
        <f aca="false">IF(X116,INDEX(Codetabel!$C$2:$C$11,MATCH(M116&amp;"",Codetabel!$B$2:$B$11,0)),"")</f>
        <v>6</v>
      </c>
      <c r="Z116" s="12" t="b">
        <f aca="false">IF(X116,O116=S116,"")</f>
        <v>0</v>
      </c>
    </row>
    <row r="117" customFormat="false" ht="15" hidden="false" customHeight="false" outlineLevel="0" collapsed="false">
      <c r="A117" s="9" t="n">
        <v>118</v>
      </c>
      <c r="B117" s="9" t="s">
        <v>384</v>
      </c>
      <c r="C117" s="9" t="s">
        <v>328</v>
      </c>
      <c r="D117" s="9"/>
      <c r="E117" s="9" t="s">
        <v>385</v>
      </c>
      <c r="F117" s="9" t="n">
        <v>30</v>
      </c>
      <c r="G117" s="9" t="n">
        <v>30</v>
      </c>
      <c r="H117" s="9" t="n">
        <v>100</v>
      </c>
      <c r="I117" s="9" t="n">
        <v>30</v>
      </c>
      <c r="J117" s="9" t="n">
        <f aca="false">MAX(J118,G118,F118,E118)</f>
        <v>0</v>
      </c>
      <c r="K117" s="9" t="n">
        <v>100</v>
      </c>
      <c r="L117" s="9" t="str">
        <f aca="false">IF(ISNA(P118),"",P118)</f>
        <v/>
      </c>
      <c r="M117" s="9" t="s">
        <v>115</v>
      </c>
      <c r="N117" s="11" t="b">
        <f aca="false">TRUE()</f>
        <v>1</v>
      </c>
      <c r="O117" s="8" t="n">
        <f aca="false">IF(F117="","",IF(ISNUMBER(F117),F117,IFERROR(VALUE(F117),"")))</f>
        <v>30</v>
      </c>
      <c r="P117" s="8" t="n">
        <f aca="false">IF(G117="","",IF(ISNUMBER(G117),G117,IFERROR(VALUE(G117),"")))</f>
        <v>30</v>
      </c>
      <c r="Q117" s="8" t="n">
        <f aca="false">IF(H117="","",IF(ISNUMBER(H117),H117,IFERROR(VALUE(H117),"")))</f>
        <v>100</v>
      </c>
      <c r="R117" s="8" t="n">
        <f aca="false">IF(I117="","",IF(ISNUMBER(I117),I117,IFERROR(VALUE(I117),"")))</f>
        <v>30</v>
      </c>
      <c r="S117" s="8" t="n">
        <f aca="false">IF(COUNT(O117:R117)=0,"",MAX(O117:R117))</f>
        <v>100</v>
      </c>
      <c r="T117" s="8" t="str">
        <f aca="false">IF(S117="","",IFERROR(INDEX(Codetabel!$B$2:$B$11,MATCH(S117,Codetabel!$A$2:$A$11,0)),""))</f>
        <v>3.2</v>
      </c>
      <c r="U117" s="8" t="str">
        <f aca="false">IF(NOT(X117),"n/a (excluded)",IF(K117=S117,"OK","MISMATCH"))</f>
        <v>OK</v>
      </c>
      <c r="V117" s="8" t="str">
        <f aca="false">IF(NOT(X117),"n/a (excluded)",IF(M117&amp;""=T117&amp;"","OK","MISMATCH"))</f>
        <v>OK</v>
      </c>
      <c r="W117" s="8" t="str">
        <f aca="false">IF(E117="","no activity description",IF(O117="","no numeric odour distance",IF(M117="","no category","")))</f>
        <v/>
      </c>
      <c r="X117" s="12" t="b">
        <f aca="false">W117=""</f>
        <v>1</v>
      </c>
      <c r="Y117" s="8" t="n">
        <f aca="false">IF(X117,INDEX(Codetabel!$C$2:$C$11,MATCH(M117&amp;"",Codetabel!$B$2:$B$11,0)),"")</f>
        <v>4</v>
      </c>
      <c r="Z117" s="12" t="b">
        <f aca="false">IF(X117,O117=S117,"")</f>
        <v>0</v>
      </c>
    </row>
    <row r="118" customFormat="false" ht="15" hidden="false" customHeight="false" outlineLevel="0" collapsed="false">
      <c r="A118" s="9" t="n">
        <v>119</v>
      </c>
      <c r="B118" s="9" t="s">
        <v>386</v>
      </c>
      <c r="C118" s="9" t="s">
        <v>387</v>
      </c>
      <c r="D118" s="9" t="s">
        <v>1215</v>
      </c>
      <c r="E118" s="9" t="s">
        <v>1281</v>
      </c>
      <c r="F118" s="9"/>
      <c r="G118" s="9"/>
      <c r="H118" s="9"/>
      <c r="I118" s="9"/>
      <c r="J118" s="9"/>
      <c r="K118" s="9"/>
      <c r="L118" s="9" t="n">
        <f aca="false">IF(ISNA(P119),"",P119)</f>
        <v>30</v>
      </c>
      <c r="M118" s="9"/>
      <c r="N118" s="11" t="b">
        <f aca="false">TRUE()</f>
        <v>1</v>
      </c>
      <c r="O118" s="8" t="str">
        <f aca="false">IF(F118="","",IF(ISNUMBER(F118),F118,IFERROR(VALUE(F118),"")))</f>
        <v/>
      </c>
      <c r="P118" s="8" t="str">
        <f aca="false">IF(G118="","",IF(ISNUMBER(G118),G118,IFERROR(VALUE(G118),"")))</f>
        <v/>
      </c>
      <c r="Q118" s="8" t="str">
        <f aca="false">IF(H118="","",IF(ISNUMBER(H118),H118,IFERROR(VALUE(H118),"")))</f>
        <v/>
      </c>
      <c r="R118" s="8" t="str">
        <f aca="false">IF(I118="","",IF(ISNUMBER(I118),I118,IFERROR(VALUE(I118),"")))</f>
        <v/>
      </c>
      <c r="S118" s="8" t="str">
        <f aca="false">IF(COUNT(O118:R118)=0,"",MAX(O118:R118))</f>
        <v/>
      </c>
      <c r="T118" s="8" t="str">
        <f aca="false">IF(S118="","",IFERROR(INDEX(Codetabel!$B$2:$B$11,MATCH(S118,Codetabel!$A$2:$A$11,0)),""))</f>
        <v/>
      </c>
      <c r="U118" s="8" t="str">
        <f aca="false">IF(NOT(X118),"n/a (excluded)",IF(K118=S118,"OK","MISMATCH"))</f>
        <v>n/a (excluded)</v>
      </c>
      <c r="V118" s="8" t="str">
        <f aca="false">IF(NOT(X118),"n/a (excluded)",IF(M118&amp;""=T118&amp;"","OK","MISMATCH"))</f>
        <v>n/a (excluded)</v>
      </c>
      <c r="W118" s="8" t="str">
        <f aca="false">IF(E118="","no activity description",IF(O118="","no numeric odour distance",IF(M118="","no category","")))</f>
        <v>no numeric odour distance</v>
      </c>
      <c r="X118" s="12" t="b">
        <f aca="false">W118=""</f>
        <v>0</v>
      </c>
      <c r="Y118" s="8" t="str">
        <f aca="false">IF(X118,INDEX(Codetabel!$C$2:$C$11,MATCH(M118&amp;"",Codetabel!$B$2:$B$11,0)),"")</f>
        <v/>
      </c>
      <c r="Z118" s="8" t="str">
        <f aca="false">IF(X118,O118=S118,"")</f>
        <v/>
      </c>
    </row>
    <row r="119" customFormat="false" ht="15" hidden="false" customHeight="false" outlineLevel="0" collapsed="false">
      <c r="A119" s="9" t="n">
        <v>120</v>
      </c>
      <c r="B119" s="9" t="s">
        <v>386</v>
      </c>
      <c r="C119" s="9" t="s">
        <v>387</v>
      </c>
      <c r="D119" s="9" t="s">
        <v>392</v>
      </c>
      <c r="E119" s="9" t="s">
        <v>381</v>
      </c>
      <c r="F119" s="9" t="n">
        <v>30</v>
      </c>
      <c r="G119" s="9" t="n">
        <v>30</v>
      </c>
      <c r="H119" s="9" t="n">
        <v>100</v>
      </c>
      <c r="I119" s="9" t="n">
        <v>30</v>
      </c>
      <c r="J119" s="9" t="n">
        <f aca="false">MAX(J120,G120,F120,E120)</f>
        <v>50</v>
      </c>
      <c r="K119" s="9" t="n">
        <v>100</v>
      </c>
      <c r="L119" s="9" t="n">
        <f aca="false">IF(ISNA(P120),"",P120)</f>
        <v>30</v>
      </c>
      <c r="M119" s="9" t="s">
        <v>115</v>
      </c>
      <c r="N119" s="11" t="b">
        <f aca="false">TRUE()</f>
        <v>1</v>
      </c>
      <c r="O119" s="8" t="n">
        <f aca="false">IF(F119="","",IF(ISNUMBER(F119),F119,IFERROR(VALUE(F119),"")))</f>
        <v>30</v>
      </c>
      <c r="P119" s="8" t="n">
        <f aca="false">IF(G119="","",IF(ISNUMBER(G119),G119,IFERROR(VALUE(G119),"")))</f>
        <v>30</v>
      </c>
      <c r="Q119" s="8" t="n">
        <f aca="false">IF(H119="","",IF(ISNUMBER(H119),H119,IFERROR(VALUE(H119),"")))</f>
        <v>100</v>
      </c>
      <c r="R119" s="8" t="n">
        <f aca="false">IF(I119="","",IF(ISNUMBER(I119),I119,IFERROR(VALUE(I119),"")))</f>
        <v>30</v>
      </c>
      <c r="S119" s="8" t="n">
        <f aca="false">IF(COUNT(O119:R119)=0,"",MAX(O119:R119))</f>
        <v>100</v>
      </c>
      <c r="T119" s="8" t="str">
        <f aca="false">IF(S119="","",IFERROR(INDEX(Codetabel!$B$2:$B$11,MATCH(S119,Codetabel!$A$2:$A$11,0)),""))</f>
        <v>3.2</v>
      </c>
      <c r="U119" s="8" t="str">
        <f aca="false">IF(NOT(X119),"n/a (excluded)",IF(K119=S119,"OK","MISMATCH"))</f>
        <v>OK</v>
      </c>
      <c r="V119" s="8" t="str">
        <f aca="false">IF(NOT(X119),"n/a (excluded)",IF(M119&amp;""=T119&amp;"","OK","MISMATCH"))</f>
        <v>OK</v>
      </c>
      <c r="W119" s="8" t="str">
        <f aca="false">IF(E119="","no activity description",IF(O119="","no numeric odour distance",IF(M119="","no category","")))</f>
        <v/>
      </c>
      <c r="X119" s="12" t="b">
        <f aca="false">W119=""</f>
        <v>1</v>
      </c>
      <c r="Y119" s="8" t="n">
        <f aca="false">IF(X119,INDEX(Codetabel!$C$2:$C$11,MATCH(M119&amp;"",Codetabel!$B$2:$B$11,0)),"")</f>
        <v>4</v>
      </c>
      <c r="Z119" s="12" t="b">
        <f aca="false">IF(X119,O119=S119,"")</f>
        <v>0</v>
      </c>
    </row>
    <row r="120" customFormat="false" ht="15" hidden="false" customHeight="false" outlineLevel="0" collapsed="false">
      <c r="A120" s="9" t="n">
        <v>121</v>
      </c>
      <c r="B120" s="9" t="s">
        <v>386</v>
      </c>
      <c r="C120" s="9" t="s">
        <v>387</v>
      </c>
      <c r="D120" s="9" t="s">
        <v>107</v>
      </c>
      <c r="E120" s="9" t="s">
        <v>388</v>
      </c>
      <c r="F120" s="9" t="n">
        <v>50</v>
      </c>
      <c r="G120" s="9" t="n">
        <v>30</v>
      </c>
      <c r="H120" s="9" t="n">
        <v>200</v>
      </c>
      <c r="I120" s="9" t="n">
        <v>30</v>
      </c>
      <c r="J120" s="9" t="n">
        <f aca="false">MAX(J121,G121,F121,E121)</f>
        <v>0</v>
      </c>
      <c r="K120" s="9" t="n">
        <v>200</v>
      </c>
      <c r="L120" s="9" t="str">
        <f aca="false">IF(ISNA(P121),"",P121)</f>
        <v/>
      </c>
      <c r="M120" s="9" t="s">
        <v>132</v>
      </c>
      <c r="N120" s="11" t="b">
        <f aca="false">TRUE()</f>
        <v>1</v>
      </c>
      <c r="O120" s="8" t="n">
        <f aca="false">IF(F120="","",IF(ISNUMBER(F120),F120,IFERROR(VALUE(F120),"")))</f>
        <v>50</v>
      </c>
      <c r="P120" s="8" t="n">
        <f aca="false">IF(G120="","",IF(ISNUMBER(G120),G120,IFERROR(VALUE(G120),"")))</f>
        <v>30</v>
      </c>
      <c r="Q120" s="8" t="n">
        <f aca="false">IF(H120="","",IF(ISNUMBER(H120),H120,IFERROR(VALUE(H120),"")))</f>
        <v>200</v>
      </c>
      <c r="R120" s="8" t="n">
        <f aca="false">IF(I120="","",IF(ISNUMBER(I120),I120,IFERROR(VALUE(I120),"")))</f>
        <v>30</v>
      </c>
      <c r="S120" s="8" t="n">
        <f aca="false">IF(COUNT(O120:R120)=0,"",MAX(O120:R120))</f>
        <v>200</v>
      </c>
      <c r="T120" s="8" t="str">
        <f aca="false">IF(S120="","",IFERROR(INDEX(Codetabel!$B$2:$B$11,MATCH(S120,Codetabel!$A$2:$A$11,0)),""))</f>
        <v>4.1</v>
      </c>
      <c r="U120" s="8" t="str">
        <f aca="false">IF(NOT(X120),"n/a (excluded)",IF(K120=S120,"OK","MISMATCH"))</f>
        <v>OK</v>
      </c>
      <c r="V120" s="8" t="str">
        <f aca="false">IF(NOT(X120),"n/a (excluded)",IF(M120&amp;""=T120&amp;"","OK","MISMATCH"))</f>
        <v>OK</v>
      </c>
      <c r="W120" s="8" t="str">
        <f aca="false">IF(E120="","no activity description",IF(O120="","no numeric odour distance",IF(M120="","no category","")))</f>
        <v/>
      </c>
      <c r="X120" s="12" t="b">
        <f aca="false">W120=""</f>
        <v>1</v>
      </c>
      <c r="Y120" s="8" t="n">
        <f aca="false">IF(X120,INDEX(Codetabel!$C$2:$C$11,MATCH(M120&amp;"",Codetabel!$B$2:$B$11,0)),"")</f>
        <v>5</v>
      </c>
      <c r="Z120" s="12" t="b">
        <f aca="false">IF(X120,O120=S120,"")</f>
        <v>0</v>
      </c>
    </row>
    <row r="121" customFormat="false" ht="15" hidden="false" customHeight="false" outlineLevel="0" collapsed="false">
      <c r="A121" s="9" t="n">
        <v>122</v>
      </c>
      <c r="B121" s="9" t="s">
        <v>1282</v>
      </c>
      <c r="C121" s="9" t="s">
        <v>1283</v>
      </c>
      <c r="D121" s="9" t="s">
        <v>1212</v>
      </c>
      <c r="E121" s="9"/>
      <c r="F121" s="9"/>
      <c r="G121" s="9"/>
      <c r="H121" s="9"/>
      <c r="I121" s="9"/>
      <c r="J121" s="9"/>
      <c r="K121" s="9"/>
      <c r="L121" s="9" t="str">
        <f aca="false">IF(ISNA(P122),"",P122)</f>
        <v/>
      </c>
      <c r="M121" s="9"/>
      <c r="N121" s="11" t="b">
        <f aca="false">TRUE()</f>
        <v>1</v>
      </c>
      <c r="O121" s="8" t="str">
        <f aca="false">IF(F121="","",IF(ISNUMBER(F121),F121,IFERROR(VALUE(F121),"")))</f>
        <v/>
      </c>
      <c r="P121" s="8" t="str">
        <f aca="false">IF(G121="","",IF(ISNUMBER(G121),G121,IFERROR(VALUE(G121),"")))</f>
        <v/>
      </c>
      <c r="Q121" s="8" t="str">
        <f aca="false">IF(H121="","",IF(ISNUMBER(H121),H121,IFERROR(VALUE(H121),"")))</f>
        <v/>
      </c>
      <c r="R121" s="8" t="str">
        <f aca="false">IF(I121="","",IF(ISNUMBER(I121),I121,IFERROR(VALUE(I121),"")))</f>
        <v/>
      </c>
      <c r="S121" s="8" t="str">
        <f aca="false">IF(COUNT(O121:R121)=0,"",MAX(O121:R121))</f>
        <v/>
      </c>
      <c r="T121" s="8" t="str">
        <f aca="false">IF(S121="","",IFERROR(INDEX(Codetabel!$B$2:$B$11,MATCH(S121,Codetabel!$A$2:$A$11,0)),""))</f>
        <v/>
      </c>
      <c r="U121" s="8" t="str">
        <f aca="false">IF(NOT(X121),"n/a (excluded)",IF(K121=S121,"OK","MISMATCH"))</f>
        <v>n/a (excluded)</v>
      </c>
      <c r="V121" s="8" t="str">
        <f aca="false">IF(NOT(X121),"n/a (excluded)",IF(M121&amp;""=T121&amp;"","OK","MISMATCH"))</f>
        <v>n/a (excluded)</v>
      </c>
      <c r="W121" s="8" t="str">
        <f aca="false">IF(E121="","no activity description",IF(O121="","no numeric odour distance",IF(M121="","no category","")))</f>
        <v>no activity description</v>
      </c>
      <c r="X121" s="12" t="b">
        <f aca="false">W121=""</f>
        <v>0</v>
      </c>
      <c r="Y121" s="8" t="str">
        <f aca="false">IF(X121,INDEX(Codetabel!$C$2:$C$11,MATCH(M121&amp;"",Codetabel!$B$2:$B$11,0)),"")</f>
        <v/>
      </c>
      <c r="Z121" s="8" t="str">
        <f aca="false">IF(X121,O121=S121,"")</f>
        <v/>
      </c>
    </row>
    <row r="122" customFormat="false" ht="15" hidden="false" customHeight="false" outlineLevel="0" collapsed="false">
      <c r="A122" s="9" t="n">
        <v>123</v>
      </c>
      <c r="B122" s="9" t="s">
        <v>1282</v>
      </c>
      <c r="C122" s="9" t="s">
        <v>1283</v>
      </c>
      <c r="D122" s="9" t="s">
        <v>1212</v>
      </c>
      <c r="E122" s="9" t="s">
        <v>1284</v>
      </c>
      <c r="F122" s="9"/>
      <c r="G122" s="9"/>
      <c r="H122" s="9"/>
      <c r="I122" s="9"/>
      <c r="J122" s="9"/>
      <c r="K122" s="9"/>
      <c r="L122" s="9" t="n">
        <f aca="false">IF(ISNA(P123),"",P123)</f>
        <v>0</v>
      </c>
      <c r="M122" s="9"/>
      <c r="N122" s="11" t="b">
        <f aca="false">TRUE()</f>
        <v>1</v>
      </c>
      <c r="O122" s="8" t="str">
        <f aca="false">IF(F122="","",IF(ISNUMBER(F122),F122,IFERROR(VALUE(F122),"")))</f>
        <v/>
      </c>
      <c r="P122" s="8" t="str">
        <f aca="false">IF(G122="","",IF(ISNUMBER(G122),G122,IFERROR(VALUE(G122),"")))</f>
        <v/>
      </c>
      <c r="Q122" s="8" t="str">
        <f aca="false">IF(H122="","",IF(ISNUMBER(H122),H122,IFERROR(VALUE(H122),"")))</f>
        <v/>
      </c>
      <c r="R122" s="8" t="str">
        <f aca="false">IF(I122="","",IF(ISNUMBER(I122),I122,IFERROR(VALUE(I122),"")))</f>
        <v/>
      </c>
      <c r="S122" s="8" t="str">
        <f aca="false">IF(COUNT(O122:R122)=0,"",MAX(O122:R122))</f>
        <v/>
      </c>
      <c r="T122" s="8" t="str">
        <f aca="false">IF(S122="","",IFERROR(INDEX(Codetabel!$B$2:$B$11,MATCH(S122,Codetabel!$A$2:$A$11,0)),""))</f>
        <v/>
      </c>
      <c r="U122" s="8" t="str">
        <f aca="false">IF(NOT(X122),"n/a (excluded)",IF(K122=S122,"OK","MISMATCH"))</f>
        <v>n/a (excluded)</v>
      </c>
      <c r="V122" s="8" t="str">
        <f aca="false">IF(NOT(X122),"n/a (excluded)",IF(M122&amp;""=T122&amp;"","OK","MISMATCH"))</f>
        <v>n/a (excluded)</v>
      </c>
      <c r="W122" s="8" t="str">
        <f aca="false">IF(E122="","no activity description",IF(O122="","no numeric odour distance",IF(M122="","no category","")))</f>
        <v>no numeric odour distance</v>
      </c>
      <c r="X122" s="12" t="b">
        <f aca="false">W122=""</f>
        <v>0</v>
      </c>
      <c r="Y122" s="8" t="str">
        <f aca="false">IF(X122,INDEX(Codetabel!$C$2:$C$11,MATCH(M122&amp;"",Codetabel!$B$2:$B$11,0)),"")</f>
        <v/>
      </c>
      <c r="Z122" s="8" t="str">
        <f aca="false">IF(X122,O122=S122,"")</f>
        <v/>
      </c>
    </row>
    <row r="123" customFormat="false" ht="15" hidden="false" customHeight="false" outlineLevel="0" collapsed="false">
      <c r="A123" s="9" t="n">
        <v>124</v>
      </c>
      <c r="B123" s="9" t="s">
        <v>393</v>
      </c>
      <c r="C123" s="9" t="s">
        <v>394</v>
      </c>
      <c r="D123" s="9"/>
      <c r="E123" s="9" t="s">
        <v>395</v>
      </c>
      <c r="F123" s="9" t="n">
        <v>30</v>
      </c>
      <c r="G123" s="9" t="n">
        <v>0</v>
      </c>
      <c r="H123" s="9" t="n">
        <v>100</v>
      </c>
      <c r="I123" s="9" t="n">
        <v>10</v>
      </c>
      <c r="J123" s="9" t="n">
        <f aca="false">MAX(J124,G124,F124,E124)</f>
        <v>30</v>
      </c>
      <c r="K123" s="9" t="n">
        <v>100</v>
      </c>
      <c r="L123" s="9" t="n">
        <f aca="false">IF(ISNA(P124),"",P124)</f>
        <v>0</v>
      </c>
      <c r="M123" s="9" t="s">
        <v>115</v>
      </c>
      <c r="N123" s="11" t="b">
        <f aca="false">TRUE()</f>
        <v>1</v>
      </c>
      <c r="O123" s="8" t="n">
        <f aca="false">IF(F123="","",IF(ISNUMBER(F123),F123,IFERROR(VALUE(F123),"")))</f>
        <v>30</v>
      </c>
      <c r="P123" s="8" t="n">
        <f aca="false">IF(G123="","",IF(ISNUMBER(G123),G123,IFERROR(VALUE(G123),"")))</f>
        <v>0</v>
      </c>
      <c r="Q123" s="8" t="n">
        <f aca="false">IF(H123="","",IF(ISNUMBER(H123),H123,IFERROR(VALUE(H123),"")))</f>
        <v>100</v>
      </c>
      <c r="R123" s="8" t="n">
        <f aca="false">IF(I123="","",IF(ISNUMBER(I123),I123,IFERROR(VALUE(I123),"")))</f>
        <v>10</v>
      </c>
      <c r="S123" s="8" t="n">
        <f aca="false">IF(COUNT(O123:R123)=0,"",MAX(O123:R123))</f>
        <v>100</v>
      </c>
      <c r="T123" s="8" t="str">
        <f aca="false">IF(S123="","",IFERROR(INDEX(Codetabel!$B$2:$B$11,MATCH(S123,Codetabel!$A$2:$A$11,0)),""))</f>
        <v>3.2</v>
      </c>
      <c r="U123" s="8" t="str">
        <f aca="false">IF(NOT(X123),"n/a (excluded)",IF(K123=S123,"OK","MISMATCH"))</f>
        <v>OK</v>
      </c>
      <c r="V123" s="8" t="str">
        <f aca="false">IF(NOT(X123),"n/a (excluded)",IF(M123&amp;""=T123&amp;"","OK","MISMATCH"))</f>
        <v>OK</v>
      </c>
      <c r="W123" s="8" t="str">
        <f aca="false">IF(E123="","no activity description",IF(O123="","no numeric odour distance",IF(M123="","no category","")))</f>
        <v/>
      </c>
      <c r="X123" s="12" t="b">
        <f aca="false">W123=""</f>
        <v>1</v>
      </c>
      <c r="Y123" s="8" t="n">
        <f aca="false">IF(X123,INDEX(Codetabel!$C$2:$C$11,MATCH(M123&amp;"",Codetabel!$B$2:$B$11,0)),"")</f>
        <v>4</v>
      </c>
      <c r="Z123" s="12" t="b">
        <f aca="false">IF(X123,O123=S123,"")</f>
        <v>0</v>
      </c>
    </row>
    <row r="124" customFormat="false" ht="15" hidden="false" customHeight="false" outlineLevel="0" collapsed="false">
      <c r="A124" s="9" t="n">
        <v>125</v>
      </c>
      <c r="B124" s="9" t="s">
        <v>396</v>
      </c>
      <c r="C124" s="9" t="s">
        <v>397</v>
      </c>
      <c r="D124" s="9"/>
      <c r="E124" s="9" t="s">
        <v>398</v>
      </c>
      <c r="F124" s="9" t="n">
        <v>30</v>
      </c>
      <c r="G124" s="9" t="n">
        <v>0</v>
      </c>
      <c r="H124" s="9" t="n">
        <v>100</v>
      </c>
      <c r="I124" s="9" t="n">
        <v>10</v>
      </c>
      <c r="J124" s="9" t="n">
        <f aca="false">MAX(J125,G125,F125,E125)</f>
        <v>0</v>
      </c>
      <c r="K124" s="9" t="n">
        <v>100</v>
      </c>
      <c r="L124" s="9" t="str">
        <f aca="false">IF(ISNA(P125),"",P125)</f>
        <v/>
      </c>
      <c r="M124" s="9" t="s">
        <v>115</v>
      </c>
      <c r="N124" s="11" t="b">
        <f aca="false">TRUE()</f>
        <v>1</v>
      </c>
      <c r="O124" s="8" t="n">
        <f aca="false">IF(F124="","",IF(ISNUMBER(F124),F124,IFERROR(VALUE(F124),"")))</f>
        <v>30</v>
      </c>
      <c r="P124" s="8" t="n">
        <f aca="false">IF(G124="","",IF(ISNUMBER(G124),G124,IFERROR(VALUE(G124),"")))</f>
        <v>0</v>
      </c>
      <c r="Q124" s="8" t="n">
        <f aca="false">IF(H124="","",IF(ISNUMBER(H124),H124,IFERROR(VALUE(H124),"")))</f>
        <v>100</v>
      </c>
      <c r="R124" s="8" t="n">
        <f aca="false">IF(I124="","",IF(ISNUMBER(I124),I124,IFERROR(VALUE(I124),"")))</f>
        <v>10</v>
      </c>
      <c r="S124" s="8" t="n">
        <f aca="false">IF(COUNT(O124:R124)=0,"",MAX(O124:R124))</f>
        <v>100</v>
      </c>
      <c r="T124" s="8" t="str">
        <f aca="false">IF(S124="","",IFERROR(INDEX(Codetabel!$B$2:$B$11,MATCH(S124,Codetabel!$A$2:$A$11,0)),""))</f>
        <v>3.2</v>
      </c>
      <c r="U124" s="8" t="str">
        <f aca="false">IF(NOT(X124),"n/a (excluded)",IF(K124=S124,"OK","MISMATCH"))</f>
        <v>OK</v>
      </c>
      <c r="V124" s="8" t="str">
        <f aca="false">IF(NOT(X124),"n/a (excluded)",IF(M124&amp;""=T124&amp;"","OK","MISMATCH"))</f>
        <v>OK</v>
      </c>
      <c r="W124" s="8" t="str">
        <f aca="false">IF(E124="","no activity description",IF(O124="","no numeric odour distance",IF(M124="","no category","")))</f>
        <v/>
      </c>
      <c r="X124" s="12" t="b">
        <f aca="false">W124=""</f>
        <v>1</v>
      </c>
      <c r="Y124" s="8" t="n">
        <f aca="false">IF(X124,INDEX(Codetabel!$C$2:$C$11,MATCH(M124&amp;"",Codetabel!$B$2:$B$11,0)),"")</f>
        <v>4</v>
      </c>
      <c r="Z124" s="12" t="b">
        <f aca="false">IF(X124,O124=S124,"")</f>
        <v>0</v>
      </c>
    </row>
    <row r="125" customFormat="false" ht="15" hidden="false" customHeight="false" outlineLevel="0" collapsed="false">
      <c r="A125" s="9" t="n">
        <v>126</v>
      </c>
      <c r="B125" s="9" t="s">
        <v>1287</v>
      </c>
      <c r="C125" s="9" t="s">
        <v>1273</v>
      </c>
      <c r="D125" s="9" t="s">
        <v>1212</v>
      </c>
      <c r="E125" s="9"/>
      <c r="F125" s="9"/>
      <c r="G125" s="9"/>
      <c r="H125" s="9"/>
      <c r="I125" s="9"/>
      <c r="J125" s="9"/>
      <c r="K125" s="9"/>
      <c r="L125" s="9" t="str">
        <f aca="false">IF(ISNA(P126),"",P126)</f>
        <v/>
      </c>
      <c r="M125" s="9"/>
      <c r="N125" s="11" t="b">
        <f aca="false">TRUE()</f>
        <v>1</v>
      </c>
      <c r="O125" s="8" t="str">
        <f aca="false">IF(F125="","",IF(ISNUMBER(F125),F125,IFERROR(VALUE(F125),"")))</f>
        <v/>
      </c>
      <c r="P125" s="8" t="str">
        <f aca="false">IF(G125="","",IF(ISNUMBER(G125),G125,IFERROR(VALUE(G125),"")))</f>
        <v/>
      </c>
      <c r="Q125" s="8" t="str">
        <f aca="false">IF(H125="","",IF(ISNUMBER(H125),H125,IFERROR(VALUE(H125),"")))</f>
        <v/>
      </c>
      <c r="R125" s="8" t="str">
        <f aca="false">IF(I125="","",IF(ISNUMBER(I125),I125,IFERROR(VALUE(I125),"")))</f>
        <v/>
      </c>
      <c r="S125" s="8" t="str">
        <f aca="false">IF(COUNT(O125:R125)=0,"",MAX(O125:R125))</f>
        <v/>
      </c>
      <c r="T125" s="8" t="str">
        <f aca="false">IF(S125="","",IFERROR(INDEX(Codetabel!$B$2:$B$11,MATCH(S125,Codetabel!$A$2:$A$11,0)),""))</f>
        <v/>
      </c>
      <c r="U125" s="8" t="str">
        <f aca="false">IF(NOT(X125),"n/a (excluded)",IF(K125=S125,"OK","MISMATCH"))</f>
        <v>n/a (excluded)</v>
      </c>
      <c r="V125" s="8" t="str">
        <f aca="false">IF(NOT(X125),"n/a (excluded)",IF(M125&amp;""=T125&amp;"","OK","MISMATCH"))</f>
        <v>n/a (excluded)</v>
      </c>
      <c r="W125" s="8" t="str">
        <f aca="false">IF(E125="","no activity description",IF(O125="","no numeric odour distance",IF(M125="","no category","")))</f>
        <v>no activity description</v>
      </c>
      <c r="X125" s="12" t="b">
        <f aca="false">W125=""</f>
        <v>0</v>
      </c>
      <c r="Y125" s="8" t="str">
        <f aca="false">IF(X125,INDEX(Codetabel!$C$2:$C$11,MATCH(M125&amp;"",Codetabel!$B$2:$B$11,0)),"")</f>
        <v/>
      </c>
      <c r="Z125" s="8" t="str">
        <f aca="false">IF(X125,O125=S125,"")</f>
        <v/>
      </c>
    </row>
    <row r="126" customFormat="false" ht="15" hidden="false" customHeight="false" outlineLevel="0" collapsed="false">
      <c r="A126" s="9" t="n">
        <v>127</v>
      </c>
      <c r="B126" s="9" t="s">
        <v>1287</v>
      </c>
      <c r="C126" s="9" t="s">
        <v>1273</v>
      </c>
      <c r="D126" s="9" t="s">
        <v>1212</v>
      </c>
      <c r="E126" s="9" t="s">
        <v>1288</v>
      </c>
      <c r="F126" s="9"/>
      <c r="G126" s="9"/>
      <c r="H126" s="9"/>
      <c r="I126" s="9"/>
      <c r="J126" s="9"/>
      <c r="K126" s="9"/>
      <c r="L126" s="9" t="n">
        <f aca="false">IF(ISNA(P127),"",P127)</f>
        <v>100</v>
      </c>
      <c r="M126" s="9"/>
      <c r="N126" s="11" t="b">
        <f aca="false">TRUE()</f>
        <v>1</v>
      </c>
      <c r="O126" s="8" t="str">
        <f aca="false">IF(F126="","",IF(ISNUMBER(F126),F126,IFERROR(VALUE(F126),"")))</f>
        <v/>
      </c>
      <c r="P126" s="8" t="str">
        <f aca="false">IF(G126="","",IF(ISNUMBER(G126),G126,IFERROR(VALUE(G126),"")))</f>
        <v/>
      </c>
      <c r="Q126" s="8" t="str">
        <f aca="false">IF(H126="","",IF(ISNUMBER(H126),H126,IFERROR(VALUE(H126),"")))</f>
        <v/>
      </c>
      <c r="R126" s="8" t="str">
        <f aca="false">IF(I126="","",IF(ISNUMBER(I126),I126,IFERROR(VALUE(I126),"")))</f>
        <v/>
      </c>
      <c r="S126" s="8" t="str">
        <f aca="false">IF(COUNT(O126:R126)=0,"",MAX(O126:R126))</f>
        <v/>
      </c>
      <c r="T126" s="8" t="str">
        <f aca="false">IF(S126="","",IFERROR(INDEX(Codetabel!$B$2:$B$11,MATCH(S126,Codetabel!$A$2:$A$11,0)),""))</f>
        <v/>
      </c>
      <c r="U126" s="8" t="str">
        <f aca="false">IF(NOT(X126),"n/a (excluded)",IF(K126=S126,"OK","MISMATCH"))</f>
        <v>n/a (excluded)</v>
      </c>
      <c r="V126" s="8" t="str">
        <f aca="false">IF(NOT(X126),"n/a (excluded)",IF(M126&amp;""=T126&amp;"","OK","MISMATCH"))</f>
        <v>n/a (excluded)</v>
      </c>
      <c r="W126" s="8" t="str">
        <f aca="false">IF(E126="","no activity description",IF(O126="","no numeric odour distance",IF(M126="","no category","")))</f>
        <v>no numeric odour distance</v>
      </c>
      <c r="X126" s="12" t="b">
        <f aca="false">W126=""</f>
        <v>0</v>
      </c>
      <c r="Y126" s="8" t="str">
        <f aca="false">IF(X126,INDEX(Codetabel!$C$2:$C$11,MATCH(M126&amp;"",Codetabel!$B$2:$B$11,0)),"")</f>
        <v/>
      </c>
      <c r="Z126" s="8" t="str">
        <f aca="false">IF(X126,O126=S126,"")</f>
        <v/>
      </c>
    </row>
    <row r="127" customFormat="false" ht="15" hidden="false" customHeight="false" outlineLevel="0" collapsed="false">
      <c r="A127" s="9" t="n">
        <v>128</v>
      </c>
      <c r="B127" s="9" t="s">
        <v>415</v>
      </c>
      <c r="C127" s="9" t="s">
        <v>416</v>
      </c>
      <c r="D127" s="9"/>
      <c r="E127" s="9" t="s">
        <v>417</v>
      </c>
      <c r="F127" s="9" t="n">
        <v>1500</v>
      </c>
      <c r="G127" s="9" t="n">
        <v>100</v>
      </c>
      <c r="H127" s="9" t="n">
        <v>1500</v>
      </c>
      <c r="I127" s="9" t="n">
        <v>1500</v>
      </c>
      <c r="J127" s="9" t="n">
        <f aca="false">MAX(J128,G128,F128,E128)</f>
        <v>300</v>
      </c>
      <c r="K127" s="9" t="n">
        <v>1500</v>
      </c>
      <c r="L127" s="9" t="n">
        <f aca="false">IF(ISNA(P128),"",P128)</f>
        <v>0</v>
      </c>
      <c r="M127" s="9" t="s">
        <v>418</v>
      </c>
      <c r="N127" s="11" t="b">
        <f aca="false">TRUE()</f>
        <v>1</v>
      </c>
      <c r="O127" s="8" t="n">
        <f aca="false">IF(F127="","",IF(ISNUMBER(F127),F127,IFERROR(VALUE(F127),"")))</f>
        <v>1500</v>
      </c>
      <c r="P127" s="8" t="n">
        <f aca="false">IF(G127="","",IF(ISNUMBER(G127),G127,IFERROR(VALUE(G127),"")))</f>
        <v>100</v>
      </c>
      <c r="Q127" s="8" t="n">
        <f aca="false">IF(H127="","",IF(ISNUMBER(H127),H127,IFERROR(VALUE(H127),"")))</f>
        <v>1500</v>
      </c>
      <c r="R127" s="8" t="n">
        <f aca="false">IF(I127="","",IF(ISNUMBER(I127),I127,IFERROR(VALUE(I127),"")))</f>
        <v>1500</v>
      </c>
      <c r="S127" s="8" t="n">
        <f aca="false">IF(COUNT(O127:R127)=0,"",MAX(O127:R127))</f>
        <v>1500</v>
      </c>
      <c r="T127" s="8" t="str">
        <f aca="false">IF(S127="","",IFERROR(INDEX(Codetabel!$B$2:$B$11,MATCH(S127,Codetabel!$A$2:$A$11,0)),""))</f>
        <v>6</v>
      </c>
      <c r="U127" s="8" t="str">
        <f aca="false">IF(NOT(X127),"n/a (excluded)",IF(K127=S127,"OK","MISMATCH"))</f>
        <v>OK</v>
      </c>
      <c r="V127" s="8" t="str">
        <f aca="false">IF(NOT(X127),"n/a (excluded)",IF(M127&amp;""=T127&amp;"","OK","MISMATCH"))</f>
        <v>OK</v>
      </c>
      <c r="W127" s="8" t="str">
        <f aca="false">IF(E127="","no activity description",IF(O127="","no numeric odour distance",IF(M127="","no category","")))</f>
        <v/>
      </c>
      <c r="X127" s="12" t="b">
        <f aca="false">W127=""</f>
        <v>1</v>
      </c>
      <c r="Y127" s="8" t="n">
        <f aca="false">IF(X127,INDEX(Codetabel!$C$2:$C$11,MATCH(M127&amp;"",Codetabel!$B$2:$B$11,0)),"")</f>
        <v>10</v>
      </c>
      <c r="Z127" s="12" t="b">
        <f aca="false">IF(X127,O127=S127,"")</f>
        <v>1</v>
      </c>
    </row>
    <row r="128" customFormat="false" ht="15" hidden="false" customHeight="false" outlineLevel="0" collapsed="false">
      <c r="A128" s="9" t="n">
        <v>129</v>
      </c>
      <c r="B128" s="9" t="s">
        <v>419</v>
      </c>
      <c r="C128" s="9" t="s">
        <v>420</v>
      </c>
      <c r="D128" s="9" t="s">
        <v>1285</v>
      </c>
      <c r="E128" s="9" t="s">
        <v>421</v>
      </c>
      <c r="F128" s="9" t="n">
        <v>50</v>
      </c>
      <c r="G128" s="9" t="n">
        <v>0</v>
      </c>
      <c r="H128" s="9" t="n">
        <v>100</v>
      </c>
      <c r="I128" s="9" t="n">
        <v>30</v>
      </c>
      <c r="J128" s="9" t="n">
        <f aca="false">MAX(J129,G129,F129,E129)</f>
        <v>300</v>
      </c>
      <c r="K128" s="9" t="n">
        <v>100</v>
      </c>
      <c r="L128" s="9" t="n">
        <f aca="false">IF(ISNA(P129),"",P129)</f>
        <v>0</v>
      </c>
      <c r="M128" s="9" t="s">
        <v>115</v>
      </c>
      <c r="N128" s="11" t="b">
        <f aca="false">TRUE()</f>
        <v>1</v>
      </c>
      <c r="O128" s="8" t="n">
        <f aca="false">IF(F128="","",IF(ISNUMBER(F128),F128,IFERROR(VALUE(F128),"")))</f>
        <v>50</v>
      </c>
      <c r="P128" s="8" t="n">
        <f aca="false">IF(G128="","",IF(ISNUMBER(G128),G128,IFERROR(VALUE(G128),"")))</f>
        <v>0</v>
      </c>
      <c r="Q128" s="8" t="n">
        <f aca="false">IF(H128="","",IF(ISNUMBER(H128),H128,IFERROR(VALUE(H128),"")))</f>
        <v>100</v>
      </c>
      <c r="R128" s="8" t="n">
        <f aca="false">IF(I128="","",IF(ISNUMBER(I128),I128,IFERROR(VALUE(I128),"")))</f>
        <v>30</v>
      </c>
      <c r="S128" s="8" t="n">
        <f aca="false">IF(COUNT(O128:R128)=0,"",MAX(O128:R128))</f>
        <v>100</v>
      </c>
      <c r="T128" s="8" t="str">
        <f aca="false">IF(S128="","",IFERROR(INDEX(Codetabel!$B$2:$B$11,MATCH(S128,Codetabel!$A$2:$A$11,0)),""))</f>
        <v>3.2</v>
      </c>
      <c r="U128" s="8" t="str">
        <f aca="false">IF(NOT(X128),"n/a (excluded)",IF(K128=S128,"OK","MISMATCH"))</f>
        <v>OK</v>
      </c>
      <c r="V128" s="8" t="str">
        <f aca="false">IF(NOT(X128),"n/a (excluded)",IF(M128&amp;""=T128&amp;"","OK","MISMATCH"))</f>
        <v>OK</v>
      </c>
      <c r="W128" s="8" t="str">
        <f aca="false">IF(E128="","no activity description",IF(O128="","no numeric odour distance",IF(M128="","no category","")))</f>
        <v/>
      </c>
      <c r="X128" s="12" t="b">
        <f aca="false">W128=""</f>
        <v>1</v>
      </c>
      <c r="Y128" s="8" t="n">
        <f aca="false">IF(X128,INDEX(Codetabel!$C$2:$C$11,MATCH(M128&amp;"",Codetabel!$B$2:$B$11,0)),"")</f>
        <v>4</v>
      </c>
      <c r="Z128" s="12" t="b">
        <f aca="false">IF(X128,O128=S128,"")</f>
        <v>0</v>
      </c>
    </row>
    <row r="129" customFormat="false" ht="15" hidden="false" customHeight="false" outlineLevel="0" collapsed="false">
      <c r="A129" s="9" t="n">
        <v>130</v>
      </c>
      <c r="B129" s="9" t="s">
        <v>419</v>
      </c>
      <c r="C129" s="9" t="s">
        <v>420</v>
      </c>
      <c r="D129" s="9" t="s">
        <v>1286</v>
      </c>
      <c r="E129" s="9" t="s">
        <v>422</v>
      </c>
      <c r="F129" s="9" t="n">
        <v>300</v>
      </c>
      <c r="G129" s="9" t="n">
        <v>0</v>
      </c>
      <c r="H129" s="9" t="n">
        <v>100</v>
      </c>
      <c r="I129" s="9" t="n">
        <v>50</v>
      </c>
      <c r="J129" s="9" t="n">
        <f aca="false">MAX(J130,G130,F130,E130)</f>
        <v>300</v>
      </c>
      <c r="K129" s="9" t="n">
        <v>300</v>
      </c>
      <c r="L129" s="9" t="n">
        <f aca="false">IF(ISNA(P130),"",P130)</f>
        <v>0</v>
      </c>
      <c r="M129" s="9" t="s">
        <v>199</v>
      </c>
      <c r="N129" s="11" t="b">
        <f aca="false">TRUE()</f>
        <v>1</v>
      </c>
      <c r="O129" s="8" t="n">
        <f aca="false">IF(F129="","",IF(ISNUMBER(F129),F129,IFERROR(VALUE(F129),"")))</f>
        <v>300</v>
      </c>
      <c r="P129" s="8" t="n">
        <f aca="false">IF(G129="","",IF(ISNUMBER(G129),G129,IFERROR(VALUE(G129),"")))</f>
        <v>0</v>
      </c>
      <c r="Q129" s="8" t="n">
        <f aca="false">IF(H129="","",IF(ISNUMBER(H129),H129,IFERROR(VALUE(H129),"")))</f>
        <v>100</v>
      </c>
      <c r="R129" s="8" t="n">
        <f aca="false">IF(I129="","",IF(ISNUMBER(I129),I129,IFERROR(VALUE(I129),"")))</f>
        <v>50</v>
      </c>
      <c r="S129" s="8" t="n">
        <f aca="false">IF(COUNT(O129:R129)=0,"",MAX(O129:R129))</f>
        <v>300</v>
      </c>
      <c r="T129" s="8" t="str">
        <f aca="false">IF(S129="","",IFERROR(INDEX(Codetabel!$B$2:$B$11,MATCH(S129,Codetabel!$A$2:$A$11,0)),""))</f>
        <v>4.2</v>
      </c>
      <c r="U129" s="8" t="str">
        <f aca="false">IF(NOT(X129),"n/a (excluded)",IF(K129=S129,"OK","MISMATCH"))</f>
        <v>OK</v>
      </c>
      <c r="V129" s="8" t="str">
        <f aca="false">IF(NOT(X129),"n/a (excluded)",IF(M129&amp;""=T129&amp;"","OK","MISMATCH"))</f>
        <v>OK</v>
      </c>
      <c r="W129" s="8" t="str">
        <f aca="false">IF(E129="","no activity description",IF(O129="","no numeric odour distance",IF(M129="","no category","")))</f>
        <v/>
      </c>
      <c r="X129" s="12" t="b">
        <f aca="false">W129=""</f>
        <v>1</v>
      </c>
      <c r="Y129" s="8" t="n">
        <f aca="false">IF(X129,INDEX(Codetabel!$C$2:$C$11,MATCH(M129&amp;"",Codetabel!$B$2:$B$11,0)),"")</f>
        <v>6</v>
      </c>
      <c r="Z129" s="12" t="b">
        <f aca="false">IF(X129,O129=S129,"")</f>
        <v>1</v>
      </c>
    </row>
    <row r="130" customFormat="false" ht="15" hidden="false" customHeight="false" outlineLevel="0" collapsed="false">
      <c r="A130" s="9" t="n">
        <v>131</v>
      </c>
      <c r="B130" s="9" t="s">
        <v>419</v>
      </c>
      <c r="C130" s="9" t="s">
        <v>420</v>
      </c>
      <c r="D130" s="9" t="s">
        <v>1289</v>
      </c>
      <c r="E130" s="9" t="s">
        <v>423</v>
      </c>
      <c r="F130" s="9" t="n">
        <v>300</v>
      </c>
      <c r="G130" s="9" t="n">
        <v>0</v>
      </c>
      <c r="H130" s="9" t="n">
        <v>200</v>
      </c>
      <c r="I130" s="9" t="n">
        <v>50</v>
      </c>
      <c r="J130" s="9" t="n">
        <f aca="false">MAX(J131,G131,F131,E131)</f>
        <v>10</v>
      </c>
      <c r="K130" s="9" t="n">
        <v>300</v>
      </c>
      <c r="L130" s="9" t="n">
        <f aca="false">IF(ISNA(P131),"",P131)</f>
        <v>10</v>
      </c>
      <c r="M130" s="9" t="s">
        <v>199</v>
      </c>
      <c r="N130" s="11" t="b">
        <f aca="false">TRUE()</f>
        <v>1</v>
      </c>
      <c r="O130" s="8" t="n">
        <f aca="false">IF(F130="","",IF(ISNUMBER(F130),F130,IFERROR(VALUE(F130),"")))</f>
        <v>300</v>
      </c>
      <c r="P130" s="8" t="n">
        <f aca="false">IF(G130="","",IF(ISNUMBER(G130),G130,IFERROR(VALUE(G130),"")))</f>
        <v>0</v>
      </c>
      <c r="Q130" s="8" t="n">
        <f aca="false">IF(H130="","",IF(ISNUMBER(H130),H130,IFERROR(VALUE(H130),"")))</f>
        <v>200</v>
      </c>
      <c r="R130" s="8" t="n">
        <f aca="false">IF(I130="","",IF(ISNUMBER(I130),I130,IFERROR(VALUE(I130),"")))</f>
        <v>50</v>
      </c>
      <c r="S130" s="8" t="n">
        <f aca="false">IF(COUNT(O130:R130)=0,"",MAX(O130:R130))</f>
        <v>300</v>
      </c>
      <c r="T130" s="8" t="str">
        <f aca="false">IF(S130="","",IFERROR(INDEX(Codetabel!$B$2:$B$11,MATCH(S130,Codetabel!$A$2:$A$11,0)),""))</f>
        <v>4.2</v>
      </c>
      <c r="U130" s="8" t="str">
        <f aca="false">IF(NOT(X130),"n/a (excluded)",IF(K130=S130,"OK","MISMATCH"))</f>
        <v>OK</v>
      </c>
      <c r="V130" s="8" t="str">
        <f aca="false">IF(NOT(X130),"n/a (excluded)",IF(M130&amp;""=T130&amp;"","OK","MISMATCH"))</f>
        <v>OK</v>
      </c>
      <c r="W130" s="8" t="str">
        <f aca="false">IF(E130="","no activity description",IF(O130="","no numeric odour distance",IF(M130="","no category","")))</f>
        <v/>
      </c>
      <c r="X130" s="12" t="b">
        <f aca="false">W130=""</f>
        <v>1</v>
      </c>
      <c r="Y130" s="8" t="n">
        <f aca="false">IF(X130,INDEX(Codetabel!$C$2:$C$11,MATCH(M130&amp;"",Codetabel!$B$2:$B$11,0)),"")</f>
        <v>6</v>
      </c>
      <c r="Z130" s="12" t="b">
        <f aca="false">IF(X130,O130=S130,"")</f>
        <v>1</v>
      </c>
    </row>
    <row r="131" customFormat="false" ht="15" hidden="false" customHeight="false" outlineLevel="0" collapsed="false">
      <c r="A131" s="9" t="n">
        <v>132</v>
      </c>
      <c r="B131" s="9" t="s">
        <v>424</v>
      </c>
      <c r="C131" s="9" t="s">
        <v>425</v>
      </c>
      <c r="D131" s="9"/>
      <c r="E131" s="9" t="s">
        <v>426</v>
      </c>
      <c r="F131" s="9" t="n">
        <v>10</v>
      </c>
      <c r="G131" s="9" t="n">
        <v>10</v>
      </c>
      <c r="H131" s="9" t="n">
        <v>100</v>
      </c>
      <c r="I131" s="9" t="n">
        <v>1500</v>
      </c>
      <c r="J131" s="9" t="n">
        <f aca="false">MAX(J132,G132,F132,E132)</f>
        <v>0</v>
      </c>
      <c r="K131" s="9" t="n">
        <v>1500</v>
      </c>
      <c r="L131" s="9" t="str">
        <f aca="false">IF(ISNA(P132),"",P132)</f>
        <v/>
      </c>
      <c r="M131" s="9" t="s">
        <v>418</v>
      </c>
      <c r="N131" s="11" t="b">
        <f aca="false">TRUE()</f>
        <v>1</v>
      </c>
      <c r="O131" s="8" t="n">
        <f aca="false">IF(F131="","",IF(ISNUMBER(F131),F131,IFERROR(VALUE(F131),"")))</f>
        <v>10</v>
      </c>
      <c r="P131" s="8" t="n">
        <f aca="false">IF(G131="","",IF(ISNUMBER(G131),G131,IFERROR(VALUE(G131),"")))</f>
        <v>10</v>
      </c>
      <c r="Q131" s="8" t="n">
        <f aca="false">IF(H131="","",IF(ISNUMBER(H131),H131,IFERROR(VALUE(H131),"")))</f>
        <v>100</v>
      </c>
      <c r="R131" s="8" t="n">
        <f aca="false">IF(I131="","",IF(ISNUMBER(I131),I131,IFERROR(VALUE(I131),"")))</f>
        <v>1500</v>
      </c>
      <c r="S131" s="8" t="n">
        <f aca="false">IF(COUNT(O131:R131)=0,"",MAX(O131:R131))</f>
        <v>1500</v>
      </c>
      <c r="T131" s="8" t="str">
        <f aca="false">IF(S131="","",IFERROR(INDEX(Codetabel!$B$2:$B$11,MATCH(S131,Codetabel!$A$2:$A$11,0)),""))</f>
        <v>6</v>
      </c>
      <c r="U131" s="8" t="str">
        <f aca="false">IF(NOT(X131),"n/a (excluded)",IF(K131=S131,"OK","MISMATCH"))</f>
        <v>OK</v>
      </c>
      <c r="V131" s="8" t="str">
        <f aca="false">IF(NOT(X131),"n/a (excluded)",IF(M131&amp;""=T131&amp;"","OK","MISMATCH"))</f>
        <v>OK</v>
      </c>
      <c r="W131" s="8" t="str">
        <f aca="false">IF(E131="","no activity description",IF(O131="","no numeric odour distance",IF(M131="","no category","")))</f>
        <v/>
      </c>
      <c r="X131" s="12" t="b">
        <f aca="false">W131=""</f>
        <v>1</v>
      </c>
      <c r="Y131" s="8" t="n">
        <f aca="false">IF(X131,INDEX(Codetabel!$C$2:$C$11,MATCH(M131&amp;"",Codetabel!$B$2:$B$11,0)),"")</f>
        <v>10</v>
      </c>
      <c r="Z131" s="12" t="b">
        <f aca="false">IF(X131,O131=S131,"")</f>
        <v>0</v>
      </c>
    </row>
    <row r="132" customFormat="false" ht="15" hidden="false" customHeight="false" outlineLevel="0" collapsed="false">
      <c r="A132" s="9" t="n">
        <v>133</v>
      </c>
      <c r="B132" s="9" t="s">
        <v>1290</v>
      </c>
      <c r="C132" s="9" t="s">
        <v>1275</v>
      </c>
      <c r="D132" s="9" t="s">
        <v>1212</v>
      </c>
      <c r="E132" s="9"/>
      <c r="F132" s="9"/>
      <c r="G132" s="9"/>
      <c r="H132" s="9"/>
      <c r="I132" s="9"/>
      <c r="J132" s="9"/>
      <c r="K132" s="9"/>
      <c r="L132" s="9" t="str">
        <f aca="false">IF(ISNA(P133),"",P133)</f>
        <v/>
      </c>
      <c r="M132" s="9"/>
      <c r="N132" s="11" t="b">
        <f aca="false">TRUE()</f>
        <v>1</v>
      </c>
      <c r="O132" s="8" t="str">
        <f aca="false">IF(F132="","",IF(ISNUMBER(F132),F132,IFERROR(VALUE(F132),"")))</f>
        <v/>
      </c>
      <c r="P132" s="8" t="str">
        <f aca="false">IF(G132="","",IF(ISNUMBER(G132),G132,IFERROR(VALUE(G132),"")))</f>
        <v/>
      </c>
      <c r="Q132" s="8" t="str">
        <f aca="false">IF(H132="","",IF(ISNUMBER(H132),H132,IFERROR(VALUE(H132),"")))</f>
        <v/>
      </c>
      <c r="R132" s="8" t="str">
        <f aca="false">IF(I132="","",IF(ISNUMBER(I132),I132,IFERROR(VALUE(I132),"")))</f>
        <v/>
      </c>
      <c r="S132" s="8" t="str">
        <f aca="false">IF(COUNT(O132:R132)=0,"",MAX(O132:R132))</f>
        <v/>
      </c>
      <c r="T132" s="8" t="str">
        <f aca="false">IF(S132="","",IFERROR(INDEX(Codetabel!$B$2:$B$11,MATCH(S132,Codetabel!$A$2:$A$11,0)),""))</f>
        <v/>
      </c>
      <c r="U132" s="8" t="str">
        <f aca="false">IF(NOT(X132),"n/a (excluded)",IF(K132=S132,"OK","MISMATCH"))</f>
        <v>n/a (excluded)</v>
      </c>
      <c r="V132" s="8" t="str">
        <f aca="false">IF(NOT(X132),"n/a (excluded)",IF(M132&amp;""=T132&amp;"","OK","MISMATCH"))</f>
        <v>n/a (excluded)</v>
      </c>
      <c r="W132" s="8" t="str">
        <f aca="false">IF(E132="","no activity description",IF(O132="","no numeric odour distance",IF(M132="","no category","")))</f>
        <v>no activity description</v>
      </c>
      <c r="X132" s="12" t="b">
        <f aca="false">W132=""</f>
        <v>0</v>
      </c>
      <c r="Y132" s="8" t="str">
        <f aca="false">IF(X132,INDEX(Codetabel!$C$2:$C$11,MATCH(M132&amp;"",Codetabel!$B$2:$B$11,0)),"")</f>
        <v/>
      </c>
      <c r="Z132" s="8" t="str">
        <f aca="false">IF(X132,O132=S132,"")</f>
        <v/>
      </c>
    </row>
    <row r="133" customFormat="false" ht="15" hidden="false" customHeight="false" outlineLevel="0" collapsed="false">
      <c r="A133" s="9" t="n">
        <v>134</v>
      </c>
      <c r="B133" s="9" t="s">
        <v>1290</v>
      </c>
      <c r="C133" s="9" t="s">
        <v>1275</v>
      </c>
      <c r="D133" s="9" t="s">
        <v>1212</v>
      </c>
      <c r="E133" s="9" t="s">
        <v>1291</v>
      </c>
      <c r="F133" s="9"/>
      <c r="G133" s="9"/>
      <c r="H133" s="9"/>
      <c r="I133" s="9"/>
      <c r="J133" s="9"/>
      <c r="K133" s="9"/>
      <c r="L133" s="9" t="str">
        <f aca="false">IF(ISNA(P134),"",P134)</f>
        <v/>
      </c>
      <c r="M133" s="9"/>
      <c r="N133" s="11" t="b">
        <f aca="false">TRUE()</f>
        <v>1</v>
      </c>
      <c r="O133" s="8" t="str">
        <f aca="false">IF(F133="","",IF(ISNUMBER(F133),F133,IFERROR(VALUE(F133),"")))</f>
        <v/>
      </c>
      <c r="P133" s="8" t="str">
        <f aca="false">IF(G133="","",IF(ISNUMBER(G133),G133,IFERROR(VALUE(G133),"")))</f>
        <v/>
      </c>
      <c r="Q133" s="8" t="str">
        <f aca="false">IF(H133="","",IF(ISNUMBER(H133),H133,IFERROR(VALUE(H133),"")))</f>
        <v/>
      </c>
      <c r="R133" s="8" t="str">
        <f aca="false">IF(I133="","",IF(ISNUMBER(I133),I133,IFERROR(VALUE(I133),"")))</f>
        <v/>
      </c>
      <c r="S133" s="8" t="str">
        <f aca="false">IF(COUNT(O133:R133)=0,"",MAX(O133:R133))</f>
        <v/>
      </c>
      <c r="T133" s="8" t="str">
        <f aca="false">IF(S133="","",IFERROR(INDEX(Codetabel!$B$2:$B$11,MATCH(S133,Codetabel!$A$2:$A$11,0)),""))</f>
        <v/>
      </c>
      <c r="U133" s="8" t="str">
        <f aca="false">IF(NOT(X133),"n/a (excluded)",IF(K133=S133,"OK","MISMATCH"))</f>
        <v>n/a (excluded)</v>
      </c>
      <c r="V133" s="8" t="str">
        <f aca="false">IF(NOT(X133),"n/a (excluded)",IF(M133&amp;""=T133&amp;"","OK","MISMATCH"))</f>
        <v>n/a (excluded)</v>
      </c>
      <c r="W133" s="8" t="str">
        <f aca="false">IF(E133="","no activity description",IF(O133="","no numeric odour distance",IF(M133="","no category","")))</f>
        <v>no numeric odour distance</v>
      </c>
      <c r="X133" s="12" t="b">
        <f aca="false">W133=""</f>
        <v>0</v>
      </c>
      <c r="Y133" s="8" t="str">
        <f aca="false">IF(X133,INDEX(Codetabel!$C$2:$C$11,MATCH(M133&amp;"",Codetabel!$B$2:$B$11,0)),"")</f>
        <v/>
      </c>
      <c r="Z133" s="8" t="str">
        <f aca="false">IF(X133,O133=S133,"")</f>
        <v/>
      </c>
    </row>
    <row r="134" customFormat="false" ht="15" hidden="false" customHeight="false" outlineLevel="0" collapsed="false">
      <c r="A134" s="9" t="n">
        <v>135</v>
      </c>
      <c r="B134" s="9" t="s">
        <v>427</v>
      </c>
      <c r="C134" s="9" t="s">
        <v>428</v>
      </c>
      <c r="D134" s="9" t="s">
        <v>1215</v>
      </c>
      <c r="E134" s="9" t="s">
        <v>1292</v>
      </c>
      <c r="F134" s="9"/>
      <c r="G134" s="9"/>
      <c r="H134" s="9"/>
      <c r="I134" s="9"/>
      <c r="J134" s="9"/>
      <c r="K134" s="9"/>
      <c r="L134" s="9" t="n">
        <f aca="false">IF(ISNA(P135),"",P135)</f>
        <v>0</v>
      </c>
      <c r="M134" s="9"/>
      <c r="N134" s="11" t="b">
        <f aca="false">TRUE()</f>
        <v>1</v>
      </c>
      <c r="O134" s="8" t="str">
        <f aca="false">IF(F134="","",IF(ISNUMBER(F134),F134,IFERROR(VALUE(F134),"")))</f>
        <v/>
      </c>
      <c r="P134" s="8" t="str">
        <f aca="false">IF(G134="","",IF(ISNUMBER(G134),G134,IFERROR(VALUE(G134),"")))</f>
        <v/>
      </c>
      <c r="Q134" s="8" t="str">
        <f aca="false">IF(H134="","",IF(ISNUMBER(H134),H134,IFERROR(VALUE(H134),"")))</f>
        <v/>
      </c>
      <c r="R134" s="8" t="str">
        <f aca="false">IF(I134="","",IF(ISNUMBER(I134),I134,IFERROR(VALUE(I134),"")))</f>
        <v/>
      </c>
      <c r="S134" s="8" t="str">
        <f aca="false">IF(COUNT(O134:R134)=0,"",MAX(O134:R134))</f>
        <v/>
      </c>
      <c r="T134" s="8" t="str">
        <f aca="false">IF(S134="","",IFERROR(INDEX(Codetabel!$B$2:$B$11,MATCH(S134,Codetabel!$A$2:$A$11,0)),""))</f>
        <v/>
      </c>
      <c r="U134" s="8" t="str">
        <f aca="false">IF(NOT(X134),"n/a (excluded)",IF(K134=S134,"OK","MISMATCH"))</f>
        <v>n/a (excluded)</v>
      </c>
      <c r="V134" s="8" t="str">
        <f aca="false">IF(NOT(X134),"n/a (excluded)",IF(M134&amp;""=T134&amp;"","OK","MISMATCH"))</f>
        <v>n/a (excluded)</v>
      </c>
      <c r="W134" s="8" t="str">
        <f aca="false">IF(E134="","no activity description",IF(O134="","no numeric odour distance",IF(M134="","no category","")))</f>
        <v>no numeric odour distance</v>
      </c>
      <c r="X134" s="12" t="b">
        <f aca="false">W134=""</f>
        <v>0</v>
      </c>
      <c r="Y134" s="8" t="str">
        <f aca="false">IF(X134,INDEX(Codetabel!$C$2:$C$11,MATCH(M134&amp;"",Codetabel!$B$2:$B$11,0)),"")</f>
        <v/>
      </c>
      <c r="Z134" s="8" t="str">
        <f aca="false">IF(X134,O134=S134,"")</f>
        <v/>
      </c>
    </row>
    <row r="135" customFormat="false" ht="15" hidden="false" customHeight="false" outlineLevel="0" collapsed="false">
      <c r="A135" s="9" t="n">
        <v>136</v>
      </c>
      <c r="B135" s="9" t="s">
        <v>432</v>
      </c>
      <c r="C135" s="9" t="s">
        <v>433</v>
      </c>
      <c r="D135" s="9"/>
      <c r="E135" s="9" t="s">
        <v>434</v>
      </c>
      <c r="F135" s="9" t="n">
        <v>200</v>
      </c>
      <c r="G135" s="9" t="n">
        <v>0</v>
      </c>
      <c r="H135" s="9" t="n">
        <v>200</v>
      </c>
      <c r="I135" s="9" t="n">
        <v>200</v>
      </c>
      <c r="J135" s="9" t="n">
        <f aca="false">MAX(J136,G136,F136,E136)</f>
        <v>0</v>
      </c>
      <c r="K135" s="9" t="n">
        <v>200</v>
      </c>
      <c r="L135" s="9" t="str">
        <f aca="false">IF(ISNA(P136),"",P136)</f>
        <v/>
      </c>
      <c r="M135" s="9" t="s">
        <v>132</v>
      </c>
      <c r="N135" s="11" t="b">
        <f aca="false">TRUE()</f>
        <v>1</v>
      </c>
      <c r="O135" s="8" t="n">
        <f aca="false">IF(F135="","",IF(ISNUMBER(F135),F135,IFERROR(VALUE(F135),"")))</f>
        <v>200</v>
      </c>
      <c r="P135" s="8" t="n">
        <f aca="false">IF(G135="","",IF(ISNUMBER(G135),G135,IFERROR(VALUE(G135),"")))</f>
        <v>0</v>
      </c>
      <c r="Q135" s="8" t="n">
        <f aca="false">IF(H135="","",IF(ISNUMBER(H135),H135,IFERROR(VALUE(H135),"")))</f>
        <v>200</v>
      </c>
      <c r="R135" s="8" t="n">
        <f aca="false">IF(I135="","",IF(ISNUMBER(I135),I135,IFERROR(VALUE(I135),"")))</f>
        <v>200</v>
      </c>
      <c r="S135" s="8" t="n">
        <f aca="false">IF(COUNT(O135:R135)=0,"",MAX(O135:R135))</f>
        <v>200</v>
      </c>
      <c r="T135" s="8" t="str">
        <f aca="false">IF(S135="","",IFERROR(INDEX(Codetabel!$B$2:$B$11,MATCH(S135,Codetabel!$A$2:$A$11,0)),""))</f>
        <v>4.1</v>
      </c>
      <c r="U135" s="8" t="str">
        <f aca="false">IF(NOT(X135),"n/a (excluded)",IF(K135=S135,"OK","MISMATCH"))</f>
        <v>OK</v>
      </c>
      <c r="V135" s="8" t="str">
        <f aca="false">IF(NOT(X135),"n/a (excluded)",IF(M135&amp;""=T135&amp;"","OK","MISMATCH"))</f>
        <v>OK</v>
      </c>
      <c r="W135" s="8" t="str">
        <f aca="false">IF(E135="","no activity description",IF(O135="","no numeric odour distance",IF(M135="","no category","")))</f>
        <v/>
      </c>
      <c r="X135" s="12" t="b">
        <f aca="false">W135=""</f>
        <v>1</v>
      </c>
      <c r="Y135" s="8" t="n">
        <f aca="false">IF(X135,INDEX(Codetabel!$C$2:$C$11,MATCH(M135&amp;"",Codetabel!$B$2:$B$11,0)),"")</f>
        <v>5</v>
      </c>
      <c r="Z135" s="12" t="b">
        <f aca="false">IF(X135,O135=S135,"")</f>
        <v>1</v>
      </c>
    </row>
    <row r="136" customFormat="false" ht="15" hidden="false" customHeight="false" outlineLevel="0" collapsed="false">
      <c r="A136" s="9" t="n">
        <v>137</v>
      </c>
      <c r="B136" s="9" t="s">
        <v>435</v>
      </c>
      <c r="C136" s="9" t="s">
        <v>433</v>
      </c>
      <c r="D136" s="9" t="s">
        <v>1215</v>
      </c>
      <c r="E136" s="9" t="s">
        <v>1293</v>
      </c>
      <c r="F136" s="9"/>
      <c r="G136" s="9"/>
      <c r="H136" s="9"/>
      <c r="I136" s="9"/>
      <c r="J136" s="9"/>
      <c r="K136" s="9"/>
      <c r="L136" s="9" t="n">
        <f aca="false">IF(ISNA(P137),"",P137)</f>
        <v>30</v>
      </c>
      <c r="M136" s="9"/>
      <c r="N136" s="11" t="b">
        <f aca="false">TRUE()</f>
        <v>1</v>
      </c>
      <c r="O136" s="8" t="str">
        <f aca="false">IF(F136="","",IF(ISNUMBER(F136),F136,IFERROR(VALUE(F136),"")))</f>
        <v/>
      </c>
      <c r="P136" s="8" t="str">
        <f aca="false">IF(G136="","",IF(ISNUMBER(G136),G136,IFERROR(VALUE(G136),"")))</f>
        <v/>
      </c>
      <c r="Q136" s="8" t="str">
        <f aca="false">IF(H136="","",IF(ISNUMBER(H136),H136,IFERROR(VALUE(H136),"")))</f>
        <v/>
      </c>
      <c r="R136" s="8" t="str">
        <f aca="false">IF(I136="","",IF(ISNUMBER(I136),I136,IFERROR(VALUE(I136),"")))</f>
        <v/>
      </c>
      <c r="S136" s="8" t="str">
        <f aca="false">IF(COUNT(O136:R136)=0,"",MAX(O136:R136))</f>
        <v/>
      </c>
      <c r="T136" s="8" t="str">
        <f aca="false">IF(S136="","",IFERROR(INDEX(Codetabel!$B$2:$B$11,MATCH(S136,Codetabel!$A$2:$A$11,0)),""))</f>
        <v/>
      </c>
      <c r="U136" s="8" t="str">
        <f aca="false">IF(NOT(X136),"n/a (excluded)",IF(K136=S136,"OK","MISMATCH"))</f>
        <v>n/a (excluded)</v>
      </c>
      <c r="V136" s="8" t="str">
        <f aca="false">IF(NOT(X136),"n/a (excluded)",IF(M136&amp;""=T136&amp;"","OK","MISMATCH"))</f>
        <v>n/a (excluded)</v>
      </c>
      <c r="W136" s="8" t="str">
        <f aca="false">IF(E136="","no activity description",IF(O136="","no numeric odour distance",IF(M136="","no category","")))</f>
        <v>no numeric odour distance</v>
      </c>
      <c r="X136" s="12" t="b">
        <f aca="false">W136=""</f>
        <v>0</v>
      </c>
      <c r="Y136" s="8" t="str">
        <f aca="false">IF(X136,INDEX(Codetabel!$C$2:$C$11,MATCH(M136&amp;"",Codetabel!$B$2:$B$11,0)),"")</f>
        <v/>
      </c>
      <c r="Z136" s="8" t="str">
        <f aca="false">IF(X136,O136=S136,"")</f>
        <v/>
      </c>
    </row>
    <row r="137" customFormat="false" ht="15" hidden="false" customHeight="false" outlineLevel="0" collapsed="false">
      <c r="A137" s="9" t="n">
        <v>138</v>
      </c>
      <c r="B137" s="9" t="s">
        <v>435</v>
      </c>
      <c r="C137" s="9" t="s">
        <v>433</v>
      </c>
      <c r="D137" s="9" t="s">
        <v>392</v>
      </c>
      <c r="E137" s="9" t="s">
        <v>436</v>
      </c>
      <c r="F137" s="9" t="n">
        <v>100</v>
      </c>
      <c r="G137" s="9" t="n">
        <v>30</v>
      </c>
      <c r="H137" s="9" t="n">
        <v>300</v>
      </c>
      <c r="I137" s="9" t="n">
        <v>300</v>
      </c>
      <c r="J137" s="9" t="n">
        <f aca="false">MAX(J138,G138,F138,E138)</f>
        <v>0</v>
      </c>
      <c r="K137" s="9" t="n">
        <v>300</v>
      </c>
      <c r="L137" s="9" t="str">
        <f aca="false">IF(ISNA(P138),"",P138)</f>
        <v/>
      </c>
      <c r="M137" s="9" t="s">
        <v>199</v>
      </c>
      <c r="N137" s="11" t="b">
        <f aca="false">TRUE()</f>
        <v>1</v>
      </c>
      <c r="O137" s="8" t="n">
        <f aca="false">IF(F137="","",IF(ISNUMBER(F137),F137,IFERROR(VALUE(F137),"")))</f>
        <v>100</v>
      </c>
      <c r="P137" s="8" t="n">
        <f aca="false">IF(G137="","",IF(ISNUMBER(G137),G137,IFERROR(VALUE(G137),"")))</f>
        <v>30</v>
      </c>
      <c r="Q137" s="8" t="n">
        <f aca="false">IF(H137="","",IF(ISNUMBER(H137),H137,IFERROR(VALUE(H137),"")))</f>
        <v>300</v>
      </c>
      <c r="R137" s="8" t="n">
        <f aca="false">IF(I137="","",IF(ISNUMBER(I137),I137,IFERROR(VALUE(I137),"")))</f>
        <v>300</v>
      </c>
      <c r="S137" s="8" t="n">
        <f aca="false">IF(COUNT(O137:R137)=0,"",MAX(O137:R137))</f>
        <v>300</v>
      </c>
      <c r="T137" s="8" t="str">
        <f aca="false">IF(S137="","",IFERROR(INDEX(Codetabel!$B$2:$B$11,MATCH(S137,Codetabel!$A$2:$A$11,0)),""))</f>
        <v>4.2</v>
      </c>
      <c r="U137" s="8" t="str">
        <f aca="false">IF(NOT(X137),"n/a (excluded)",IF(K137=S137,"OK","MISMATCH"))</f>
        <v>OK</v>
      </c>
      <c r="V137" s="8" t="str">
        <f aca="false">IF(NOT(X137),"n/a (excluded)",IF(M137&amp;""=T137&amp;"","OK","MISMATCH"))</f>
        <v>OK</v>
      </c>
      <c r="W137" s="8" t="str">
        <f aca="false">IF(E137="","no activity description",IF(O137="","no numeric odour distance",IF(M137="","no category","")))</f>
        <v/>
      </c>
      <c r="X137" s="12" t="b">
        <f aca="false">W137=""</f>
        <v>1</v>
      </c>
      <c r="Y137" s="8" t="n">
        <f aca="false">IF(X137,INDEX(Codetabel!$C$2:$C$11,MATCH(M137&amp;"",Codetabel!$B$2:$B$11,0)),"")</f>
        <v>6</v>
      </c>
      <c r="Z137" s="12" t="b">
        <f aca="false">IF(X137,O137=S137,"")</f>
        <v>0</v>
      </c>
    </row>
    <row r="138" customFormat="false" ht="15" hidden="false" customHeight="false" outlineLevel="0" collapsed="false">
      <c r="A138" s="9" t="n">
        <v>139</v>
      </c>
      <c r="B138" s="9" t="s">
        <v>438</v>
      </c>
      <c r="C138" s="9" t="s">
        <v>439</v>
      </c>
      <c r="D138" s="9" t="s">
        <v>1294</v>
      </c>
      <c r="E138" s="9" t="s">
        <v>1295</v>
      </c>
      <c r="F138" s="9"/>
      <c r="G138" s="9"/>
      <c r="H138" s="9"/>
      <c r="I138" s="9"/>
      <c r="J138" s="9"/>
      <c r="K138" s="9"/>
      <c r="L138" s="9" t="n">
        <f aca="false">IF(ISNA(P139),"",P139)</f>
        <v>10</v>
      </c>
      <c r="M138" s="9"/>
      <c r="N138" s="11" t="b">
        <f aca="false">TRUE()</f>
        <v>1</v>
      </c>
      <c r="O138" s="8" t="str">
        <f aca="false">IF(F138="","",IF(ISNUMBER(F138),F138,IFERROR(VALUE(F138),"")))</f>
        <v/>
      </c>
      <c r="P138" s="8" t="str">
        <f aca="false">IF(G138="","",IF(ISNUMBER(G138),G138,IFERROR(VALUE(G138),"")))</f>
        <v/>
      </c>
      <c r="Q138" s="8" t="str">
        <f aca="false">IF(H138="","",IF(ISNUMBER(H138),H138,IFERROR(VALUE(H138),"")))</f>
        <v/>
      </c>
      <c r="R138" s="8" t="str">
        <f aca="false">IF(I138="","",IF(ISNUMBER(I138),I138,IFERROR(VALUE(I138),"")))</f>
        <v/>
      </c>
      <c r="S138" s="8" t="str">
        <f aca="false">IF(COUNT(O138:R138)=0,"",MAX(O138:R138))</f>
        <v/>
      </c>
      <c r="T138" s="8" t="str">
        <f aca="false">IF(S138="","",IFERROR(INDEX(Codetabel!$B$2:$B$11,MATCH(S138,Codetabel!$A$2:$A$11,0)),""))</f>
        <v/>
      </c>
      <c r="U138" s="8" t="str">
        <f aca="false">IF(NOT(X138),"n/a (excluded)",IF(K138=S138,"OK","MISMATCH"))</f>
        <v>n/a (excluded)</v>
      </c>
      <c r="V138" s="8" t="str">
        <f aca="false">IF(NOT(X138),"n/a (excluded)",IF(M138&amp;""=T138&amp;"","OK","MISMATCH"))</f>
        <v>n/a (excluded)</v>
      </c>
      <c r="W138" s="8" t="str">
        <f aca="false">IF(E138="","no activity description",IF(O138="","no numeric odour distance",IF(M138="","no category","")))</f>
        <v>no numeric odour distance</v>
      </c>
      <c r="X138" s="12" t="b">
        <f aca="false">W138=""</f>
        <v>0</v>
      </c>
      <c r="Y138" s="8" t="str">
        <f aca="false">IF(X138,INDEX(Codetabel!$C$2:$C$11,MATCH(M138&amp;"",Codetabel!$B$2:$B$11,0)),"")</f>
        <v/>
      </c>
      <c r="Z138" s="8" t="str">
        <f aca="false">IF(X138,O138=S138,"")</f>
        <v/>
      </c>
    </row>
    <row r="139" customFormat="false" ht="15" hidden="false" customHeight="false" outlineLevel="0" collapsed="false">
      <c r="A139" s="9" t="n">
        <v>140</v>
      </c>
      <c r="B139" s="9" t="s">
        <v>438</v>
      </c>
      <c r="C139" s="9" t="s">
        <v>439</v>
      </c>
      <c r="D139" s="9" t="s">
        <v>1296</v>
      </c>
      <c r="E139" s="9" t="s">
        <v>436</v>
      </c>
      <c r="F139" s="9" t="n">
        <v>300</v>
      </c>
      <c r="G139" s="9" t="n">
        <v>10</v>
      </c>
      <c r="H139" s="9" t="n">
        <v>200</v>
      </c>
      <c r="I139" s="9" t="n">
        <v>300</v>
      </c>
      <c r="J139" s="9" t="n">
        <f aca="false">MAX(J140,G140,F140,E140)</f>
        <v>0</v>
      </c>
      <c r="K139" s="9" t="n">
        <v>300</v>
      </c>
      <c r="L139" s="9" t="str">
        <f aca="false">IF(ISNA(P140),"",P140)</f>
        <v/>
      </c>
      <c r="M139" s="9" t="s">
        <v>199</v>
      </c>
      <c r="N139" s="11" t="b">
        <f aca="false">TRUE()</f>
        <v>1</v>
      </c>
      <c r="O139" s="8" t="n">
        <f aca="false">IF(F139="","",IF(ISNUMBER(F139),F139,IFERROR(VALUE(F139),"")))</f>
        <v>300</v>
      </c>
      <c r="P139" s="8" t="n">
        <f aca="false">IF(G139="","",IF(ISNUMBER(G139),G139,IFERROR(VALUE(G139),"")))</f>
        <v>10</v>
      </c>
      <c r="Q139" s="8" t="n">
        <f aca="false">IF(H139="","",IF(ISNUMBER(H139),H139,IFERROR(VALUE(H139),"")))</f>
        <v>200</v>
      </c>
      <c r="R139" s="8" t="n">
        <f aca="false">IF(I139="","",IF(ISNUMBER(I139),I139,IFERROR(VALUE(I139),"")))</f>
        <v>300</v>
      </c>
      <c r="S139" s="8" t="n">
        <f aca="false">IF(COUNT(O139:R139)=0,"",MAX(O139:R139))</f>
        <v>300</v>
      </c>
      <c r="T139" s="8" t="str">
        <f aca="false">IF(S139="","",IFERROR(INDEX(Codetabel!$B$2:$B$11,MATCH(S139,Codetabel!$A$2:$A$11,0)),""))</f>
        <v>4.2</v>
      </c>
      <c r="U139" s="8" t="str">
        <f aca="false">IF(NOT(X139),"n/a (excluded)",IF(K139=S139,"OK","MISMATCH"))</f>
        <v>OK</v>
      </c>
      <c r="V139" s="8" t="str">
        <f aca="false">IF(NOT(X139),"n/a (excluded)",IF(M139&amp;""=T139&amp;"","OK","MISMATCH"))</f>
        <v>OK</v>
      </c>
      <c r="W139" s="8" t="str">
        <f aca="false">IF(E139="","no activity description",IF(O139="","no numeric odour distance",IF(M139="","no category","")))</f>
        <v/>
      </c>
      <c r="X139" s="12" t="b">
        <f aca="false">W139=""</f>
        <v>1</v>
      </c>
      <c r="Y139" s="8" t="n">
        <f aca="false">IF(X139,INDEX(Codetabel!$C$2:$C$11,MATCH(M139&amp;"",Codetabel!$B$2:$B$11,0)),"")</f>
        <v>6</v>
      </c>
      <c r="Z139" s="12" t="b">
        <f aca="false">IF(X139,O139=S139,"")</f>
        <v>1</v>
      </c>
    </row>
    <row r="140" customFormat="false" ht="15" hidden="false" customHeight="false" outlineLevel="0" collapsed="false">
      <c r="A140" s="9" t="n">
        <v>141</v>
      </c>
      <c r="B140" s="9" t="s">
        <v>438</v>
      </c>
      <c r="C140" s="9" t="s">
        <v>439</v>
      </c>
      <c r="D140" s="9" t="s">
        <v>1298</v>
      </c>
      <c r="E140" s="9" t="s">
        <v>1299</v>
      </c>
      <c r="F140" s="9"/>
      <c r="G140" s="9"/>
      <c r="H140" s="9"/>
      <c r="I140" s="9"/>
      <c r="J140" s="9"/>
      <c r="K140" s="9"/>
      <c r="L140" s="9" t="n">
        <f aca="false">IF(ISNA(P141),"",P141)</f>
        <v>0</v>
      </c>
      <c r="M140" s="9"/>
      <c r="N140" s="11" t="b">
        <f aca="false">TRUE()</f>
        <v>1</v>
      </c>
      <c r="O140" s="8" t="str">
        <f aca="false">IF(F140="","",IF(ISNUMBER(F140),F140,IFERROR(VALUE(F140),"")))</f>
        <v/>
      </c>
      <c r="P140" s="8" t="str">
        <f aca="false">IF(G140="","",IF(ISNUMBER(G140),G140,IFERROR(VALUE(G140),"")))</f>
        <v/>
      </c>
      <c r="Q140" s="8" t="str">
        <f aca="false">IF(H140="","",IF(ISNUMBER(H140),H140,IFERROR(VALUE(H140),"")))</f>
        <v/>
      </c>
      <c r="R140" s="8" t="str">
        <f aca="false">IF(I140="","",IF(ISNUMBER(I140),I140,IFERROR(VALUE(I140),"")))</f>
        <v/>
      </c>
      <c r="S140" s="8" t="str">
        <f aca="false">IF(COUNT(O140:R140)=0,"",MAX(O140:R140))</f>
        <v/>
      </c>
      <c r="T140" s="8" t="str">
        <f aca="false">IF(S140="","",IFERROR(INDEX(Codetabel!$B$2:$B$11,MATCH(S140,Codetabel!$A$2:$A$11,0)),""))</f>
        <v/>
      </c>
      <c r="U140" s="8" t="str">
        <f aca="false">IF(NOT(X140),"n/a (excluded)",IF(K140=S140,"OK","MISMATCH"))</f>
        <v>n/a (excluded)</v>
      </c>
      <c r="V140" s="8" t="str">
        <f aca="false">IF(NOT(X140),"n/a (excluded)",IF(M140&amp;""=T140&amp;"","OK","MISMATCH"))</f>
        <v>n/a (excluded)</v>
      </c>
      <c r="W140" s="8" t="str">
        <f aca="false">IF(E140="","no activity description",IF(O140="","no numeric odour distance",IF(M140="","no category","")))</f>
        <v>no numeric odour distance</v>
      </c>
      <c r="X140" s="12" t="b">
        <f aca="false">W140=""</f>
        <v>0</v>
      </c>
      <c r="Y140" s="8" t="str">
        <f aca="false">IF(X140,INDEX(Codetabel!$C$2:$C$11,MATCH(M140&amp;"",Codetabel!$B$2:$B$11,0)),"")</f>
        <v/>
      </c>
      <c r="Z140" s="8" t="str">
        <f aca="false">IF(X140,O140=S140,"")</f>
        <v/>
      </c>
    </row>
    <row r="141" customFormat="false" ht="15" hidden="false" customHeight="false" outlineLevel="0" collapsed="false">
      <c r="A141" s="9" t="n">
        <v>142</v>
      </c>
      <c r="B141" s="9" t="s">
        <v>438</v>
      </c>
      <c r="C141" s="9" t="s">
        <v>439</v>
      </c>
      <c r="D141" s="9" t="s">
        <v>65</v>
      </c>
      <c r="E141" s="9" t="s">
        <v>440</v>
      </c>
      <c r="F141" s="9" t="n">
        <v>100</v>
      </c>
      <c r="G141" s="9" t="n">
        <v>0</v>
      </c>
      <c r="H141" s="9" t="n">
        <v>200</v>
      </c>
      <c r="I141" s="9" t="n">
        <v>100</v>
      </c>
      <c r="J141" s="9" t="n">
        <f aca="false">MAX(J142,G142,F142,E142)</f>
        <v>200</v>
      </c>
      <c r="K141" s="9" t="n">
        <v>200</v>
      </c>
      <c r="L141" s="9" t="n">
        <f aca="false">IF(ISNA(P142),"",P142)</f>
        <v>0</v>
      </c>
      <c r="M141" s="9" t="s">
        <v>132</v>
      </c>
      <c r="N141" s="11" t="b">
        <f aca="false">TRUE()</f>
        <v>1</v>
      </c>
      <c r="O141" s="8" t="n">
        <f aca="false">IF(F141="","",IF(ISNUMBER(F141),F141,IFERROR(VALUE(F141),"")))</f>
        <v>100</v>
      </c>
      <c r="P141" s="8" t="n">
        <f aca="false">IF(G141="","",IF(ISNUMBER(G141),G141,IFERROR(VALUE(G141),"")))</f>
        <v>0</v>
      </c>
      <c r="Q141" s="8" t="n">
        <f aca="false">IF(H141="","",IF(ISNUMBER(H141),H141,IFERROR(VALUE(H141),"")))</f>
        <v>200</v>
      </c>
      <c r="R141" s="8" t="n">
        <f aca="false">IF(I141="","",IF(ISNUMBER(I141),I141,IFERROR(VALUE(I141),"")))</f>
        <v>100</v>
      </c>
      <c r="S141" s="8" t="n">
        <f aca="false">IF(COUNT(O141:R141)=0,"",MAX(O141:R141))</f>
        <v>200</v>
      </c>
      <c r="T141" s="8" t="str">
        <f aca="false">IF(S141="","",IFERROR(INDEX(Codetabel!$B$2:$B$11,MATCH(S141,Codetabel!$A$2:$A$11,0)),""))</f>
        <v>4.1</v>
      </c>
      <c r="U141" s="8" t="str">
        <f aca="false">IF(NOT(X141),"n/a (excluded)",IF(K141=S141,"OK","MISMATCH"))</f>
        <v>OK</v>
      </c>
      <c r="V141" s="8" t="str">
        <f aca="false">IF(NOT(X141),"n/a (excluded)",IF(M141&amp;""=T141&amp;"","OK","MISMATCH"))</f>
        <v>OK</v>
      </c>
      <c r="W141" s="8" t="str">
        <f aca="false">IF(E141="","no activity description",IF(O141="","no numeric odour distance",IF(M141="","no category","")))</f>
        <v/>
      </c>
      <c r="X141" s="12" t="b">
        <f aca="false">W141=""</f>
        <v>1</v>
      </c>
      <c r="Y141" s="8" t="n">
        <f aca="false">IF(X141,INDEX(Codetabel!$C$2:$C$11,MATCH(M141&amp;"",Codetabel!$B$2:$B$11,0)),"")</f>
        <v>5</v>
      </c>
      <c r="Z141" s="12" t="b">
        <f aca="false">IF(X141,O141=S141,"")</f>
        <v>0</v>
      </c>
    </row>
    <row r="142" customFormat="false" ht="15" hidden="false" customHeight="false" outlineLevel="0" collapsed="false">
      <c r="A142" s="9" t="n">
        <v>143</v>
      </c>
      <c r="B142" s="9" t="s">
        <v>438</v>
      </c>
      <c r="C142" s="9" t="s">
        <v>439</v>
      </c>
      <c r="D142" s="9" t="s">
        <v>67</v>
      </c>
      <c r="E142" s="9" t="s">
        <v>441</v>
      </c>
      <c r="F142" s="9" t="n">
        <v>200</v>
      </c>
      <c r="G142" s="9" t="n">
        <v>0</v>
      </c>
      <c r="H142" s="9" t="n">
        <v>300</v>
      </c>
      <c r="I142" s="9" t="n">
        <v>200</v>
      </c>
      <c r="J142" s="9" t="n">
        <f aca="false">MAX(J143,G143,F143,E143)</f>
        <v>0</v>
      </c>
      <c r="K142" s="9" t="n">
        <v>300</v>
      </c>
      <c r="L142" s="9" t="str">
        <f aca="false">IF(ISNA(P143),"",P143)</f>
        <v/>
      </c>
      <c r="M142" s="9" t="s">
        <v>199</v>
      </c>
      <c r="N142" s="11" t="b">
        <f aca="false">TRUE()</f>
        <v>1</v>
      </c>
      <c r="O142" s="8" t="n">
        <f aca="false">IF(F142="","",IF(ISNUMBER(F142),F142,IFERROR(VALUE(F142),"")))</f>
        <v>200</v>
      </c>
      <c r="P142" s="8" t="n">
        <f aca="false">IF(G142="","",IF(ISNUMBER(G142),G142,IFERROR(VALUE(G142),"")))</f>
        <v>0</v>
      </c>
      <c r="Q142" s="8" t="n">
        <f aca="false">IF(H142="","",IF(ISNUMBER(H142),H142,IFERROR(VALUE(H142),"")))</f>
        <v>300</v>
      </c>
      <c r="R142" s="8" t="n">
        <f aca="false">IF(I142="","",IF(ISNUMBER(I142),I142,IFERROR(VALUE(I142),"")))</f>
        <v>200</v>
      </c>
      <c r="S142" s="8" t="n">
        <f aca="false">IF(COUNT(O142:R142)=0,"",MAX(O142:R142))</f>
        <v>300</v>
      </c>
      <c r="T142" s="8" t="str">
        <f aca="false">IF(S142="","",IFERROR(INDEX(Codetabel!$B$2:$B$11,MATCH(S142,Codetabel!$A$2:$A$11,0)),""))</f>
        <v>4.2</v>
      </c>
      <c r="U142" s="8" t="str">
        <f aca="false">IF(NOT(X142),"n/a (excluded)",IF(K142=S142,"OK","MISMATCH"))</f>
        <v>OK</v>
      </c>
      <c r="V142" s="8" t="str">
        <f aca="false">IF(NOT(X142),"n/a (excluded)",IF(M142&amp;""=T142&amp;"","OK","MISMATCH"))</f>
        <v>OK</v>
      </c>
      <c r="W142" s="8" t="str">
        <f aca="false">IF(E142="","no activity description",IF(O142="","no numeric odour distance",IF(M142="","no category","")))</f>
        <v/>
      </c>
      <c r="X142" s="12" t="b">
        <f aca="false">W142=""</f>
        <v>1</v>
      </c>
      <c r="Y142" s="8" t="n">
        <f aca="false">IF(X142,INDEX(Codetabel!$C$2:$C$11,MATCH(M142&amp;"",Codetabel!$B$2:$B$11,0)),"")</f>
        <v>6</v>
      </c>
      <c r="Z142" s="12" t="b">
        <f aca="false">IF(X142,O142=S142,"")</f>
        <v>0</v>
      </c>
    </row>
    <row r="143" customFormat="false" ht="15" hidden="false" customHeight="false" outlineLevel="0" collapsed="false">
      <c r="A143" s="9" t="n">
        <v>144</v>
      </c>
      <c r="B143" s="9" t="s">
        <v>442</v>
      </c>
      <c r="C143" s="9" t="s">
        <v>443</v>
      </c>
      <c r="D143" s="9" t="s">
        <v>1215</v>
      </c>
      <c r="E143" s="9" t="s">
        <v>1300</v>
      </c>
      <c r="F143" s="9"/>
      <c r="G143" s="9"/>
      <c r="H143" s="9"/>
      <c r="I143" s="9"/>
      <c r="J143" s="9"/>
      <c r="K143" s="9"/>
      <c r="L143" s="9" t="n">
        <f aca="false">IF(ISNA(P144),"",P144)</f>
        <v>0</v>
      </c>
      <c r="M143" s="9"/>
      <c r="N143" s="11" t="b">
        <f aca="false">TRUE()</f>
        <v>1</v>
      </c>
      <c r="O143" s="8" t="str">
        <f aca="false">IF(F143="","",IF(ISNUMBER(F143),F143,IFERROR(VALUE(F143),"")))</f>
        <v/>
      </c>
      <c r="P143" s="8" t="str">
        <f aca="false">IF(G143="","",IF(ISNUMBER(G143),G143,IFERROR(VALUE(G143),"")))</f>
        <v/>
      </c>
      <c r="Q143" s="8" t="str">
        <f aca="false">IF(H143="","",IF(ISNUMBER(H143),H143,IFERROR(VALUE(H143),"")))</f>
        <v/>
      </c>
      <c r="R143" s="8" t="str">
        <f aca="false">IF(I143="","",IF(ISNUMBER(I143),I143,IFERROR(VALUE(I143),"")))</f>
        <v/>
      </c>
      <c r="S143" s="8" t="str">
        <f aca="false">IF(COUNT(O143:R143)=0,"",MAX(O143:R143))</f>
        <v/>
      </c>
      <c r="T143" s="8" t="str">
        <f aca="false">IF(S143="","",IFERROR(INDEX(Codetabel!$B$2:$B$11,MATCH(S143,Codetabel!$A$2:$A$11,0)),""))</f>
        <v/>
      </c>
      <c r="U143" s="8" t="str">
        <f aca="false">IF(NOT(X143),"n/a (excluded)",IF(K143=S143,"OK","MISMATCH"))</f>
        <v>n/a (excluded)</v>
      </c>
      <c r="V143" s="8" t="str">
        <f aca="false">IF(NOT(X143),"n/a (excluded)",IF(M143&amp;""=T143&amp;"","OK","MISMATCH"))</f>
        <v>n/a (excluded)</v>
      </c>
      <c r="W143" s="8" t="str">
        <f aca="false">IF(E143="","no activity description",IF(O143="","no numeric odour distance",IF(M143="","no category","")))</f>
        <v>no numeric odour distance</v>
      </c>
      <c r="X143" s="12" t="b">
        <f aca="false">W143=""</f>
        <v>0</v>
      </c>
      <c r="Y143" s="8" t="str">
        <f aca="false">IF(X143,INDEX(Codetabel!$C$2:$C$11,MATCH(M143&amp;"",Codetabel!$B$2:$B$11,0)),"")</f>
        <v/>
      </c>
      <c r="Z143" s="8" t="str">
        <f aca="false">IF(X143,O143=S143,"")</f>
        <v/>
      </c>
    </row>
    <row r="144" customFormat="false" ht="15" hidden="false" customHeight="false" outlineLevel="0" collapsed="false">
      <c r="A144" s="9" t="n">
        <v>145</v>
      </c>
      <c r="B144" s="9" t="s">
        <v>442</v>
      </c>
      <c r="C144" s="9" t="s">
        <v>443</v>
      </c>
      <c r="D144" s="9" t="s">
        <v>392</v>
      </c>
      <c r="E144" s="9" t="s">
        <v>444</v>
      </c>
      <c r="F144" s="9" t="n">
        <v>300</v>
      </c>
      <c r="G144" s="9" t="n">
        <v>0</v>
      </c>
      <c r="H144" s="9" t="n">
        <v>200</v>
      </c>
      <c r="I144" s="9" t="n">
        <v>100</v>
      </c>
      <c r="J144" s="9" t="n">
        <f aca="false">MAX(J145,G145,F145,E145)</f>
        <v>0</v>
      </c>
      <c r="K144" s="9" t="n">
        <v>300</v>
      </c>
      <c r="L144" s="9" t="str">
        <f aca="false">IF(ISNA(P145),"",P145)</f>
        <v/>
      </c>
      <c r="M144" s="9" t="s">
        <v>199</v>
      </c>
      <c r="N144" s="11" t="b">
        <f aca="false">TRUE()</f>
        <v>1</v>
      </c>
      <c r="O144" s="8" t="n">
        <f aca="false">IF(F144="","",IF(ISNUMBER(F144),F144,IFERROR(VALUE(F144),"")))</f>
        <v>300</v>
      </c>
      <c r="P144" s="8" t="n">
        <f aca="false">IF(G144="","",IF(ISNUMBER(G144),G144,IFERROR(VALUE(G144),"")))</f>
        <v>0</v>
      </c>
      <c r="Q144" s="8" t="n">
        <f aca="false">IF(H144="","",IF(ISNUMBER(H144),H144,IFERROR(VALUE(H144),"")))</f>
        <v>200</v>
      </c>
      <c r="R144" s="8" t="n">
        <f aca="false">IF(I144="","",IF(ISNUMBER(I144),I144,IFERROR(VALUE(I144),"")))</f>
        <v>100</v>
      </c>
      <c r="S144" s="8" t="n">
        <f aca="false">IF(COUNT(O144:R144)=0,"",MAX(O144:R144))</f>
        <v>300</v>
      </c>
      <c r="T144" s="8" t="str">
        <f aca="false">IF(S144="","",IFERROR(INDEX(Codetabel!$B$2:$B$11,MATCH(S144,Codetabel!$A$2:$A$11,0)),""))</f>
        <v>4.2</v>
      </c>
      <c r="U144" s="8" t="str">
        <f aca="false">IF(NOT(X144),"n/a (excluded)",IF(K144=S144,"OK","MISMATCH"))</f>
        <v>OK</v>
      </c>
      <c r="V144" s="8" t="str">
        <f aca="false">IF(NOT(X144),"n/a (excluded)",IF(M144&amp;""=T144&amp;"","OK","MISMATCH"))</f>
        <v>OK</v>
      </c>
      <c r="W144" s="8" t="str">
        <f aca="false">IF(E144="","no activity description",IF(O144="","no numeric odour distance",IF(M144="","no category","")))</f>
        <v/>
      </c>
      <c r="X144" s="12" t="b">
        <f aca="false">W144=""</f>
        <v>1</v>
      </c>
      <c r="Y144" s="8" t="n">
        <f aca="false">IF(X144,INDEX(Codetabel!$C$2:$C$11,MATCH(M144&amp;"",Codetabel!$B$2:$B$11,0)),"")</f>
        <v>6</v>
      </c>
      <c r="Z144" s="12" t="b">
        <f aca="false">IF(X144,O144=S144,"")</f>
        <v>1</v>
      </c>
    </row>
    <row r="145" customFormat="false" ht="15" hidden="false" customHeight="false" outlineLevel="0" collapsed="false">
      <c r="A145" s="9" t="n">
        <v>146</v>
      </c>
      <c r="B145" s="9" t="s">
        <v>452</v>
      </c>
      <c r="C145" s="9" t="s">
        <v>366</v>
      </c>
      <c r="D145" s="9" t="s">
        <v>1215</v>
      </c>
      <c r="E145" s="9" t="s">
        <v>1301</v>
      </c>
      <c r="F145" s="9"/>
      <c r="G145" s="9"/>
      <c r="H145" s="9"/>
      <c r="I145" s="9"/>
      <c r="J145" s="9"/>
      <c r="K145" s="9"/>
      <c r="L145" s="9" t="n">
        <f aca="false">IF(ISNA(P146),"",P146)</f>
        <v>30</v>
      </c>
      <c r="M145" s="9"/>
      <c r="N145" s="11" t="b">
        <f aca="false">TRUE()</f>
        <v>1</v>
      </c>
      <c r="O145" s="8" t="str">
        <f aca="false">IF(F145="","",IF(ISNUMBER(F145),F145,IFERROR(VALUE(F145),"")))</f>
        <v/>
      </c>
      <c r="P145" s="8" t="str">
        <f aca="false">IF(G145="","",IF(ISNUMBER(G145),G145,IFERROR(VALUE(G145),"")))</f>
        <v/>
      </c>
      <c r="Q145" s="8" t="str">
        <f aca="false">IF(H145="","",IF(ISNUMBER(H145),H145,IFERROR(VALUE(H145),"")))</f>
        <v/>
      </c>
      <c r="R145" s="8" t="str">
        <f aca="false">IF(I145="","",IF(ISNUMBER(I145),I145,IFERROR(VALUE(I145),"")))</f>
        <v/>
      </c>
      <c r="S145" s="8" t="str">
        <f aca="false">IF(COUNT(O145:R145)=0,"",MAX(O145:R145))</f>
        <v/>
      </c>
      <c r="T145" s="8" t="str">
        <f aca="false">IF(S145="","",IFERROR(INDEX(Codetabel!$B$2:$B$11,MATCH(S145,Codetabel!$A$2:$A$11,0)),""))</f>
        <v/>
      </c>
      <c r="U145" s="8" t="str">
        <f aca="false">IF(NOT(X145),"n/a (excluded)",IF(K145=S145,"OK","MISMATCH"))</f>
        <v>n/a (excluded)</v>
      </c>
      <c r="V145" s="8" t="str">
        <f aca="false">IF(NOT(X145),"n/a (excluded)",IF(M145&amp;""=T145&amp;"","OK","MISMATCH"))</f>
        <v>n/a (excluded)</v>
      </c>
      <c r="W145" s="8" t="str">
        <f aca="false">IF(E145="","no activity description",IF(O145="","no numeric odour distance",IF(M145="","no category","")))</f>
        <v>no numeric odour distance</v>
      </c>
      <c r="X145" s="12" t="b">
        <f aca="false">W145=""</f>
        <v>0</v>
      </c>
      <c r="Y145" s="8" t="str">
        <f aca="false">IF(X145,INDEX(Codetabel!$C$2:$C$11,MATCH(M145&amp;"",Codetabel!$B$2:$B$11,0)),"")</f>
        <v/>
      </c>
      <c r="Z145" s="8" t="str">
        <f aca="false">IF(X145,O145=S145,"")</f>
        <v/>
      </c>
    </row>
    <row r="146" customFormat="false" ht="15" hidden="false" customHeight="false" outlineLevel="0" collapsed="false">
      <c r="A146" s="9" t="n">
        <v>147</v>
      </c>
      <c r="B146" s="9" t="s">
        <v>455</v>
      </c>
      <c r="C146" s="9" t="s">
        <v>456</v>
      </c>
      <c r="D146" s="9"/>
      <c r="E146" s="9" t="s">
        <v>457</v>
      </c>
      <c r="F146" s="9" t="n">
        <v>300</v>
      </c>
      <c r="G146" s="9" t="n">
        <v>30</v>
      </c>
      <c r="H146" s="9" t="n">
        <v>200</v>
      </c>
      <c r="I146" s="9" t="n">
        <v>300</v>
      </c>
      <c r="J146" s="9" t="n">
        <f aca="false">MAX(J147,G147,F147,E147)</f>
        <v>0</v>
      </c>
      <c r="K146" s="9" t="n">
        <v>300</v>
      </c>
      <c r="L146" s="9" t="str">
        <f aca="false">IF(ISNA(P147),"",P147)</f>
        <v/>
      </c>
      <c r="M146" s="9" t="s">
        <v>199</v>
      </c>
      <c r="N146" s="11" t="b">
        <f aca="false">TRUE()</f>
        <v>1</v>
      </c>
      <c r="O146" s="8" t="n">
        <f aca="false">IF(F146="","",IF(ISNUMBER(F146),F146,IFERROR(VALUE(F146),"")))</f>
        <v>300</v>
      </c>
      <c r="P146" s="8" t="n">
        <f aca="false">IF(G146="","",IF(ISNUMBER(G146),G146,IFERROR(VALUE(G146),"")))</f>
        <v>30</v>
      </c>
      <c r="Q146" s="8" t="n">
        <f aca="false">IF(H146="","",IF(ISNUMBER(H146),H146,IFERROR(VALUE(H146),"")))</f>
        <v>200</v>
      </c>
      <c r="R146" s="8" t="n">
        <f aca="false">IF(I146="","",IF(ISNUMBER(I146),I146,IFERROR(VALUE(I146),"")))</f>
        <v>300</v>
      </c>
      <c r="S146" s="8" t="n">
        <f aca="false">IF(COUNT(O146:R146)=0,"",MAX(O146:R146))</f>
        <v>300</v>
      </c>
      <c r="T146" s="8" t="str">
        <f aca="false">IF(S146="","",IFERROR(INDEX(Codetabel!$B$2:$B$11,MATCH(S146,Codetabel!$A$2:$A$11,0)),""))</f>
        <v>4.2</v>
      </c>
      <c r="U146" s="8" t="str">
        <f aca="false">IF(NOT(X146),"n/a (excluded)",IF(K146=S146,"OK","MISMATCH"))</f>
        <v>OK</v>
      </c>
      <c r="V146" s="8" t="str">
        <f aca="false">IF(NOT(X146),"n/a (excluded)",IF(M146&amp;""=T146&amp;"","OK","MISMATCH"))</f>
        <v>OK</v>
      </c>
      <c r="W146" s="8" t="str">
        <f aca="false">IF(E146="","no activity description",IF(O146="","no numeric odour distance",IF(M146="","no category","")))</f>
        <v/>
      </c>
      <c r="X146" s="12" t="b">
        <f aca="false">W146=""</f>
        <v>1</v>
      </c>
      <c r="Y146" s="8" t="n">
        <f aca="false">IF(X146,INDEX(Codetabel!$C$2:$C$11,MATCH(M146&amp;"",Codetabel!$B$2:$B$11,0)),"")</f>
        <v>6</v>
      </c>
      <c r="Z146" s="12" t="b">
        <f aca="false">IF(X146,O146=S146,"")</f>
        <v>1</v>
      </c>
    </row>
    <row r="147" customFormat="false" ht="15" hidden="false" customHeight="false" outlineLevel="0" collapsed="false">
      <c r="A147" s="9" t="n">
        <v>148</v>
      </c>
      <c r="B147" s="9" t="s">
        <v>458</v>
      </c>
      <c r="C147" s="9" t="s">
        <v>463</v>
      </c>
      <c r="D147" s="9" t="s">
        <v>1215</v>
      </c>
      <c r="E147" s="9" t="s">
        <v>1302</v>
      </c>
      <c r="F147" s="9"/>
      <c r="G147" s="9"/>
      <c r="H147" s="9"/>
      <c r="I147" s="9"/>
      <c r="J147" s="9"/>
      <c r="K147" s="9"/>
      <c r="L147" s="9" t="n">
        <f aca="false">IF(ISNA(P148),"",P148)</f>
        <v>10</v>
      </c>
      <c r="M147" s="9"/>
      <c r="N147" s="11" t="b">
        <f aca="false">TRUE()</f>
        <v>1</v>
      </c>
      <c r="O147" s="8" t="str">
        <f aca="false">IF(F147="","",IF(ISNUMBER(F147),F147,IFERROR(VALUE(F147),"")))</f>
        <v/>
      </c>
      <c r="P147" s="8" t="str">
        <f aca="false">IF(G147="","",IF(ISNUMBER(G147),G147,IFERROR(VALUE(G147),"")))</f>
        <v/>
      </c>
      <c r="Q147" s="8" t="str">
        <f aca="false">IF(H147="","",IF(ISNUMBER(H147),H147,IFERROR(VALUE(H147),"")))</f>
        <v/>
      </c>
      <c r="R147" s="8" t="str">
        <f aca="false">IF(I147="","",IF(ISNUMBER(I147),I147,IFERROR(VALUE(I147),"")))</f>
        <v/>
      </c>
      <c r="S147" s="8" t="str">
        <f aca="false">IF(COUNT(O147:R147)=0,"",MAX(O147:R147))</f>
        <v/>
      </c>
      <c r="T147" s="8" t="str">
        <f aca="false">IF(S147="","",IFERROR(INDEX(Codetabel!$B$2:$B$11,MATCH(S147,Codetabel!$A$2:$A$11,0)),""))</f>
        <v/>
      </c>
      <c r="U147" s="8" t="str">
        <f aca="false">IF(NOT(X147),"n/a (excluded)",IF(K147=S147,"OK","MISMATCH"))</f>
        <v>n/a (excluded)</v>
      </c>
      <c r="V147" s="8" t="str">
        <f aca="false">IF(NOT(X147),"n/a (excluded)",IF(M147&amp;""=T147&amp;"","OK","MISMATCH"))</f>
        <v>n/a (excluded)</v>
      </c>
      <c r="W147" s="8" t="str">
        <f aca="false">IF(E147="","no activity description",IF(O147="","no numeric odour distance",IF(M147="","no category","")))</f>
        <v>no numeric odour distance</v>
      </c>
      <c r="X147" s="12" t="b">
        <f aca="false">W147=""</f>
        <v>0</v>
      </c>
      <c r="Y147" s="8" t="str">
        <f aca="false">IF(X147,INDEX(Codetabel!$C$2:$C$11,MATCH(M147&amp;"",Codetabel!$B$2:$B$11,0)),"")</f>
        <v/>
      </c>
      <c r="Z147" s="8" t="str">
        <f aca="false">IF(X147,O147=S147,"")</f>
        <v/>
      </c>
    </row>
    <row r="148" customFormat="false" ht="15" hidden="false" customHeight="false" outlineLevel="0" collapsed="false">
      <c r="A148" s="9" t="n">
        <v>149</v>
      </c>
      <c r="B148" s="9" t="s">
        <v>458</v>
      </c>
      <c r="C148" s="9" t="s">
        <v>459</v>
      </c>
      <c r="D148" s="9" t="s">
        <v>392</v>
      </c>
      <c r="E148" s="9" t="s">
        <v>460</v>
      </c>
      <c r="F148" s="9" t="n">
        <v>200</v>
      </c>
      <c r="G148" s="9" t="n">
        <v>10</v>
      </c>
      <c r="H148" s="9" t="n">
        <v>200</v>
      </c>
      <c r="I148" s="9" t="n">
        <v>300</v>
      </c>
      <c r="J148" s="9" t="n">
        <f aca="false">MAX(J149,G149,F149,E149)</f>
        <v>0</v>
      </c>
      <c r="K148" s="9" t="n">
        <v>300</v>
      </c>
      <c r="L148" s="9" t="str">
        <f aca="false">IF(ISNA(P149),"",P149)</f>
        <v/>
      </c>
      <c r="M148" s="9" t="s">
        <v>199</v>
      </c>
      <c r="N148" s="11" t="b">
        <f aca="false">TRUE()</f>
        <v>1</v>
      </c>
      <c r="O148" s="8" t="n">
        <f aca="false">IF(F148="","",IF(ISNUMBER(F148),F148,IFERROR(VALUE(F148),"")))</f>
        <v>200</v>
      </c>
      <c r="P148" s="8" t="n">
        <f aca="false">IF(G148="","",IF(ISNUMBER(G148),G148,IFERROR(VALUE(G148),"")))</f>
        <v>10</v>
      </c>
      <c r="Q148" s="8" t="n">
        <f aca="false">IF(H148="","",IF(ISNUMBER(H148),H148,IFERROR(VALUE(H148),"")))</f>
        <v>200</v>
      </c>
      <c r="R148" s="8" t="n">
        <f aca="false">IF(I148="","",IF(ISNUMBER(I148),I148,IFERROR(VALUE(I148),"")))</f>
        <v>300</v>
      </c>
      <c r="S148" s="8" t="n">
        <f aca="false">IF(COUNT(O148:R148)=0,"",MAX(O148:R148))</f>
        <v>300</v>
      </c>
      <c r="T148" s="8" t="str">
        <f aca="false">IF(S148="","",IFERROR(INDEX(Codetabel!$B$2:$B$11,MATCH(S148,Codetabel!$A$2:$A$11,0)),""))</f>
        <v>4.2</v>
      </c>
      <c r="U148" s="8" t="str">
        <f aca="false">IF(NOT(X148),"n/a (excluded)",IF(K148=S148,"OK","MISMATCH"))</f>
        <v>OK</v>
      </c>
      <c r="V148" s="8" t="str">
        <f aca="false">IF(NOT(X148),"n/a (excluded)",IF(M148&amp;""=T148&amp;"","OK","MISMATCH"))</f>
        <v>OK</v>
      </c>
      <c r="W148" s="8" t="str">
        <f aca="false">IF(E148="","no activity description",IF(O148="","no numeric odour distance",IF(M148="","no category","")))</f>
        <v/>
      </c>
      <c r="X148" s="12" t="b">
        <f aca="false">W148=""</f>
        <v>1</v>
      </c>
      <c r="Y148" s="8" t="n">
        <f aca="false">IF(X148,INDEX(Codetabel!$C$2:$C$11,MATCH(M148&amp;"",Codetabel!$B$2:$B$11,0)),"")</f>
        <v>6</v>
      </c>
      <c r="Z148" s="12" t="b">
        <f aca="false">IF(X148,O148=S148,"")</f>
        <v>0</v>
      </c>
    </row>
    <row r="149" customFormat="false" ht="15" hidden="false" customHeight="false" outlineLevel="0" collapsed="false">
      <c r="A149" s="9" t="n">
        <v>150</v>
      </c>
      <c r="B149" s="9" t="s">
        <v>462</v>
      </c>
      <c r="C149" s="9" t="s">
        <v>463</v>
      </c>
      <c r="D149" s="9" t="s">
        <v>1215</v>
      </c>
      <c r="E149" s="9" t="s">
        <v>1303</v>
      </c>
      <c r="F149" s="9"/>
      <c r="G149" s="9"/>
      <c r="H149" s="9"/>
      <c r="I149" s="9"/>
      <c r="J149" s="9"/>
      <c r="K149" s="9"/>
      <c r="L149" s="9" t="n">
        <f aca="false">IF(ISNA(P150),"",P150)</f>
        <v>10</v>
      </c>
      <c r="M149" s="9"/>
      <c r="N149" s="11" t="b">
        <f aca="false">TRUE()</f>
        <v>1</v>
      </c>
      <c r="O149" s="8" t="str">
        <f aca="false">IF(F149="","",IF(ISNUMBER(F149),F149,IFERROR(VALUE(F149),"")))</f>
        <v/>
      </c>
      <c r="P149" s="8" t="str">
        <f aca="false">IF(G149="","",IF(ISNUMBER(G149),G149,IFERROR(VALUE(G149),"")))</f>
        <v/>
      </c>
      <c r="Q149" s="8" t="str">
        <f aca="false">IF(H149="","",IF(ISNUMBER(H149),H149,IFERROR(VALUE(H149),"")))</f>
        <v/>
      </c>
      <c r="R149" s="8" t="str">
        <f aca="false">IF(I149="","",IF(ISNUMBER(I149),I149,IFERROR(VALUE(I149),"")))</f>
        <v/>
      </c>
      <c r="S149" s="8" t="str">
        <f aca="false">IF(COUNT(O149:R149)=0,"",MAX(O149:R149))</f>
        <v/>
      </c>
      <c r="T149" s="8" t="str">
        <f aca="false">IF(S149="","",IFERROR(INDEX(Codetabel!$B$2:$B$11,MATCH(S149,Codetabel!$A$2:$A$11,0)),""))</f>
        <v/>
      </c>
      <c r="U149" s="8" t="str">
        <f aca="false">IF(NOT(X149),"n/a (excluded)",IF(K149=S149,"OK","MISMATCH"))</f>
        <v>n/a (excluded)</v>
      </c>
      <c r="V149" s="8" t="str">
        <f aca="false">IF(NOT(X149),"n/a (excluded)",IF(M149&amp;""=T149&amp;"","OK","MISMATCH"))</f>
        <v>n/a (excluded)</v>
      </c>
      <c r="W149" s="8" t="str">
        <f aca="false">IF(E149="","no activity description",IF(O149="","no numeric odour distance",IF(M149="","no category","")))</f>
        <v>no numeric odour distance</v>
      </c>
      <c r="X149" s="12" t="b">
        <f aca="false">W149=""</f>
        <v>0</v>
      </c>
      <c r="Y149" s="8" t="str">
        <f aca="false">IF(X149,INDEX(Codetabel!$C$2:$C$11,MATCH(M149&amp;"",Codetabel!$B$2:$B$11,0)),"")</f>
        <v/>
      </c>
      <c r="Z149" s="8" t="str">
        <f aca="false">IF(X149,O149=S149,"")</f>
        <v/>
      </c>
    </row>
    <row r="150" customFormat="false" ht="15" hidden="false" customHeight="false" outlineLevel="0" collapsed="false">
      <c r="A150" s="9" t="n">
        <v>151</v>
      </c>
      <c r="B150" s="9" t="s">
        <v>462</v>
      </c>
      <c r="C150" s="9" t="s">
        <v>463</v>
      </c>
      <c r="D150" s="9" t="s">
        <v>392</v>
      </c>
      <c r="E150" s="9" t="s">
        <v>464</v>
      </c>
      <c r="F150" s="9" t="n">
        <v>50</v>
      </c>
      <c r="G150" s="9" t="n">
        <v>10</v>
      </c>
      <c r="H150" s="9" t="n">
        <v>50</v>
      </c>
      <c r="I150" s="9" t="n">
        <v>50</v>
      </c>
      <c r="J150" s="9" t="n">
        <f aca="false">MAX(J151,G151,F151,E151)</f>
        <v>300</v>
      </c>
      <c r="K150" s="9" t="n">
        <v>50</v>
      </c>
      <c r="L150" s="9" t="n">
        <f aca="false">IF(ISNA(P151),"",P151)</f>
        <v>100</v>
      </c>
      <c r="M150" s="9" t="s">
        <v>126</v>
      </c>
      <c r="N150" s="11" t="b">
        <f aca="false">TRUE()</f>
        <v>1</v>
      </c>
      <c r="O150" s="8" t="n">
        <f aca="false">IF(F150="","",IF(ISNUMBER(F150),F150,IFERROR(VALUE(F150),"")))</f>
        <v>50</v>
      </c>
      <c r="P150" s="8" t="n">
        <f aca="false">IF(G150="","",IF(ISNUMBER(G150),G150,IFERROR(VALUE(G150),"")))</f>
        <v>10</v>
      </c>
      <c r="Q150" s="8" t="n">
        <f aca="false">IF(H150="","",IF(ISNUMBER(H150),H150,IFERROR(VALUE(H150),"")))</f>
        <v>50</v>
      </c>
      <c r="R150" s="8" t="n">
        <f aca="false">IF(I150="","",IF(ISNUMBER(I150),I150,IFERROR(VALUE(I150),"")))</f>
        <v>50</v>
      </c>
      <c r="S150" s="8" t="n">
        <f aca="false">IF(COUNT(O150:R150)=0,"",MAX(O150:R150))</f>
        <v>50</v>
      </c>
      <c r="T150" s="8" t="str">
        <f aca="false">IF(S150="","",IFERROR(INDEX(Codetabel!$B$2:$B$11,MATCH(S150,Codetabel!$A$2:$A$11,0)),""))</f>
        <v>3.1</v>
      </c>
      <c r="U150" s="8" t="str">
        <f aca="false">IF(NOT(X150),"n/a (excluded)",IF(K150=S150,"OK","MISMATCH"))</f>
        <v>OK</v>
      </c>
      <c r="V150" s="8" t="str">
        <f aca="false">IF(NOT(X150),"n/a (excluded)",IF(M150&amp;""=T150&amp;"","OK","MISMATCH"))</f>
        <v>OK</v>
      </c>
      <c r="W150" s="8" t="str">
        <f aca="false">IF(E150="","no activity description",IF(O150="","no numeric odour distance",IF(M150="","no category","")))</f>
        <v/>
      </c>
      <c r="X150" s="12" t="b">
        <f aca="false">W150=""</f>
        <v>1</v>
      </c>
      <c r="Y150" s="8" t="n">
        <f aca="false">IF(X150,INDEX(Codetabel!$C$2:$C$11,MATCH(M150&amp;"",Codetabel!$B$2:$B$11,0)),"")</f>
        <v>3</v>
      </c>
      <c r="Z150" s="12" t="b">
        <f aca="false">IF(X150,O150=S150,"")</f>
        <v>1</v>
      </c>
    </row>
    <row r="151" customFormat="false" ht="15" hidden="false" customHeight="false" outlineLevel="0" collapsed="false">
      <c r="A151" s="9" t="n">
        <v>152</v>
      </c>
      <c r="B151" s="9" t="s">
        <v>466</v>
      </c>
      <c r="C151" s="9" t="s">
        <v>467</v>
      </c>
      <c r="D151" s="9"/>
      <c r="E151" s="9" t="s">
        <v>468</v>
      </c>
      <c r="F151" s="9" t="n">
        <v>300</v>
      </c>
      <c r="G151" s="9" t="n">
        <v>100</v>
      </c>
      <c r="H151" s="9" t="n">
        <v>200</v>
      </c>
      <c r="I151" s="9" t="n">
        <v>100</v>
      </c>
      <c r="J151" s="9" t="n">
        <f aca="false">MAX(J152,G152,F152,E152)</f>
        <v>300</v>
      </c>
      <c r="K151" s="9" t="n">
        <v>300</v>
      </c>
      <c r="L151" s="9" t="n">
        <f aca="false">IF(ISNA(P152),"",P152)</f>
        <v>30</v>
      </c>
      <c r="M151" s="9" t="s">
        <v>199</v>
      </c>
      <c r="N151" s="11" t="b">
        <f aca="false">TRUE()</f>
        <v>1</v>
      </c>
      <c r="O151" s="8" t="n">
        <f aca="false">IF(F151="","",IF(ISNUMBER(F151),F151,IFERROR(VALUE(F151),"")))</f>
        <v>300</v>
      </c>
      <c r="P151" s="8" t="n">
        <f aca="false">IF(G151="","",IF(ISNUMBER(G151),G151,IFERROR(VALUE(G151),"")))</f>
        <v>100</v>
      </c>
      <c r="Q151" s="8" t="n">
        <f aca="false">IF(H151="","",IF(ISNUMBER(H151),H151,IFERROR(VALUE(H151),"")))</f>
        <v>200</v>
      </c>
      <c r="R151" s="8" t="n">
        <f aca="false">IF(I151="","",IF(ISNUMBER(I151),I151,IFERROR(VALUE(I151),"")))</f>
        <v>100</v>
      </c>
      <c r="S151" s="8" t="n">
        <f aca="false">IF(COUNT(O151:R151)=0,"",MAX(O151:R151))</f>
        <v>300</v>
      </c>
      <c r="T151" s="8" t="str">
        <f aca="false">IF(S151="","",IFERROR(INDEX(Codetabel!$B$2:$B$11,MATCH(S151,Codetabel!$A$2:$A$11,0)),""))</f>
        <v>4.2</v>
      </c>
      <c r="U151" s="8" t="str">
        <f aca="false">IF(NOT(X151),"n/a (excluded)",IF(K151=S151,"OK","MISMATCH"))</f>
        <v>OK</v>
      </c>
      <c r="V151" s="8" t="str">
        <f aca="false">IF(NOT(X151),"n/a (excluded)",IF(M151&amp;""=T151&amp;"","OK","MISMATCH"))</f>
        <v>OK</v>
      </c>
      <c r="W151" s="8" t="str">
        <f aca="false">IF(E151="","no activity description",IF(O151="","no numeric odour distance",IF(M151="","no category","")))</f>
        <v/>
      </c>
      <c r="X151" s="12" t="b">
        <f aca="false">W151=""</f>
        <v>1</v>
      </c>
      <c r="Y151" s="8" t="n">
        <f aca="false">IF(X151,INDEX(Codetabel!$C$2:$C$11,MATCH(M151&amp;"",Codetabel!$B$2:$B$11,0)),"")</f>
        <v>6</v>
      </c>
      <c r="Z151" s="12" t="b">
        <f aca="false">IF(X151,O151=S151,"")</f>
        <v>1</v>
      </c>
    </row>
    <row r="152" customFormat="false" ht="15" hidden="false" customHeight="false" outlineLevel="0" collapsed="false">
      <c r="A152" s="9" t="n">
        <v>153</v>
      </c>
      <c r="B152" s="9" t="s">
        <v>469</v>
      </c>
      <c r="C152" s="9" t="s">
        <v>470</v>
      </c>
      <c r="D152" s="9"/>
      <c r="E152" s="9" t="s">
        <v>471</v>
      </c>
      <c r="F152" s="9" t="n">
        <v>300</v>
      </c>
      <c r="G152" s="9" t="n">
        <v>30</v>
      </c>
      <c r="H152" s="9" t="n">
        <v>50</v>
      </c>
      <c r="I152" s="9" t="n">
        <v>50</v>
      </c>
      <c r="J152" s="9" t="n">
        <f aca="false">MAX(J153,G153,F153,E153)</f>
        <v>0</v>
      </c>
      <c r="K152" s="9" t="n">
        <v>300</v>
      </c>
      <c r="L152" s="9" t="str">
        <f aca="false">IF(ISNA(P153),"",P153)</f>
        <v/>
      </c>
      <c r="M152" s="9" t="s">
        <v>199</v>
      </c>
      <c r="N152" s="11" t="b">
        <f aca="false">TRUE()</f>
        <v>1</v>
      </c>
      <c r="O152" s="8" t="n">
        <f aca="false">IF(F152="","",IF(ISNUMBER(F152),F152,IFERROR(VALUE(F152),"")))</f>
        <v>300</v>
      </c>
      <c r="P152" s="8" t="n">
        <f aca="false">IF(G152="","",IF(ISNUMBER(G152),G152,IFERROR(VALUE(G152),"")))</f>
        <v>30</v>
      </c>
      <c r="Q152" s="8" t="n">
        <f aca="false">IF(H152="","",IF(ISNUMBER(H152),H152,IFERROR(VALUE(H152),"")))</f>
        <v>50</v>
      </c>
      <c r="R152" s="8" t="n">
        <f aca="false">IF(I152="","",IF(ISNUMBER(I152),I152,IFERROR(VALUE(I152),"")))</f>
        <v>50</v>
      </c>
      <c r="S152" s="8" t="n">
        <f aca="false">IF(COUNT(O152:R152)=0,"",MAX(O152:R152))</f>
        <v>300</v>
      </c>
      <c r="T152" s="8" t="str">
        <f aca="false">IF(S152="","",IFERROR(INDEX(Codetabel!$B$2:$B$11,MATCH(S152,Codetabel!$A$2:$A$11,0)),""))</f>
        <v>4.2</v>
      </c>
      <c r="U152" s="8" t="str">
        <f aca="false">IF(NOT(X152),"n/a (excluded)",IF(K152=S152,"OK","MISMATCH"))</f>
        <v>OK</v>
      </c>
      <c r="V152" s="8" t="str">
        <f aca="false">IF(NOT(X152),"n/a (excluded)",IF(M152&amp;""=T152&amp;"","OK","MISMATCH"))</f>
        <v>OK</v>
      </c>
      <c r="W152" s="8" t="str">
        <f aca="false">IF(E152="","no activity description",IF(O152="","no numeric odour distance",IF(M152="","no category","")))</f>
        <v/>
      </c>
      <c r="X152" s="12" t="b">
        <f aca="false">W152=""</f>
        <v>1</v>
      </c>
      <c r="Y152" s="8" t="n">
        <f aca="false">IF(X152,INDEX(Codetabel!$C$2:$C$11,MATCH(M152&amp;"",Codetabel!$B$2:$B$11,0)),"")</f>
        <v>6</v>
      </c>
      <c r="Z152" s="12" t="b">
        <f aca="false">IF(X152,O152=S152,"")</f>
        <v>1</v>
      </c>
    </row>
    <row r="153" customFormat="false" ht="15" hidden="false" customHeight="false" outlineLevel="0" collapsed="false">
      <c r="A153" s="9" t="n">
        <v>154</v>
      </c>
      <c r="B153" s="9" t="s">
        <v>475</v>
      </c>
      <c r="C153" s="9" t="s">
        <v>476</v>
      </c>
      <c r="D153" s="9" t="s">
        <v>1215</v>
      </c>
      <c r="E153" s="9" t="s">
        <v>1304</v>
      </c>
      <c r="F153" s="9"/>
      <c r="G153" s="9"/>
      <c r="H153" s="9"/>
      <c r="I153" s="9"/>
      <c r="J153" s="9"/>
      <c r="K153" s="9"/>
      <c r="L153" s="9" t="n">
        <f aca="false">IF(ISNA(P154),"",P154)</f>
        <v>10</v>
      </c>
      <c r="M153" s="9"/>
      <c r="N153" s="11" t="b">
        <f aca="false">TRUE()</f>
        <v>1</v>
      </c>
      <c r="O153" s="8" t="str">
        <f aca="false">IF(F153="","",IF(ISNUMBER(F153),F153,IFERROR(VALUE(F153),"")))</f>
        <v/>
      </c>
      <c r="P153" s="8" t="str">
        <f aca="false">IF(G153="","",IF(ISNUMBER(G153),G153,IFERROR(VALUE(G153),"")))</f>
        <v/>
      </c>
      <c r="Q153" s="8" t="str">
        <f aca="false">IF(H153="","",IF(ISNUMBER(H153),H153,IFERROR(VALUE(H153),"")))</f>
        <v/>
      </c>
      <c r="R153" s="8" t="str">
        <f aca="false">IF(I153="","",IF(ISNUMBER(I153),I153,IFERROR(VALUE(I153),"")))</f>
        <v/>
      </c>
      <c r="S153" s="8" t="str">
        <f aca="false">IF(COUNT(O153:R153)=0,"",MAX(O153:R153))</f>
        <v/>
      </c>
      <c r="T153" s="8" t="str">
        <f aca="false">IF(S153="","",IFERROR(INDEX(Codetabel!$B$2:$B$11,MATCH(S153,Codetabel!$A$2:$A$11,0)),""))</f>
        <v/>
      </c>
      <c r="U153" s="8" t="str">
        <f aca="false">IF(NOT(X153),"n/a (excluded)",IF(K153=S153,"OK","MISMATCH"))</f>
        <v>n/a (excluded)</v>
      </c>
      <c r="V153" s="8" t="str">
        <f aca="false">IF(NOT(X153),"n/a (excluded)",IF(M153&amp;""=T153&amp;"","OK","MISMATCH"))</f>
        <v>n/a (excluded)</v>
      </c>
      <c r="W153" s="8" t="str">
        <f aca="false">IF(E153="","no activity description",IF(O153="","no numeric odour distance",IF(M153="","no category","")))</f>
        <v>no numeric odour distance</v>
      </c>
      <c r="X153" s="12" t="b">
        <f aca="false">W153=""</f>
        <v>0</v>
      </c>
      <c r="Y153" s="8" t="str">
        <f aca="false">IF(X153,INDEX(Codetabel!$C$2:$C$11,MATCH(M153&amp;"",Codetabel!$B$2:$B$11,0)),"")</f>
        <v/>
      </c>
      <c r="Z153" s="8" t="str">
        <f aca="false">IF(X153,O153=S153,"")</f>
        <v/>
      </c>
    </row>
    <row r="154" customFormat="false" ht="15" hidden="false" customHeight="false" outlineLevel="0" collapsed="false">
      <c r="A154" s="9" t="n">
        <v>155</v>
      </c>
      <c r="B154" s="9" t="s">
        <v>475</v>
      </c>
      <c r="C154" s="9" t="s">
        <v>476</v>
      </c>
      <c r="D154" s="9" t="s">
        <v>392</v>
      </c>
      <c r="E154" s="9" t="s">
        <v>477</v>
      </c>
      <c r="F154" s="9" t="n">
        <v>100</v>
      </c>
      <c r="G154" s="9" t="n">
        <v>10</v>
      </c>
      <c r="H154" s="9" t="n">
        <v>100</v>
      </c>
      <c r="I154" s="9" t="n">
        <v>50</v>
      </c>
      <c r="J154" s="9" t="n">
        <f aca="false">MAX(J155,G155,F155,E155)</f>
        <v>300</v>
      </c>
      <c r="K154" s="9" t="n">
        <v>100</v>
      </c>
      <c r="L154" s="9" t="n">
        <f aca="false">IF(ISNA(P155),"",P155)</f>
        <v>10</v>
      </c>
      <c r="M154" s="9" t="s">
        <v>115</v>
      </c>
      <c r="N154" s="11" t="b">
        <f aca="false">TRUE()</f>
        <v>1</v>
      </c>
      <c r="O154" s="8" t="n">
        <f aca="false">IF(F154="","",IF(ISNUMBER(F154),F154,IFERROR(VALUE(F154),"")))</f>
        <v>100</v>
      </c>
      <c r="P154" s="8" t="n">
        <f aca="false">IF(G154="","",IF(ISNUMBER(G154),G154,IFERROR(VALUE(G154),"")))</f>
        <v>10</v>
      </c>
      <c r="Q154" s="8" t="n">
        <f aca="false">IF(H154="","",IF(ISNUMBER(H154),H154,IFERROR(VALUE(H154),"")))</f>
        <v>100</v>
      </c>
      <c r="R154" s="8" t="n">
        <f aca="false">IF(I154="","",IF(ISNUMBER(I154),I154,IFERROR(VALUE(I154),"")))</f>
        <v>50</v>
      </c>
      <c r="S154" s="8" t="n">
        <f aca="false">IF(COUNT(O154:R154)=0,"",MAX(O154:R154))</f>
        <v>100</v>
      </c>
      <c r="T154" s="8" t="str">
        <f aca="false">IF(S154="","",IFERROR(INDEX(Codetabel!$B$2:$B$11,MATCH(S154,Codetabel!$A$2:$A$11,0)),""))</f>
        <v>3.2</v>
      </c>
      <c r="U154" s="8" t="str">
        <f aca="false">IF(NOT(X154),"n/a (excluded)",IF(K154=S154,"OK","MISMATCH"))</f>
        <v>OK</v>
      </c>
      <c r="V154" s="8" t="str">
        <f aca="false">IF(NOT(X154),"n/a (excluded)",IF(M154&amp;""=T154&amp;"","OK","MISMATCH"))</f>
        <v>OK</v>
      </c>
      <c r="W154" s="8" t="str">
        <f aca="false">IF(E154="","no activity description",IF(O154="","no numeric odour distance",IF(M154="","no category","")))</f>
        <v/>
      </c>
      <c r="X154" s="12" t="b">
        <f aca="false">W154=""</f>
        <v>1</v>
      </c>
      <c r="Y154" s="8" t="n">
        <f aca="false">IF(X154,INDEX(Codetabel!$C$2:$C$11,MATCH(M154&amp;"",Codetabel!$B$2:$B$11,0)),"")</f>
        <v>4</v>
      </c>
      <c r="Z154" s="12" t="b">
        <f aca="false">IF(X154,O154=S154,"")</f>
        <v>1</v>
      </c>
    </row>
    <row r="155" customFormat="false" ht="15" hidden="false" customHeight="false" outlineLevel="0" collapsed="false">
      <c r="A155" s="9" t="n">
        <v>156</v>
      </c>
      <c r="B155" s="9" t="s">
        <v>479</v>
      </c>
      <c r="C155" s="9" t="s">
        <v>480</v>
      </c>
      <c r="D155" s="9"/>
      <c r="E155" s="9" t="s">
        <v>481</v>
      </c>
      <c r="F155" s="9" t="n">
        <v>50</v>
      </c>
      <c r="G155" s="9" t="n">
        <v>10</v>
      </c>
      <c r="H155" s="9" t="n">
        <v>100</v>
      </c>
      <c r="I155" s="9" t="n">
        <v>50</v>
      </c>
      <c r="J155" s="9" t="n">
        <f aca="false">MAX(J156,G156,F156,E156)</f>
        <v>300</v>
      </c>
      <c r="K155" s="9" t="n">
        <v>100</v>
      </c>
      <c r="L155" s="9" t="n">
        <f aca="false">IF(ISNA(P156),"",P156)</f>
        <v>10</v>
      </c>
      <c r="M155" s="9" t="s">
        <v>115</v>
      </c>
      <c r="N155" s="11" t="b">
        <f aca="false">TRUE()</f>
        <v>1</v>
      </c>
      <c r="O155" s="8" t="n">
        <f aca="false">IF(F155="","",IF(ISNUMBER(F155),F155,IFERROR(VALUE(F155),"")))</f>
        <v>50</v>
      </c>
      <c r="P155" s="8" t="n">
        <f aca="false">IF(G155="","",IF(ISNUMBER(G155),G155,IFERROR(VALUE(G155),"")))</f>
        <v>10</v>
      </c>
      <c r="Q155" s="8" t="n">
        <f aca="false">IF(H155="","",IF(ISNUMBER(H155),H155,IFERROR(VALUE(H155),"")))</f>
        <v>100</v>
      </c>
      <c r="R155" s="8" t="n">
        <f aca="false">IF(I155="","",IF(ISNUMBER(I155),I155,IFERROR(VALUE(I155),"")))</f>
        <v>50</v>
      </c>
      <c r="S155" s="8" t="n">
        <f aca="false">IF(COUNT(O155:R155)=0,"",MAX(O155:R155))</f>
        <v>100</v>
      </c>
      <c r="T155" s="8" t="str">
        <f aca="false">IF(S155="","",IFERROR(INDEX(Codetabel!$B$2:$B$11,MATCH(S155,Codetabel!$A$2:$A$11,0)),""))</f>
        <v>3.2</v>
      </c>
      <c r="U155" s="8" t="str">
        <f aca="false">IF(NOT(X155),"n/a (excluded)",IF(K155=S155,"OK","MISMATCH"))</f>
        <v>OK</v>
      </c>
      <c r="V155" s="8" t="str">
        <f aca="false">IF(NOT(X155),"n/a (excluded)",IF(M155&amp;""=T155&amp;"","OK","MISMATCH"))</f>
        <v>OK</v>
      </c>
      <c r="W155" s="8" t="str">
        <f aca="false">IF(E155="","no activity description",IF(O155="","no numeric odour distance",IF(M155="","no category","")))</f>
        <v/>
      </c>
      <c r="X155" s="12" t="b">
        <f aca="false">W155=""</f>
        <v>1</v>
      </c>
      <c r="Y155" s="8" t="n">
        <f aca="false">IF(X155,INDEX(Codetabel!$C$2:$C$11,MATCH(M155&amp;"",Codetabel!$B$2:$B$11,0)),"")</f>
        <v>4</v>
      </c>
      <c r="Z155" s="12" t="b">
        <f aca="false">IF(X155,O155=S155,"")</f>
        <v>0</v>
      </c>
    </row>
    <row r="156" customFormat="false" ht="15" hidden="false" customHeight="false" outlineLevel="0" collapsed="false">
      <c r="A156" s="9" t="n">
        <v>157</v>
      </c>
      <c r="B156" s="9" t="s">
        <v>482</v>
      </c>
      <c r="C156" s="9" t="s">
        <v>483</v>
      </c>
      <c r="D156" s="9" t="s">
        <v>1285</v>
      </c>
      <c r="E156" s="9" t="s">
        <v>484</v>
      </c>
      <c r="F156" s="9" t="n">
        <v>50</v>
      </c>
      <c r="G156" s="9" t="n">
        <v>10</v>
      </c>
      <c r="H156" s="9" t="n">
        <v>50</v>
      </c>
      <c r="I156" s="9" t="n">
        <v>50</v>
      </c>
      <c r="J156" s="9" t="n">
        <f aca="false">MAX(J157,G157,F157,E157)</f>
        <v>300</v>
      </c>
      <c r="K156" s="9" t="n">
        <v>50</v>
      </c>
      <c r="L156" s="9" t="n">
        <f aca="false">IF(ISNA(P157),"",P157)</f>
        <v>30</v>
      </c>
      <c r="M156" s="9" t="s">
        <v>126</v>
      </c>
      <c r="N156" s="11" t="b">
        <f aca="false">TRUE()</f>
        <v>1</v>
      </c>
      <c r="O156" s="8" t="n">
        <f aca="false">IF(F156="","",IF(ISNUMBER(F156),F156,IFERROR(VALUE(F156),"")))</f>
        <v>50</v>
      </c>
      <c r="P156" s="8" t="n">
        <f aca="false">IF(G156="","",IF(ISNUMBER(G156),G156,IFERROR(VALUE(G156),"")))</f>
        <v>10</v>
      </c>
      <c r="Q156" s="8" t="n">
        <f aca="false">IF(H156="","",IF(ISNUMBER(H156),H156,IFERROR(VALUE(H156),"")))</f>
        <v>50</v>
      </c>
      <c r="R156" s="8" t="n">
        <f aca="false">IF(I156="","",IF(ISNUMBER(I156),I156,IFERROR(VALUE(I156),"")))</f>
        <v>50</v>
      </c>
      <c r="S156" s="8" t="n">
        <f aca="false">IF(COUNT(O156:R156)=0,"",MAX(O156:R156))</f>
        <v>50</v>
      </c>
      <c r="T156" s="8" t="str">
        <f aca="false">IF(S156="","",IFERROR(INDEX(Codetabel!$B$2:$B$11,MATCH(S156,Codetabel!$A$2:$A$11,0)),""))</f>
        <v>3.1</v>
      </c>
      <c r="U156" s="8" t="str">
        <f aca="false">IF(NOT(X156),"n/a (excluded)",IF(K156=S156,"OK","MISMATCH"))</f>
        <v>OK</v>
      </c>
      <c r="V156" s="8" t="str">
        <f aca="false">IF(NOT(X156),"n/a (excluded)",IF(M156&amp;""=T156&amp;"","OK","MISMATCH"))</f>
        <v>OK</v>
      </c>
      <c r="W156" s="8" t="str">
        <f aca="false">IF(E156="","no activity description",IF(O156="","no numeric odour distance",IF(M156="","no category","")))</f>
        <v/>
      </c>
      <c r="X156" s="12" t="b">
        <f aca="false">W156=""</f>
        <v>1</v>
      </c>
      <c r="Y156" s="8" t="n">
        <f aca="false">IF(X156,INDEX(Codetabel!$C$2:$C$11,MATCH(M156&amp;"",Codetabel!$B$2:$B$11,0)),"")</f>
        <v>3</v>
      </c>
      <c r="Z156" s="12" t="b">
        <f aca="false">IF(X156,O156=S156,"")</f>
        <v>1</v>
      </c>
    </row>
    <row r="157" customFormat="false" ht="15" hidden="false" customHeight="false" outlineLevel="0" collapsed="false">
      <c r="A157" s="9" t="n">
        <v>158</v>
      </c>
      <c r="B157" s="9" t="s">
        <v>482</v>
      </c>
      <c r="C157" s="9" t="s">
        <v>483</v>
      </c>
      <c r="D157" s="9" t="s">
        <v>1286</v>
      </c>
      <c r="E157" s="9" t="s">
        <v>485</v>
      </c>
      <c r="F157" s="9" t="n">
        <v>200</v>
      </c>
      <c r="G157" s="9" t="n">
        <v>30</v>
      </c>
      <c r="H157" s="9" t="n">
        <v>100</v>
      </c>
      <c r="I157" s="9" t="n">
        <v>200</v>
      </c>
      <c r="J157" s="9" t="n">
        <f aca="false">MAX(J158,G158,F158,E158)</f>
        <v>300</v>
      </c>
      <c r="K157" s="9" t="n">
        <v>200</v>
      </c>
      <c r="L157" s="9" t="n">
        <f aca="false">IF(ISNA(P158),"",P158)</f>
        <v>30</v>
      </c>
      <c r="M157" s="9" t="s">
        <v>132</v>
      </c>
      <c r="N157" s="11" t="b">
        <f aca="false">TRUE()</f>
        <v>1</v>
      </c>
      <c r="O157" s="8" t="n">
        <f aca="false">IF(F157="","",IF(ISNUMBER(F157),F157,IFERROR(VALUE(F157),"")))</f>
        <v>200</v>
      </c>
      <c r="P157" s="8" t="n">
        <f aca="false">IF(G157="","",IF(ISNUMBER(G157),G157,IFERROR(VALUE(G157),"")))</f>
        <v>30</v>
      </c>
      <c r="Q157" s="8" t="n">
        <f aca="false">IF(H157="","",IF(ISNUMBER(H157),H157,IFERROR(VALUE(H157),"")))</f>
        <v>100</v>
      </c>
      <c r="R157" s="8" t="n">
        <f aca="false">IF(I157="","",IF(ISNUMBER(I157),I157,IFERROR(VALUE(I157),"")))</f>
        <v>200</v>
      </c>
      <c r="S157" s="8" t="n">
        <f aca="false">IF(COUNT(O157:R157)=0,"",MAX(O157:R157))</f>
        <v>200</v>
      </c>
      <c r="T157" s="8" t="str">
        <f aca="false">IF(S157="","",IFERROR(INDEX(Codetabel!$B$2:$B$11,MATCH(S157,Codetabel!$A$2:$A$11,0)),""))</f>
        <v>4.1</v>
      </c>
      <c r="U157" s="8" t="str">
        <f aca="false">IF(NOT(X157),"n/a (excluded)",IF(K157=S157,"OK","MISMATCH"))</f>
        <v>OK</v>
      </c>
      <c r="V157" s="8" t="str">
        <f aca="false">IF(NOT(X157),"n/a (excluded)",IF(M157&amp;""=T157&amp;"","OK","MISMATCH"))</f>
        <v>OK</v>
      </c>
      <c r="W157" s="8" t="str">
        <f aca="false">IF(E157="","no activity description",IF(O157="","no numeric odour distance",IF(M157="","no category","")))</f>
        <v/>
      </c>
      <c r="X157" s="12" t="b">
        <f aca="false">W157=""</f>
        <v>1</v>
      </c>
      <c r="Y157" s="8" t="n">
        <f aca="false">IF(X157,INDEX(Codetabel!$C$2:$C$11,MATCH(M157&amp;"",Codetabel!$B$2:$B$11,0)),"")</f>
        <v>5</v>
      </c>
      <c r="Z157" s="12" t="b">
        <f aca="false">IF(X157,O157=S157,"")</f>
        <v>1</v>
      </c>
    </row>
    <row r="158" customFormat="false" ht="15" hidden="false" customHeight="false" outlineLevel="0" collapsed="false">
      <c r="A158" s="9" t="n">
        <v>159</v>
      </c>
      <c r="B158" s="9" t="s">
        <v>486</v>
      </c>
      <c r="C158" s="9" t="s">
        <v>487</v>
      </c>
      <c r="D158" s="9"/>
      <c r="E158" s="9" t="s">
        <v>488</v>
      </c>
      <c r="F158" s="9" t="n">
        <v>300</v>
      </c>
      <c r="G158" s="9" t="n">
        <v>30</v>
      </c>
      <c r="H158" s="9" t="n">
        <v>300</v>
      </c>
      <c r="I158" s="9" t="n">
        <v>200</v>
      </c>
      <c r="J158" s="9" t="n">
        <f aca="false">MAX(J159,G159,F159,E159)</f>
        <v>0</v>
      </c>
      <c r="K158" s="9" t="n">
        <v>300</v>
      </c>
      <c r="L158" s="9" t="str">
        <f aca="false">IF(ISNA(P159),"",P159)</f>
        <v/>
      </c>
      <c r="M158" s="9" t="s">
        <v>199</v>
      </c>
      <c r="N158" s="11" t="b">
        <f aca="false">TRUE()</f>
        <v>1</v>
      </c>
      <c r="O158" s="8" t="n">
        <f aca="false">IF(F158="","",IF(ISNUMBER(F158),F158,IFERROR(VALUE(F158),"")))</f>
        <v>300</v>
      </c>
      <c r="P158" s="8" t="n">
        <f aca="false">IF(G158="","",IF(ISNUMBER(G158),G158,IFERROR(VALUE(G158),"")))</f>
        <v>30</v>
      </c>
      <c r="Q158" s="8" t="n">
        <f aca="false">IF(H158="","",IF(ISNUMBER(H158),H158,IFERROR(VALUE(H158),"")))</f>
        <v>300</v>
      </c>
      <c r="R158" s="8" t="n">
        <f aca="false">IF(I158="","",IF(ISNUMBER(I158),I158,IFERROR(VALUE(I158),"")))</f>
        <v>200</v>
      </c>
      <c r="S158" s="8" t="n">
        <f aca="false">IF(COUNT(O158:R158)=0,"",MAX(O158:R158))</f>
        <v>300</v>
      </c>
      <c r="T158" s="8" t="str">
        <f aca="false">IF(S158="","",IFERROR(INDEX(Codetabel!$B$2:$B$11,MATCH(S158,Codetabel!$A$2:$A$11,0)),""))</f>
        <v>4.2</v>
      </c>
      <c r="U158" s="8" t="str">
        <f aca="false">IF(NOT(X158),"n/a (excluded)",IF(K158=S158,"OK","MISMATCH"))</f>
        <v>OK</v>
      </c>
      <c r="V158" s="8" t="str">
        <f aca="false">IF(NOT(X158),"n/a (excluded)",IF(M158&amp;""=T158&amp;"","OK","MISMATCH"))</f>
        <v>OK</v>
      </c>
      <c r="W158" s="8" t="str">
        <f aca="false">IF(E158="","no activity description",IF(O158="","no numeric odour distance",IF(M158="","no category","")))</f>
        <v/>
      </c>
      <c r="X158" s="12" t="b">
        <f aca="false">W158=""</f>
        <v>1</v>
      </c>
      <c r="Y158" s="8" t="n">
        <f aca="false">IF(X158,INDEX(Codetabel!$C$2:$C$11,MATCH(M158&amp;"",Codetabel!$B$2:$B$11,0)),"")</f>
        <v>6</v>
      </c>
      <c r="Z158" s="12" t="b">
        <f aca="false">IF(X158,O158=S158,"")</f>
        <v>1</v>
      </c>
    </row>
    <row r="159" customFormat="false" ht="15" hidden="false" customHeight="false" outlineLevel="0" collapsed="false">
      <c r="A159" s="9" t="n">
        <v>160</v>
      </c>
      <c r="B159" s="9" t="s">
        <v>1305</v>
      </c>
      <c r="C159" s="9" t="s">
        <v>1282</v>
      </c>
      <c r="D159" s="9" t="s">
        <v>1212</v>
      </c>
      <c r="E159" s="9"/>
      <c r="F159" s="9"/>
      <c r="G159" s="9"/>
      <c r="H159" s="9"/>
      <c r="I159" s="9"/>
      <c r="J159" s="9"/>
      <c r="K159" s="9"/>
      <c r="L159" s="9" t="str">
        <f aca="false">IF(ISNA(P160),"",P160)</f>
        <v/>
      </c>
      <c r="M159" s="9"/>
      <c r="N159" s="11" t="b">
        <f aca="false">TRUE()</f>
        <v>1</v>
      </c>
      <c r="O159" s="8" t="str">
        <f aca="false">IF(F159="","",IF(ISNUMBER(F159),F159,IFERROR(VALUE(F159),"")))</f>
        <v/>
      </c>
      <c r="P159" s="8" t="str">
        <f aca="false">IF(G159="","",IF(ISNUMBER(G159),G159,IFERROR(VALUE(G159),"")))</f>
        <v/>
      </c>
      <c r="Q159" s="8" t="str">
        <f aca="false">IF(H159="","",IF(ISNUMBER(H159),H159,IFERROR(VALUE(H159),"")))</f>
        <v/>
      </c>
      <c r="R159" s="8" t="str">
        <f aca="false">IF(I159="","",IF(ISNUMBER(I159),I159,IFERROR(VALUE(I159),"")))</f>
        <v/>
      </c>
      <c r="S159" s="8" t="str">
        <f aca="false">IF(COUNT(O159:R159)=0,"",MAX(O159:R159))</f>
        <v/>
      </c>
      <c r="T159" s="8" t="str">
        <f aca="false">IF(S159="","",IFERROR(INDEX(Codetabel!$B$2:$B$11,MATCH(S159,Codetabel!$A$2:$A$11,0)),""))</f>
        <v/>
      </c>
      <c r="U159" s="8" t="str">
        <f aca="false">IF(NOT(X159),"n/a (excluded)",IF(K159=S159,"OK","MISMATCH"))</f>
        <v>n/a (excluded)</v>
      </c>
      <c r="V159" s="8" t="str">
        <f aca="false">IF(NOT(X159),"n/a (excluded)",IF(M159&amp;""=T159&amp;"","OK","MISMATCH"))</f>
        <v>n/a (excluded)</v>
      </c>
      <c r="W159" s="8" t="str">
        <f aca="false">IF(E159="","no activity description",IF(O159="","no numeric odour distance",IF(M159="","no category","")))</f>
        <v>no activity description</v>
      </c>
      <c r="X159" s="12" t="b">
        <f aca="false">W159=""</f>
        <v>0</v>
      </c>
      <c r="Y159" s="8" t="str">
        <f aca="false">IF(X159,INDEX(Codetabel!$C$2:$C$11,MATCH(M159&amp;"",Codetabel!$B$2:$B$11,0)),"")</f>
        <v/>
      </c>
      <c r="Z159" s="8" t="str">
        <f aca="false">IF(X159,O159=S159,"")</f>
        <v/>
      </c>
    </row>
    <row r="160" customFormat="false" ht="15" hidden="false" customHeight="false" outlineLevel="0" collapsed="false">
      <c r="A160" s="9" t="n">
        <v>161</v>
      </c>
      <c r="B160" s="9" t="s">
        <v>1305</v>
      </c>
      <c r="C160" s="9" t="s">
        <v>1282</v>
      </c>
      <c r="D160" s="9" t="s">
        <v>1212</v>
      </c>
      <c r="E160" s="9" t="s">
        <v>1306</v>
      </c>
      <c r="F160" s="9"/>
      <c r="G160" s="9"/>
      <c r="H160" s="9"/>
      <c r="I160" s="9"/>
      <c r="J160" s="9"/>
      <c r="K160" s="9"/>
      <c r="L160" s="9" t="n">
        <f aca="false">IF(ISNA(P161),"",P161)</f>
        <v>50</v>
      </c>
      <c r="M160" s="9"/>
      <c r="N160" s="11" t="b">
        <f aca="false">TRUE()</f>
        <v>1</v>
      </c>
      <c r="O160" s="8" t="str">
        <f aca="false">IF(F160="","",IF(ISNUMBER(F160),F160,IFERROR(VALUE(F160),"")))</f>
        <v/>
      </c>
      <c r="P160" s="8" t="str">
        <f aca="false">IF(G160="","",IF(ISNUMBER(G160),G160,IFERROR(VALUE(G160),"")))</f>
        <v/>
      </c>
      <c r="Q160" s="8" t="str">
        <f aca="false">IF(H160="","",IF(ISNUMBER(H160),H160,IFERROR(VALUE(H160),"")))</f>
        <v/>
      </c>
      <c r="R160" s="8" t="str">
        <f aca="false">IF(I160="","",IF(ISNUMBER(I160),I160,IFERROR(VALUE(I160),"")))</f>
        <v/>
      </c>
      <c r="S160" s="8" t="str">
        <f aca="false">IF(COUNT(O160:R160)=0,"",MAX(O160:R160))</f>
        <v/>
      </c>
      <c r="T160" s="8" t="str">
        <f aca="false">IF(S160="","",IFERROR(INDEX(Codetabel!$B$2:$B$11,MATCH(S160,Codetabel!$A$2:$A$11,0)),""))</f>
        <v/>
      </c>
      <c r="U160" s="8" t="str">
        <f aca="false">IF(NOT(X160),"n/a (excluded)",IF(K160=S160,"OK","MISMATCH"))</f>
        <v>n/a (excluded)</v>
      </c>
      <c r="V160" s="8" t="str">
        <f aca="false">IF(NOT(X160),"n/a (excluded)",IF(M160&amp;""=T160&amp;"","OK","MISMATCH"))</f>
        <v>n/a (excluded)</v>
      </c>
      <c r="W160" s="8" t="str">
        <f aca="false">IF(E160="","no activity description",IF(O160="","no numeric odour distance",IF(M160="","no category","")))</f>
        <v>no numeric odour distance</v>
      </c>
      <c r="X160" s="12" t="b">
        <f aca="false">W160=""</f>
        <v>0</v>
      </c>
      <c r="Y160" s="8" t="str">
        <f aca="false">IF(X160,INDEX(Codetabel!$C$2:$C$11,MATCH(M160&amp;"",Codetabel!$B$2:$B$11,0)),"")</f>
        <v/>
      </c>
      <c r="Z160" s="8" t="str">
        <f aca="false">IF(X160,O160=S160,"")</f>
        <v/>
      </c>
    </row>
    <row r="161" customFormat="false" ht="15" hidden="false" customHeight="false" outlineLevel="0" collapsed="false">
      <c r="A161" s="9" t="n">
        <v>162</v>
      </c>
      <c r="B161" s="9" t="s">
        <v>489</v>
      </c>
      <c r="C161" s="9" t="s">
        <v>490</v>
      </c>
      <c r="D161" s="9"/>
      <c r="E161" s="9" t="s">
        <v>491</v>
      </c>
      <c r="F161" s="9" t="n">
        <v>300</v>
      </c>
      <c r="G161" s="9" t="n">
        <v>50</v>
      </c>
      <c r="H161" s="9" t="n">
        <v>300</v>
      </c>
      <c r="I161" s="9" t="n">
        <v>100</v>
      </c>
      <c r="J161" s="9" t="n">
        <f aca="false">MAX(J162,G162,F162,E162)</f>
        <v>0</v>
      </c>
      <c r="K161" s="9" t="n">
        <v>300</v>
      </c>
      <c r="L161" s="9" t="str">
        <f aca="false">IF(ISNA(P162),"",P162)</f>
        <v/>
      </c>
      <c r="M161" s="9" t="s">
        <v>199</v>
      </c>
      <c r="N161" s="11" t="b">
        <f aca="false">TRUE()</f>
        <v>1</v>
      </c>
      <c r="O161" s="8" t="n">
        <f aca="false">IF(F161="","",IF(ISNUMBER(F161),F161,IFERROR(VALUE(F161),"")))</f>
        <v>300</v>
      </c>
      <c r="P161" s="8" t="n">
        <f aca="false">IF(G161="","",IF(ISNUMBER(G161),G161,IFERROR(VALUE(G161),"")))</f>
        <v>50</v>
      </c>
      <c r="Q161" s="8" t="n">
        <f aca="false">IF(H161="","",IF(ISNUMBER(H161),H161,IFERROR(VALUE(H161),"")))</f>
        <v>300</v>
      </c>
      <c r="R161" s="8" t="n">
        <f aca="false">IF(I161="","",IF(ISNUMBER(I161),I161,IFERROR(VALUE(I161),"")))</f>
        <v>100</v>
      </c>
      <c r="S161" s="8" t="n">
        <f aca="false">IF(COUNT(O161:R161)=0,"",MAX(O161:R161))</f>
        <v>300</v>
      </c>
      <c r="T161" s="8" t="str">
        <f aca="false">IF(S161="","",IFERROR(INDEX(Codetabel!$B$2:$B$11,MATCH(S161,Codetabel!$A$2:$A$11,0)),""))</f>
        <v>4.2</v>
      </c>
      <c r="U161" s="8" t="str">
        <f aca="false">IF(NOT(X161),"n/a (excluded)",IF(K161=S161,"OK","MISMATCH"))</f>
        <v>OK</v>
      </c>
      <c r="V161" s="8" t="str">
        <f aca="false">IF(NOT(X161),"n/a (excluded)",IF(M161&amp;""=T161&amp;"","OK","MISMATCH"))</f>
        <v>OK</v>
      </c>
      <c r="W161" s="8" t="str">
        <f aca="false">IF(E161="","no activity description",IF(O161="","no numeric odour distance",IF(M161="","no category","")))</f>
        <v/>
      </c>
      <c r="X161" s="12" t="b">
        <f aca="false">W161=""</f>
        <v>1</v>
      </c>
      <c r="Y161" s="8" t="n">
        <f aca="false">IF(X161,INDEX(Codetabel!$C$2:$C$11,MATCH(M161&amp;"",Codetabel!$B$2:$B$11,0)),"")</f>
        <v>6</v>
      </c>
      <c r="Z161" s="12" t="b">
        <f aca="false">IF(X161,O161=S161,"")</f>
        <v>1</v>
      </c>
    </row>
    <row r="162" customFormat="false" ht="15" hidden="false" customHeight="false" outlineLevel="0" collapsed="false">
      <c r="A162" s="9" t="n">
        <v>163</v>
      </c>
      <c r="B162" s="9" t="s">
        <v>492</v>
      </c>
      <c r="C162" s="9" t="s">
        <v>493</v>
      </c>
      <c r="D162" s="9" t="s">
        <v>1215</v>
      </c>
      <c r="E162" s="9" t="s">
        <v>1307</v>
      </c>
      <c r="F162" s="9"/>
      <c r="G162" s="9"/>
      <c r="H162" s="9"/>
      <c r="I162" s="9"/>
      <c r="J162" s="9"/>
      <c r="K162" s="9"/>
      <c r="L162" s="9" t="n">
        <f aca="false">IF(ISNA(P163),"",P163)</f>
        <v>10</v>
      </c>
      <c r="M162" s="9"/>
      <c r="N162" s="11" t="b">
        <f aca="false">TRUE()</f>
        <v>1</v>
      </c>
      <c r="O162" s="8" t="str">
        <f aca="false">IF(F162="","",IF(ISNUMBER(F162),F162,IFERROR(VALUE(F162),"")))</f>
        <v/>
      </c>
      <c r="P162" s="8" t="str">
        <f aca="false">IF(G162="","",IF(ISNUMBER(G162),G162,IFERROR(VALUE(G162),"")))</f>
        <v/>
      </c>
      <c r="Q162" s="8" t="str">
        <f aca="false">IF(H162="","",IF(ISNUMBER(H162),H162,IFERROR(VALUE(H162),"")))</f>
        <v/>
      </c>
      <c r="R162" s="8" t="str">
        <f aca="false">IF(I162="","",IF(ISNUMBER(I162),I162,IFERROR(VALUE(I162),"")))</f>
        <v/>
      </c>
      <c r="S162" s="8" t="str">
        <f aca="false">IF(COUNT(O162:R162)=0,"",MAX(O162:R162))</f>
        <v/>
      </c>
      <c r="T162" s="8" t="str">
        <f aca="false">IF(S162="","",IFERROR(INDEX(Codetabel!$B$2:$B$11,MATCH(S162,Codetabel!$A$2:$A$11,0)),""))</f>
        <v/>
      </c>
      <c r="U162" s="8" t="str">
        <f aca="false">IF(NOT(X162),"n/a (excluded)",IF(K162=S162,"OK","MISMATCH"))</f>
        <v>n/a (excluded)</v>
      </c>
      <c r="V162" s="8" t="str">
        <f aca="false">IF(NOT(X162),"n/a (excluded)",IF(M162&amp;""=T162&amp;"","OK","MISMATCH"))</f>
        <v>n/a (excluded)</v>
      </c>
      <c r="W162" s="8" t="str">
        <f aca="false">IF(E162="","no activity description",IF(O162="","no numeric odour distance",IF(M162="","no category","")))</f>
        <v>no numeric odour distance</v>
      </c>
      <c r="X162" s="12" t="b">
        <f aca="false">W162=""</f>
        <v>0</v>
      </c>
      <c r="Y162" s="8" t="str">
        <f aca="false">IF(X162,INDEX(Codetabel!$C$2:$C$11,MATCH(M162&amp;"",Codetabel!$B$2:$B$11,0)),"")</f>
        <v/>
      </c>
      <c r="Z162" s="8" t="str">
        <f aca="false">IF(X162,O162=S162,"")</f>
        <v/>
      </c>
    </row>
    <row r="163" customFormat="false" ht="15" hidden="false" customHeight="false" outlineLevel="0" collapsed="false">
      <c r="A163" s="9" t="n">
        <v>164</v>
      </c>
      <c r="B163" s="9" t="s">
        <v>492</v>
      </c>
      <c r="C163" s="9" t="s">
        <v>493</v>
      </c>
      <c r="D163" s="9" t="s">
        <v>392</v>
      </c>
      <c r="E163" s="9" t="s">
        <v>494</v>
      </c>
      <c r="F163" s="9" t="n">
        <v>50</v>
      </c>
      <c r="G163" s="9" t="n">
        <v>10</v>
      </c>
      <c r="H163" s="9" t="n">
        <v>30</v>
      </c>
      <c r="I163" s="9" t="n">
        <v>30</v>
      </c>
      <c r="J163" s="9" t="n">
        <f aca="false">MAX(J164,G164,F164,E164)</f>
        <v>200</v>
      </c>
      <c r="K163" s="9" t="n">
        <v>50</v>
      </c>
      <c r="L163" s="9" t="n">
        <f aca="false">IF(ISNA(P164),"",P164)</f>
        <v>50</v>
      </c>
      <c r="M163" s="9" t="s">
        <v>126</v>
      </c>
      <c r="N163" s="11" t="b">
        <f aca="false">TRUE()</f>
        <v>1</v>
      </c>
      <c r="O163" s="8" t="n">
        <f aca="false">IF(F163="","",IF(ISNUMBER(F163),F163,IFERROR(VALUE(F163),"")))</f>
        <v>50</v>
      </c>
      <c r="P163" s="8" t="n">
        <f aca="false">IF(G163="","",IF(ISNUMBER(G163),G163,IFERROR(VALUE(G163),"")))</f>
        <v>10</v>
      </c>
      <c r="Q163" s="8" t="n">
        <f aca="false">IF(H163="","",IF(ISNUMBER(H163),H163,IFERROR(VALUE(H163),"")))</f>
        <v>30</v>
      </c>
      <c r="R163" s="8" t="n">
        <f aca="false">IF(I163="","",IF(ISNUMBER(I163),I163,IFERROR(VALUE(I163),"")))</f>
        <v>30</v>
      </c>
      <c r="S163" s="8" t="n">
        <f aca="false">IF(COUNT(O163:R163)=0,"",MAX(O163:R163))</f>
        <v>50</v>
      </c>
      <c r="T163" s="8" t="str">
        <f aca="false">IF(S163="","",IFERROR(INDEX(Codetabel!$B$2:$B$11,MATCH(S163,Codetabel!$A$2:$A$11,0)),""))</f>
        <v>3.1</v>
      </c>
      <c r="U163" s="8" t="str">
        <f aca="false">IF(NOT(X163),"n/a (excluded)",IF(K163=S163,"OK","MISMATCH"))</f>
        <v>OK</v>
      </c>
      <c r="V163" s="8" t="str">
        <f aca="false">IF(NOT(X163),"n/a (excluded)",IF(M163&amp;""=T163&amp;"","OK","MISMATCH"))</f>
        <v>OK</v>
      </c>
      <c r="W163" s="8" t="str">
        <f aca="false">IF(E163="","no activity description",IF(O163="","no numeric odour distance",IF(M163="","no category","")))</f>
        <v/>
      </c>
      <c r="X163" s="12" t="b">
        <f aca="false">W163=""</f>
        <v>1</v>
      </c>
      <c r="Y163" s="8" t="n">
        <f aca="false">IF(X163,INDEX(Codetabel!$C$2:$C$11,MATCH(M163&amp;"",Codetabel!$B$2:$B$11,0)),"")</f>
        <v>3</v>
      </c>
      <c r="Z163" s="12" t="b">
        <f aca="false">IF(X163,O163=S163,"")</f>
        <v>1</v>
      </c>
    </row>
    <row r="164" customFormat="false" ht="15" hidden="false" customHeight="false" outlineLevel="0" collapsed="false">
      <c r="A164" s="9" t="n">
        <v>165</v>
      </c>
      <c r="B164" s="9" t="s">
        <v>492</v>
      </c>
      <c r="C164" s="9" t="s">
        <v>493</v>
      </c>
      <c r="D164" s="9" t="s">
        <v>107</v>
      </c>
      <c r="E164" s="9" t="s">
        <v>495</v>
      </c>
      <c r="F164" s="9" t="n">
        <v>200</v>
      </c>
      <c r="G164" s="9" t="n">
        <v>50</v>
      </c>
      <c r="H164" s="9" t="n">
        <v>100</v>
      </c>
      <c r="I164" s="9" t="n">
        <v>50</v>
      </c>
      <c r="J164" s="9" t="n">
        <f aca="false">MAX(J165,G165,F165,E165)</f>
        <v>100</v>
      </c>
      <c r="K164" s="9" t="n">
        <v>200</v>
      </c>
      <c r="L164" s="9" t="n">
        <f aca="false">IF(ISNA(P165),"",P165)</f>
        <v>10</v>
      </c>
      <c r="M164" s="9" t="s">
        <v>132</v>
      </c>
      <c r="N164" s="11" t="b">
        <f aca="false">TRUE()</f>
        <v>1</v>
      </c>
      <c r="O164" s="8" t="n">
        <f aca="false">IF(F164="","",IF(ISNUMBER(F164),F164,IFERROR(VALUE(F164),"")))</f>
        <v>200</v>
      </c>
      <c r="P164" s="8" t="n">
        <f aca="false">IF(G164="","",IF(ISNUMBER(G164),G164,IFERROR(VALUE(G164),"")))</f>
        <v>50</v>
      </c>
      <c r="Q164" s="8" t="n">
        <f aca="false">IF(H164="","",IF(ISNUMBER(H164),H164,IFERROR(VALUE(H164),"")))</f>
        <v>100</v>
      </c>
      <c r="R164" s="8" t="n">
        <f aca="false">IF(I164="","",IF(ISNUMBER(I164),I164,IFERROR(VALUE(I164),"")))</f>
        <v>50</v>
      </c>
      <c r="S164" s="8" t="n">
        <f aca="false">IF(COUNT(O164:R164)=0,"",MAX(O164:R164))</f>
        <v>200</v>
      </c>
      <c r="T164" s="8" t="str">
        <f aca="false">IF(S164="","",IFERROR(INDEX(Codetabel!$B$2:$B$11,MATCH(S164,Codetabel!$A$2:$A$11,0)),""))</f>
        <v>4.1</v>
      </c>
      <c r="U164" s="8" t="str">
        <f aca="false">IF(NOT(X164),"n/a (excluded)",IF(K164=S164,"OK","MISMATCH"))</f>
        <v>OK</v>
      </c>
      <c r="V164" s="8" t="str">
        <f aca="false">IF(NOT(X164),"n/a (excluded)",IF(M164&amp;""=T164&amp;"","OK","MISMATCH"))</f>
        <v>OK</v>
      </c>
      <c r="W164" s="8" t="str">
        <f aca="false">IF(E164="","no activity description",IF(O164="","no numeric odour distance",IF(M164="","no category","")))</f>
        <v/>
      </c>
      <c r="X164" s="12" t="b">
        <f aca="false">W164=""</f>
        <v>1</v>
      </c>
      <c r="Y164" s="8" t="n">
        <f aca="false">IF(X164,INDEX(Codetabel!$C$2:$C$11,MATCH(M164&amp;"",Codetabel!$B$2:$B$11,0)),"")</f>
        <v>5</v>
      </c>
      <c r="Z164" s="12" t="b">
        <f aca="false">IF(X164,O164=S164,"")</f>
        <v>1</v>
      </c>
    </row>
    <row r="165" customFormat="false" ht="15" hidden="false" customHeight="false" outlineLevel="0" collapsed="false">
      <c r="A165" s="9" t="n">
        <v>166</v>
      </c>
      <c r="B165" s="9" t="s">
        <v>496</v>
      </c>
      <c r="C165" s="9" t="s">
        <v>497</v>
      </c>
      <c r="D165" s="9"/>
      <c r="E165" s="9" t="s">
        <v>498</v>
      </c>
      <c r="F165" s="9" t="n">
        <v>100</v>
      </c>
      <c r="G165" s="9" t="n">
        <v>10</v>
      </c>
      <c r="H165" s="9" t="n">
        <v>50</v>
      </c>
      <c r="I165" s="9" t="n">
        <v>50</v>
      </c>
      <c r="J165" s="9" t="n">
        <f aca="false">MAX(J166,G166,F166,E166)</f>
        <v>0</v>
      </c>
      <c r="K165" s="9" t="n">
        <v>100</v>
      </c>
      <c r="L165" s="9" t="str">
        <f aca="false">IF(ISNA(P166),"",P166)</f>
        <v/>
      </c>
      <c r="M165" s="9" t="s">
        <v>115</v>
      </c>
      <c r="N165" s="11" t="b">
        <f aca="false">TRUE()</f>
        <v>1</v>
      </c>
      <c r="O165" s="8" t="n">
        <f aca="false">IF(F165="","",IF(ISNUMBER(F165),F165,IFERROR(VALUE(F165),"")))</f>
        <v>100</v>
      </c>
      <c r="P165" s="8" t="n">
        <f aca="false">IF(G165="","",IF(ISNUMBER(G165),G165,IFERROR(VALUE(G165),"")))</f>
        <v>10</v>
      </c>
      <c r="Q165" s="8" t="n">
        <f aca="false">IF(H165="","",IF(ISNUMBER(H165),H165,IFERROR(VALUE(H165),"")))</f>
        <v>50</v>
      </c>
      <c r="R165" s="8" t="n">
        <f aca="false">IF(I165="","",IF(ISNUMBER(I165),I165,IFERROR(VALUE(I165),"")))</f>
        <v>50</v>
      </c>
      <c r="S165" s="8" t="n">
        <f aca="false">IF(COUNT(O165:R165)=0,"",MAX(O165:R165))</f>
        <v>100</v>
      </c>
      <c r="T165" s="8" t="str">
        <f aca="false">IF(S165="","",IFERROR(INDEX(Codetabel!$B$2:$B$11,MATCH(S165,Codetabel!$A$2:$A$11,0)),""))</f>
        <v>3.2</v>
      </c>
      <c r="U165" s="8" t="str">
        <f aca="false">IF(NOT(X165),"n/a (excluded)",IF(K165=S165,"OK","MISMATCH"))</f>
        <v>OK</v>
      </c>
      <c r="V165" s="8" t="str">
        <f aca="false">IF(NOT(X165),"n/a (excluded)",IF(M165&amp;""=T165&amp;"","OK","MISMATCH"))</f>
        <v>OK</v>
      </c>
      <c r="W165" s="8" t="str">
        <f aca="false">IF(E165="","no activity description",IF(O165="","no numeric odour distance",IF(M165="","no category","")))</f>
        <v/>
      </c>
      <c r="X165" s="12" t="b">
        <f aca="false">W165=""</f>
        <v>1</v>
      </c>
      <c r="Y165" s="8" t="n">
        <f aca="false">IF(X165,INDEX(Codetabel!$C$2:$C$11,MATCH(M165&amp;"",Codetabel!$B$2:$B$11,0)),"")</f>
        <v>4</v>
      </c>
      <c r="Z165" s="12" t="b">
        <f aca="false">IF(X165,O165=S165,"")</f>
        <v>1</v>
      </c>
    </row>
    <row r="166" customFormat="false" ht="15" hidden="false" customHeight="false" outlineLevel="0" collapsed="false">
      <c r="A166" s="9" t="n">
        <v>167</v>
      </c>
      <c r="B166" s="9" t="s">
        <v>499</v>
      </c>
      <c r="C166" s="9" t="s">
        <v>500</v>
      </c>
      <c r="D166" s="9" t="s">
        <v>1215</v>
      </c>
      <c r="E166" s="9" t="s">
        <v>1308</v>
      </c>
      <c r="F166" s="9"/>
      <c r="G166" s="9"/>
      <c r="H166" s="9"/>
      <c r="I166" s="9"/>
      <c r="J166" s="9"/>
      <c r="K166" s="9"/>
      <c r="L166" s="9" t="n">
        <f aca="false">IF(ISNA(P167),"",P167)</f>
        <v>50</v>
      </c>
      <c r="M166" s="9"/>
      <c r="N166" s="11" t="b">
        <f aca="false">TRUE()</f>
        <v>1</v>
      </c>
      <c r="O166" s="8" t="str">
        <f aca="false">IF(F166="","",IF(ISNUMBER(F166),F166,IFERROR(VALUE(F166),"")))</f>
        <v/>
      </c>
      <c r="P166" s="8" t="str">
        <f aca="false">IF(G166="","",IF(ISNUMBER(G166),G166,IFERROR(VALUE(G166),"")))</f>
        <v/>
      </c>
      <c r="Q166" s="8" t="str">
        <f aca="false">IF(H166="","",IF(ISNUMBER(H166),H166,IFERROR(VALUE(H166),"")))</f>
        <v/>
      </c>
      <c r="R166" s="8" t="str">
        <f aca="false">IF(I166="","",IF(ISNUMBER(I166),I166,IFERROR(VALUE(I166),"")))</f>
        <v/>
      </c>
      <c r="S166" s="8" t="str">
        <f aca="false">IF(COUNT(O166:R166)=0,"",MAX(O166:R166))</f>
        <v/>
      </c>
      <c r="T166" s="8" t="str">
        <f aca="false">IF(S166="","",IFERROR(INDEX(Codetabel!$B$2:$B$11,MATCH(S166,Codetabel!$A$2:$A$11,0)),""))</f>
        <v/>
      </c>
      <c r="U166" s="8" t="str">
        <f aca="false">IF(NOT(X166),"n/a (excluded)",IF(K166=S166,"OK","MISMATCH"))</f>
        <v>n/a (excluded)</v>
      </c>
      <c r="V166" s="8" t="str">
        <f aca="false">IF(NOT(X166),"n/a (excluded)",IF(M166&amp;""=T166&amp;"","OK","MISMATCH"))</f>
        <v>n/a (excluded)</v>
      </c>
      <c r="W166" s="8" t="str">
        <f aca="false">IF(E166="","no activity description",IF(O166="","no numeric odour distance",IF(M166="","no category","")))</f>
        <v>no numeric odour distance</v>
      </c>
      <c r="X166" s="12" t="b">
        <f aca="false">W166=""</f>
        <v>0</v>
      </c>
      <c r="Y166" s="8" t="str">
        <f aca="false">IF(X166,INDEX(Codetabel!$C$2:$C$11,MATCH(M166&amp;"",Codetabel!$B$2:$B$11,0)),"")</f>
        <v/>
      </c>
      <c r="Z166" s="8" t="str">
        <f aca="false">IF(X166,O166=S166,"")</f>
        <v/>
      </c>
    </row>
    <row r="167" customFormat="false" ht="15" hidden="false" customHeight="false" outlineLevel="0" collapsed="false">
      <c r="A167" s="9" t="n">
        <v>168</v>
      </c>
      <c r="B167" s="9" t="s">
        <v>499</v>
      </c>
      <c r="C167" s="9" t="s">
        <v>500</v>
      </c>
      <c r="D167" s="9" t="s">
        <v>392</v>
      </c>
      <c r="E167" s="9" t="s">
        <v>501</v>
      </c>
      <c r="F167" s="9" t="n">
        <v>200</v>
      </c>
      <c r="G167" s="9" t="n">
        <v>50</v>
      </c>
      <c r="H167" s="9" t="n">
        <v>100</v>
      </c>
      <c r="I167" s="9" t="n">
        <v>100</v>
      </c>
      <c r="J167" s="9" t="n">
        <f aca="false">MAX(J168,G168,F168,E168)</f>
        <v>300</v>
      </c>
      <c r="K167" s="9" t="n">
        <v>200</v>
      </c>
      <c r="L167" s="9" t="n">
        <f aca="false">IF(ISNA(P168),"",P168)</f>
        <v>50</v>
      </c>
      <c r="M167" s="9" t="s">
        <v>132</v>
      </c>
      <c r="N167" s="11" t="b">
        <f aca="false">TRUE()</f>
        <v>1</v>
      </c>
      <c r="O167" s="8" t="n">
        <f aca="false">IF(F167="","",IF(ISNUMBER(F167),F167,IFERROR(VALUE(F167),"")))</f>
        <v>200</v>
      </c>
      <c r="P167" s="8" t="n">
        <f aca="false">IF(G167="","",IF(ISNUMBER(G167),G167,IFERROR(VALUE(G167),"")))</f>
        <v>50</v>
      </c>
      <c r="Q167" s="8" t="n">
        <f aca="false">IF(H167="","",IF(ISNUMBER(H167),H167,IFERROR(VALUE(H167),"")))</f>
        <v>100</v>
      </c>
      <c r="R167" s="8" t="n">
        <f aca="false">IF(I167="","",IF(ISNUMBER(I167),I167,IFERROR(VALUE(I167),"")))</f>
        <v>100</v>
      </c>
      <c r="S167" s="8" t="n">
        <f aca="false">IF(COUNT(O167:R167)=0,"",MAX(O167:R167))</f>
        <v>200</v>
      </c>
      <c r="T167" s="8" t="str">
        <f aca="false">IF(S167="","",IFERROR(INDEX(Codetabel!$B$2:$B$11,MATCH(S167,Codetabel!$A$2:$A$11,0)),""))</f>
        <v>4.1</v>
      </c>
      <c r="U167" s="8" t="str">
        <f aca="false">IF(NOT(X167),"n/a (excluded)",IF(K167=S167,"OK","MISMATCH"))</f>
        <v>OK</v>
      </c>
      <c r="V167" s="8" t="str">
        <f aca="false">IF(NOT(X167),"n/a (excluded)",IF(M167&amp;""=T167&amp;"","OK","MISMATCH"))</f>
        <v>OK</v>
      </c>
      <c r="W167" s="8" t="str">
        <f aca="false">IF(E167="","no activity description",IF(O167="","no numeric odour distance",IF(M167="","no category","")))</f>
        <v/>
      </c>
      <c r="X167" s="12" t="b">
        <f aca="false">W167=""</f>
        <v>1</v>
      </c>
      <c r="Y167" s="8" t="n">
        <f aca="false">IF(X167,INDEX(Codetabel!$C$2:$C$11,MATCH(M167&amp;"",Codetabel!$B$2:$B$11,0)),"")</f>
        <v>5</v>
      </c>
      <c r="Z167" s="12" t="b">
        <f aca="false">IF(X167,O167=S167,"")</f>
        <v>1</v>
      </c>
    </row>
    <row r="168" customFormat="false" ht="15" hidden="false" customHeight="false" outlineLevel="0" collapsed="false">
      <c r="A168" s="9" t="n">
        <v>169</v>
      </c>
      <c r="B168" s="9" t="s">
        <v>499</v>
      </c>
      <c r="C168" s="9" t="s">
        <v>500</v>
      </c>
      <c r="D168" s="9" t="s">
        <v>107</v>
      </c>
      <c r="E168" s="9" t="s">
        <v>502</v>
      </c>
      <c r="F168" s="9" t="n">
        <v>300</v>
      </c>
      <c r="G168" s="9" t="n">
        <v>50</v>
      </c>
      <c r="H168" s="9" t="n">
        <v>100</v>
      </c>
      <c r="I168" s="9" t="n">
        <v>200</v>
      </c>
      <c r="J168" s="9" t="n">
        <f aca="false">MAX(J169,G169,F169,E169)</f>
        <v>50</v>
      </c>
      <c r="K168" s="9" t="n">
        <v>300</v>
      </c>
      <c r="L168" s="9" t="n">
        <f aca="false">IF(ISNA(P169),"",P169)</f>
        <v>30</v>
      </c>
      <c r="M168" s="9" t="s">
        <v>199</v>
      </c>
      <c r="N168" s="11" t="b">
        <f aca="false">TRUE()</f>
        <v>1</v>
      </c>
      <c r="O168" s="8" t="n">
        <f aca="false">IF(F168="","",IF(ISNUMBER(F168),F168,IFERROR(VALUE(F168),"")))</f>
        <v>300</v>
      </c>
      <c r="P168" s="8" t="n">
        <f aca="false">IF(G168="","",IF(ISNUMBER(G168),G168,IFERROR(VALUE(G168),"")))</f>
        <v>50</v>
      </c>
      <c r="Q168" s="8" t="n">
        <f aca="false">IF(H168="","",IF(ISNUMBER(H168),H168,IFERROR(VALUE(H168),"")))</f>
        <v>100</v>
      </c>
      <c r="R168" s="8" t="n">
        <f aca="false">IF(I168="","",IF(ISNUMBER(I168),I168,IFERROR(VALUE(I168),"")))</f>
        <v>200</v>
      </c>
      <c r="S168" s="8" t="n">
        <f aca="false">IF(COUNT(O168:R168)=0,"",MAX(O168:R168))</f>
        <v>300</v>
      </c>
      <c r="T168" s="8" t="str">
        <f aca="false">IF(S168="","",IFERROR(INDEX(Codetabel!$B$2:$B$11,MATCH(S168,Codetabel!$A$2:$A$11,0)),""))</f>
        <v>4.2</v>
      </c>
      <c r="U168" s="8" t="str">
        <f aca="false">IF(NOT(X168),"n/a (excluded)",IF(K168=S168,"OK","MISMATCH"))</f>
        <v>OK</v>
      </c>
      <c r="V168" s="8" t="str">
        <f aca="false">IF(NOT(X168),"n/a (excluded)",IF(M168&amp;""=T168&amp;"","OK","MISMATCH"))</f>
        <v>OK</v>
      </c>
      <c r="W168" s="8" t="str">
        <f aca="false">IF(E168="","no activity description",IF(O168="","no numeric odour distance",IF(M168="","no category","")))</f>
        <v/>
      </c>
      <c r="X168" s="12" t="b">
        <f aca="false">W168=""</f>
        <v>1</v>
      </c>
      <c r="Y168" s="8" t="n">
        <f aca="false">IF(X168,INDEX(Codetabel!$C$2:$C$11,MATCH(M168&amp;"",Codetabel!$B$2:$B$11,0)),"")</f>
        <v>6</v>
      </c>
      <c r="Z168" s="12" t="b">
        <f aca="false">IF(X168,O168=S168,"")</f>
        <v>1</v>
      </c>
    </row>
    <row r="169" customFormat="false" ht="15" hidden="false" customHeight="false" outlineLevel="0" collapsed="false">
      <c r="A169" s="9" t="n">
        <v>170</v>
      </c>
      <c r="B169" s="9" t="s">
        <v>499</v>
      </c>
      <c r="C169" s="9" t="s">
        <v>500</v>
      </c>
      <c r="D169" s="9" t="s">
        <v>1217</v>
      </c>
      <c r="E169" s="9" t="s">
        <v>503</v>
      </c>
      <c r="F169" s="9" t="n">
        <v>50</v>
      </c>
      <c r="G169" s="9" t="n">
        <v>30</v>
      </c>
      <c r="H169" s="9" t="n">
        <v>50</v>
      </c>
      <c r="I169" s="9" t="n">
        <v>30</v>
      </c>
      <c r="J169" s="9" t="n">
        <f aca="false">MAX(J170,G170,F170,E170)</f>
        <v>0</v>
      </c>
      <c r="K169" s="9" t="n">
        <v>50</v>
      </c>
      <c r="L169" s="9" t="str">
        <f aca="false">IF(ISNA(P170),"",P170)</f>
        <v/>
      </c>
      <c r="M169" s="9" t="s">
        <v>126</v>
      </c>
      <c r="N169" s="11" t="b">
        <f aca="false">TRUE()</f>
        <v>1</v>
      </c>
      <c r="O169" s="8" t="n">
        <f aca="false">IF(F169="","",IF(ISNUMBER(F169),F169,IFERROR(VALUE(F169),"")))</f>
        <v>50</v>
      </c>
      <c r="P169" s="8" t="n">
        <f aca="false">IF(G169="","",IF(ISNUMBER(G169),G169,IFERROR(VALUE(G169),"")))</f>
        <v>30</v>
      </c>
      <c r="Q169" s="8" t="n">
        <f aca="false">IF(H169="","",IF(ISNUMBER(H169),H169,IFERROR(VALUE(H169),"")))</f>
        <v>50</v>
      </c>
      <c r="R169" s="8" t="n">
        <f aca="false">IF(I169="","",IF(ISNUMBER(I169),I169,IFERROR(VALUE(I169),"")))</f>
        <v>30</v>
      </c>
      <c r="S169" s="8" t="n">
        <f aca="false">IF(COUNT(O169:R169)=0,"",MAX(O169:R169))</f>
        <v>50</v>
      </c>
      <c r="T169" s="8" t="str">
        <f aca="false">IF(S169="","",IFERROR(INDEX(Codetabel!$B$2:$B$11,MATCH(S169,Codetabel!$A$2:$A$11,0)),""))</f>
        <v>3.1</v>
      </c>
      <c r="U169" s="8" t="str">
        <f aca="false">IF(NOT(X169),"n/a (excluded)",IF(K169=S169,"OK","MISMATCH"))</f>
        <v>OK</v>
      </c>
      <c r="V169" s="8" t="str">
        <f aca="false">IF(NOT(X169),"n/a (excluded)",IF(M169&amp;""=T169&amp;"","OK","MISMATCH"))</f>
        <v>OK</v>
      </c>
      <c r="W169" s="8" t="str">
        <f aca="false">IF(E169="","no activity description",IF(O169="","no numeric odour distance",IF(M169="","no category","")))</f>
        <v/>
      </c>
      <c r="X169" s="12" t="b">
        <f aca="false">W169=""</f>
        <v>1</v>
      </c>
      <c r="Y169" s="8" t="n">
        <f aca="false">IF(X169,INDEX(Codetabel!$C$2:$C$11,MATCH(M169&amp;"",Codetabel!$B$2:$B$11,0)),"")</f>
        <v>3</v>
      </c>
      <c r="Z169" s="12" t="b">
        <f aca="false">IF(X169,O169=S169,"")</f>
        <v>1</v>
      </c>
    </row>
    <row r="170" customFormat="false" ht="15" hidden="false" customHeight="false" outlineLevel="0" collapsed="false">
      <c r="A170" s="9" t="n">
        <v>171</v>
      </c>
      <c r="B170" s="9" t="s">
        <v>1309</v>
      </c>
      <c r="C170" s="9" t="s">
        <v>1287</v>
      </c>
      <c r="D170" s="9" t="s">
        <v>1212</v>
      </c>
      <c r="E170" s="9"/>
      <c r="F170" s="9"/>
      <c r="G170" s="9"/>
      <c r="H170" s="9"/>
      <c r="I170" s="9"/>
      <c r="J170" s="9"/>
      <c r="K170" s="9"/>
      <c r="L170" s="9" t="str">
        <f aca="false">IF(ISNA(P171),"",P171)</f>
        <v/>
      </c>
      <c r="M170" s="9"/>
      <c r="N170" s="11" t="b">
        <f aca="false">TRUE()</f>
        <v>1</v>
      </c>
      <c r="O170" s="8" t="str">
        <f aca="false">IF(F170="","",IF(ISNUMBER(F170),F170,IFERROR(VALUE(F170),"")))</f>
        <v/>
      </c>
      <c r="P170" s="8" t="str">
        <f aca="false">IF(G170="","",IF(ISNUMBER(G170),G170,IFERROR(VALUE(G170),"")))</f>
        <v/>
      </c>
      <c r="Q170" s="8" t="str">
        <f aca="false">IF(H170="","",IF(ISNUMBER(H170),H170,IFERROR(VALUE(H170),"")))</f>
        <v/>
      </c>
      <c r="R170" s="8" t="str">
        <f aca="false">IF(I170="","",IF(ISNUMBER(I170),I170,IFERROR(VALUE(I170),"")))</f>
        <v/>
      </c>
      <c r="S170" s="8" t="str">
        <f aca="false">IF(COUNT(O170:R170)=0,"",MAX(O170:R170))</f>
        <v/>
      </c>
      <c r="T170" s="8" t="str">
        <f aca="false">IF(S170="","",IFERROR(INDEX(Codetabel!$B$2:$B$11,MATCH(S170,Codetabel!$A$2:$A$11,0)),""))</f>
        <v/>
      </c>
      <c r="U170" s="8" t="str">
        <f aca="false">IF(NOT(X170),"n/a (excluded)",IF(K170=S170,"OK","MISMATCH"))</f>
        <v>n/a (excluded)</v>
      </c>
      <c r="V170" s="8" t="str">
        <f aca="false">IF(NOT(X170),"n/a (excluded)",IF(M170&amp;""=T170&amp;"","OK","MISMATCH"))</f>
        <v>n/a (excluded)</v>
      </c>
      <c r="W170" s="8" t="str">
        <f aca="false">IF(E170="","no activity description",IF(O170="","no numeric odour distance",IF(M170="","no category","")))</f>
        <v>no activity description</v>
      </c>
      <c r="X170" s="12" t="b">
        <f aca="false">W170=""</f>
        <v>0</v>
      </c>
      <c r="Y170" s="8" t="str">
        <f aca="false">IF(X170,INDEX(Codetabel!$C$2:$C$11,MATCH(M170&amp;"",Codetabel!$B$2:$B$11,0)),"")</f>
        <v/>
      </c>
      <c r="Z170" s="8" t="str">
        <f aca="false">IF(X170,O170=S170,"")</f>
        <v/>
      </c>
    </row>
    <row r="171" customFormat="false" ht="15" hidden="false" customHeight="false" outlineLevel="0" collapsed="false">
      <c r="A171" s="9" t="n">
        <v>172</v>
      </c>
      <c r="B171" s="9" t="s">
        <v>1309</v>
      </c>
      <c r="C171" s="9" t="s">
        <v>1287</v>
      </c>
      <c r="D171" s="9" t="s">
        <v>1212</v>
      </c>
      <c r="E171" s="9" t="s">
        <v>1310</v>
      </c>
      <c r="F171" s="9"/>
      <c r="G171" s="9"/>
      <c r="H171" s="9"/>
      <c r="I171" s="9"/>
      <c r="J171" s="9"/>
      <c r="K171" s="9"/>
      <c r="L171" s="9" t="str">
        <f aca="false">IF(ISNA(P172),"",P172)</f>
        <v/>
      </c>
      <c r="M171" s="9"/>
      <c r="N171" s="11" t="b">
        <f aca="false">TRUE()</f>
        <v>1</v>
      </c>
      <c r="O171" s="8" t="str">
        <f aca="false">IF(F171="","",IF(ISNUMBER(F171),F171,IFERROR(VALUE(F171),"")))</f>
        <v/>
      </c>
      <c r="P171" s="8" t="str">
        <f aca="false">IF(G171="","",IF(ISNUMBER(G171),G171,IFERROR(VALUE(G171),"")))</f>
        <v/>
      </c>
      <c r="Q171" s="8" t="str">
        <f aca="false">IF(H171="","",IF(ISNUMBER(H171),H171,IFERROR(VALUE(H171),"")))</f>
        <v/>
      </c>
      <c r="R171" s="8" t="str">
        <f aca="false">IF(I171="","",IF(ISNUMBER(I171),I171,IFERROR(VALUE(I171),"")))</f>
        <v/>
      </c>
      <c r="S171" s="8" t="str">
        <f aca="false">IF(COUNT(O171:R171)=0,"",MAX(O171:R171))</f>
        <v/>
      </c>
      <c r="T171" s="8" t="str">
        <f aca="false">IF(S171="","",IFERROR(INDEX(Codetabel!$B$2:$B$11,MATCH(S171,Codetabel!$A$2:$A$11,0)),""))</f>
        <v/>
      </c>
      <c r="U171" s="8" t="str">
        <f aca="false">IF(NOT(X171),"n/a (excluded)",IF(K171=S171,"OK","MISMATCH"))</f>
        <v>n/a (excluded)</v>
      </c>
      <c r="V171" s="8" t="str">
        <f aca="false">IF(NOT(X171),"n/a (excluded)",IF(M171&amp;""=T171&amp;"","OK","MISMATCH"))</f>
        <v>n/a (excluded)</v>
      </c>
      <c r="W171" s="8" t="str">
        <f aca="false">IF(E171="","no activity description",IF(O171="","no numeric odour distance",IF(M171="","no category","")))</f>
        <v>no numeric odour distance</v>
      </c>
      <c r="X171" s="12" t="b">
        <f aca="false">W171=""</f>
        <v>0</v>
      </c>
      <c r="Y171" s="8" t="str">
        <f aca="false">IF(X171,INDEX(Codetabel!$C$2:$C$11,MATCH(M171&amp;"",Codetabel!$B$2:$B$11,0)),"")</f>
        <v/>
      </c>
      <c r="Z171" s="8" t="str">
        <f aca="false">IF(X171,O171=S171,"")</f>
        <v/>
      </c>
    </row>
    <row r="172" customFormat="false" ht="15" hidden="false" customHeight="false" outlineLevel="0" collapsed="false">
      <c r="A172" s="9" t="n">
        <v>173</v>
      </c>
      <c r="B172" s="9" t="s">
        <v>504</v>
      </c>
      <c r="C172" s="9" t="s">
        <v>413</v>
      </c>
      <c r="D172" s="9" t="s">
        <v>1215</v>
      </c>
      <c r="E172" s="9" t="s">
        <v>1311</v>
      </c>
      <c r="F172" s="9"/>
      <c r="G172" s="9"/>
      <c r="H172" s="9"/>
      <c r="I172" s="9"/>
      <c r="J172" s="9"/>
      <c r="K172" s="9"/>
      <c r="L172" s="9" t="n">
        <f aca="false">IF(ISNA(P173),"",P173)</f>
        <v>30</v>
      </c>
      <c r="M172" s="9"/>
      <c r="N172" s="11" t="b">
        <f aca="false">TRUE()</f>
        <v>1</v>
      </c>
      <c r="O172" s="8" t="str">
        <f aca="false">IF(F172="","",IF(ISNUMBER(F172),F172,IFERROR(VALUE(F172),"")))</f>
        <v/>
      </c>
      <c r="P172" s="8" t="str">
        <f aca="false">IF(G172="","",IF(ISNUMBER(G172),G172,IFERROR(VALUE(G172),"")))</f>
        <v/>
      </c>
      <c r="Q172" s="8" t="str">
        <f aca="false">IF(H172="","",IF(ISNUMBER(H172),H172,IFERROR(VALUE(H172),"")))</f>
        <v/>
      </c>
      <c r="R172" s="8" t="str">
        <f aca="false">IF(I172="","",IF(ISNUMBER(I172),I172,IFERROR(VALUE(I172),"")))</f>
        <v/>
      </c>
      <c r="S172" s="8" t="str">
        <f aca="false">IF(COUNT(O172:R172)=0,"",MAX(O172:R172))</f>
        <v/>
      </c>
      <c r="T172" s="8" t="str">
        <f aca="false">IF(S172="","",IFERROR(INDEX(Codetabel!$B$2:$B$11,MATCH(S172,Codetabel!$A$2:$A$11,0)),""))</f>
        <v/>
      </c>
      <c r="U172" s="8" t="str">
        <f aca="false">IF(NOT(X172),"n/a (excluded)",IF(K172=S172,"OK","MISMATCH"))</f>
        <v>n/a (excluded)</v>
      </c>
      <c r="V172" s="8" t="str">
        <f aca="false">IF(NOT(X172),"n/a (excluded)",IF(M172&amp;""=T172&amp;"","OK","MISMATCH"))</f>
        <v>n/a (excluded)</v>
      </c>
      <c r="W172" s="8" t="str">
        <f aca="false">IF(E172="","no activity description",IF(O172="","no numeric odour distance",IF(M172="","no category","")))</f>
        <v>no numeric odour distance</v>
      </c>
      <c r="X172" s="12" t="b">
        <f aca="false">W172=""</f>
        <v>0</v>
      </c>
      <c r="Y172" s="8" t="str">
        <f aca="false">IF(X172,INDEX(Codetabel!$C$2:$C$11,MATCH(M172&amp;"",Codetabel!$B$2:$B$11,0)),"")</f>
        <v/>
      </c>
      <c r="Z172" s="8" t="str">
        <f aca="false">IF(X172,O172=S172,"")</f>
        <v/>
      </c>
    </row>
    <row r="173" customFormat="false" ht="15" hidden="false" customHeight="false" outlineLevel="0" collapsed="false">
      <c r="A173" s="9" t="n">
        <v>174</v>
      </c>
      <c r="B173" s="9" t="s">
        <v>504</v>
      </c>
      <c r="C173" s="9" t="s">
        <v>413</v>
      </c>
      <c r="D173" s="9" t="s">
        <v>392</v>
      </c>
      <c r="E173" s="9" t="s">
        <v>505</v>
      </c>
      <c r="F173" s="9" t="n">
        <v>30</v>
      </c>
      <c r="G173" s="9" t="n">
        <v>30</v>
      </c>
      <c r="H173" s="9" t="n">
        <v>100</v>
      </c>
      <c r="I173" s="9" t="n">
        <v>30</v>
      </c>
      <c r="J173" s="9" t="n">
        <f aca="false">MAX(J174,G174,F174,E174)</f>
        <v>300</v>
      </c>
      <c r="K173" s="9" t="n">
        <v>100</v>
      </c>
      <c r="L173" s="9" t="n">
        <f aca="false">IF(ISNA(P174),"",P174)</f>
        <v>100</v>
      </c>
      <c r="M173" s="9" t="s">
        <v>115</v>
      </c>
      <c r="N173" s="11" t="b">
        <f aca="false">TRUE()</f>
        <v>1</v>
      </c>
      <c r="O173" s="8" t="n">
        <f aca="false">IF(F173="","",IF(ISNUMBER(F173),F173,IFERROR(VALUE(F173),"")))</f>
        <v>30</v>
      </c>
      <c r="P173" s="8" t="n">
        <f aca="false">IF(G173="","",IF(ISNUMBER(G173),G173,IFERROR(VALUE(G173),"")))</f>
        <v>30</v>
      </c>
      <c r="Q173" s="8" t="n">
        <f aca="false">IF(H173="","",IF(ISNUMBER(H173),H173,IFERROR(VALUE(H173),"")))</f>
        <v>100</v>
      </c>
      <c r="R173" s="8" t="n">
        <f aca="false">IF(I173="","",IF(ISNUMBER(I173),I173,IFERROR(VALUE(I173),"")))</f>
        <v>30</v>
      </c>
      <c r="S173" s="8" t="n">
        <f aca="false">IF(COUNT(O173:R173)=0,"",MAX(O173:R173))</f>
        <v>100</v>
      </c>
      <c r="T173" s="8" t="str">
        <f aca="false">IF(S173="","",IFERROR(INDEX(Codetabel!$B$2:$B$11,MATCH(S173,Codetabel!$A$2:$A$11,0)),""))</f>
        <v>3.2</v>
      </c>
      <c r="U173" s="8" t="str">
        <f aca="false">IF(NOT(X173),"n/a (excluded)",IF(K173=S173,"OK","MISMATCH"))</f>
        <v>OK</v>
      </c>
      <c r="V173" s="8" t="str">
        <f aca="false">IF(NOT(X173),"n/a (excluded)",IF(M173&amp;""=T173&amp;"","OK","MISMATCH"))</f>
        <v>OK</v>
      </c>
      <c r="W173" s="8" t="str">
        <f aca="false">IF(E173="","no activity description",IF(O173="","no numeric odour distance",IF(M173="","no category","")))</f>
        <v/>
      </c>
      <c r="X173" s="12" t="b">
        <f aca="false">W173=""</f>
        <v>1</v>
      </c>
      <c r="Y173" s="8" t="n">
        <f aca="false">IF(X173,INDEX(Codetabel!$C$2:$C$11,MATCH(M173&amp;"",Codetabel!$B$2:$B$11,0)),"")</f>
        <v>4</v>
      </c>
      <c r="Z173" s="12" t="b">
        <f aca="false">IF(X173,O173=S173,"")</f>
        <v>0</v>
      </c>
    </row>
    <row r="174" customFormat="false" ht="15" hidden="false" customHeight="false" outlineLevel="0" collapsed="false">
      <c r="A174" s="9" t="n">
        <v>175</v>
      </c>
      <c r="B174" s="9" t="s">
        <v>504</v>
      </c>
      <c r="C174" s="9" t="s">
        <v>413</v>
      </c>
      <c r="D174" s="9" t="s">
        <v>107</v>
      </c>
      <c r="E174" s="9" t="s">
        <v>506</v>
      </c>
      <c r="F174" s="9" t="n">
        <v>30</v>
      </c>
      <c r="G174" s="9" t="n">
        <v>100</v>
      </c>
      <c r="H174" s="9" t="n">
        <v>300</v>
      </c>
      <c r="I174" s="9" t="n">
        <v>50</v>
      </c>
      <c r="J174" s="9" t="n">
        <f aca="false">MAX(J175,G175,F175,E175)</f>
        <v>300</v>
      </c>
      <c r="K174" s="9" t="n">
        <v>300</v>
      </c>
      <c r="L174" s="9" t="n">
        <f aca="false">IF(ISNA(P175),"",P175)</f>
        <v>100</v>
      </c>
      <c r="M174" s="9" t="s">
        <v>199</v>
      </c>
      <c r="N174" s="11" t="b">
        <f aca="false">TRUE()</f>
        <v>1</v>
      </c>
      <c r="O174" s="8" t="n">
        <f aca="false">IF(F174="","",IF(ISNUMBER(F174),F174,IFERROR(VALUE(F174),"")))</f>
        <v>30</v>
      </c>
      <c r="P174" s="8" t="n">
        <f aca="false">IF(G174="","",IF(ISNUMBER(G174),G174,IFERROR(VALUE(G174),"")))</f>
        <v>100</v>
      </c>
      <c r="Q174" s="8" t="n">
        <f aca="false">IF(H174="","",IF(ISNUMBER(H174),H174,IFERROR(VALUE(H174),"")))</f>
        <v>300</v>
      </c>
      <c r="R174" s="8" t="n">
        <f aca="false">IF(I174="","",IF(ISNUMBER(I174),I174,IFERROR(VALUE(I174),"")))</f>
        <v>50</v>
      </c>
      <c r="S174" s="8" t="n">
        <f aca="false">IF(COUNT(O174:R174)=0,"",MAX(O174:R174))</f>
        <v>300</v>
      </c>
      <c r="T174" s="8" t="str">
        <f aca="false">IF(S174="","",IFERROR(INDEX(Codetabel!$B$2:$B$11,MATCH(S174,Codetabel!$A$2:$A$11,0)),""))</f>
        <v>4.2</v>
      </c>
      <c r="U174" s="8" t="str">
        <f aca="false">IF(NOT(X174),"n/a (excluded)",IF(K174=S174,"OK","MISMATCH"))</f>
        <v>OK</v>
      </c>
      <c r="V174" s="8" t="str">
        <f aca="false">IF(NOT(X174),"n/a (excluded)",IF(M174&amp;""=T174&amp;"","OK","MISMATCH"))</f>
        <v>OK</v>
      </c>
      <c r="W174" s="8" t="str">
        <f aca="false">IF(E174="","no activity description",IF(O174="","no numeric odour distance",IF(M174="","no category","")))</f>
        <v/>
      </c>
      <c r="X174" s="12" t="b">
        <f aca="false">W174=""</f>
        <v>1</v>
      </c>
      <c r="Y174" s="8" t="n">
        <f aca="false">IF(X174,INDEX(Codetabel!$C$2:$C$11,MATCH(M174&amp;"",Codetabel!$B$2:$B$11,0)),"")</f>
        <v>6</v>
      </c>
      <c r="Z174" s="12" t="b">
        <f aca="false">IF(X174,O174=S174,"")</f>
        <v>0</v>
      </c>
    </row>
    <row r="175" customFormat="false" ht="15" hidden="false" customHeight="false" outlineLevel="0" collapsed="false">
      <c r="A175" s="9" t="n">
        <v>176</v>
      </c>
      <c r="B175" s="9" t="s">
        <v>504</v>
      </c>
      <c r="C175" s="9" t="s">
        <v>413</v>
      </c>
      <c r="D175" s="9" t="s">
        <v>1217</v>
      </c>
      <c r="E175" s="9" t="s">
        <v>507</v>
      </c>
      <c r="F175" s="9" t="n">
        <v>300</v>
      </c>
      <c r="G175" s="9" t="n">
        <v>100</v>
      </c>
      <c r="H175" s="9" t="n">
        <v>100</v>
      </c>
      <c r="I175" s="9" t="n">
        <v>30</v>
      </c>
      <c r="J175" s="9" t="n">
        <f aca="false">MAX(J176,G176,F176,E176)</f>
        <v>30</v>
      </c>
      <c r="K175" s="9" t="n">
        <v>300</v>
      </c>
      <c r="L175" s="9" t="n">
        <f aca="false">IF(ISNA(P176),"",P176)</f>
        <v>30</v>
      </c>
      <c r="M175" s="9" t="s">
        <v>199</v>
      </c>
      <c r="N175" s="11" t="b">
        <f aca="false">TRUE()</f>
        <v>1</v>
      </c>
      <c r="O175" s="8" t="n">
        <f aca="false">IF(F175="","",IF(ISNUMBER(F175),F175,IFERROR(VALUE(F175),"")))</f>
        <v>300</v>
      </c>
      <c r="P175" s="8" t="n">
        <f aca="false">IF(G175="","",IF(ISNUMBER(G175),G175,IFERROR(VALUE(G175),"")))</f>
        <v>100</v>
      </c>
      <c r="Q175" s="8" t="n">
        <f aca="false">IF(H175="","",IF(ISNUMBER(H175),H175,IFERROR(VALUE(H175),"")))</f>
        <v>100</v>
      </c>
      <c r="R175" s="8" t="n">
        <f aca="false">IF(I175="","",IF(ISNUMBER(I175),I175,IFERROR(VALUE(I175),"")))</f>
        <v>30</v>
      </c>
      <c r="S175" s="8" t="n">
        <f aca="false">IF(COUNT(O175:R175)=0,"",MAX(O175:R175))</f>
        <v>300</v>
      </c>
      <c r="T175" s="8" t="str">
        <f aca="false">IF(S175="","",IFERROR(INDEX(Codetabel!$B$2:$B$11,MATCH(S175,Codetabel!$A$2:$A$11,0)),""))</f>
        <v>4.2</v>
      </c>
      <c r="U175" s="8" t="str">
        <f aca="false">IF(NOT(X175),"n/a (excluded)",IF(K175=S175,"OK","MISMATCH"))</f>
        <v>OK</v>
      </c>
      <c r="V175" s="8" t="str">
        <f aca="false">IF(NOT(X175),"n/a (excluded)",IF(M175&amp;""=T175&amp;"","OK","MISMATCH"))</f>
        <v>OK</v>
      </c>
      <c r="W175" s="8" t="str">
        <f aca="false">IF(E175="","no activity description",IF(O175="","no numeric odour distance",IF(M175="","no category","")))</f>
        <v/>
      </c>
      <c r="X175" s="12" t="b">
        <f aca="false">W175=""</f>
        <v>1</v>
      </c>
      <c r="Y175" s="8" t="n">
        <f aca="false">IF(X175,INDEX(Codetabel!$C$2:$C$11,MATCH(M175&amp;"",Codetabel!$B$2:$B$11,0)),"")</f>
        <v>6</v>
      </c>
      <c r="Z175" s="12" t="b">
        <f aca="false">IF(X175,O175=S175,"")</f>
        <v>1</v>
      </c>
    </row>
    <row r="176" customFormat="false" ht="15" hidden="false" customHeight="false" outlineLevel="0" collapsed="false">
      <c r="A176" s="9" t="n">
        <v>177</v>
      </c>
      <c r="B176" s="9" t="s">
        <v>509</v>
      </c>
      <c r="C176" s="9" t="s">
        <v>413</v>
      </c>
      <c r="D176" s="9"/>
      <c r="E176" s="9" t="s">
        <v>510</v>
      </c>
      <c r="F176" s="9" t="n">
        <v>10</v>
      </c>
      <c r="G176" s="9" t="n">
        <v>30</v>
      </c>
      <c r="H176" s="9" t="n">
        <v>50</v>
      </c>
      <c r="I176" s="9" t="n">
        <v>10</v>
      </c>
      <c r="J176" s="9" t="n">
        <f aca="false">MAX(J177,G177,F177,E177)</f>
        <v>0</v>
      </c>
      <c r="K176" s="9" t="n">
        <v>50</v>
      </c>
      <c r="L176" s="9" t="str">
        <f aca="false">IF(ISNA(P177),"",P177)</f>
        <v/>
      </c>
      <c r="M176" s="9" t="s">
        <v>126</v>
      </c>
      <c r="N176" s="11" t="b">
        <f aca="false">TRUE()</f>
        <v>1</v>
      </c>
      <c r="O176" s="8" t="n">
        <f aca="false">IF(F176="","",IF(ISNUMBER(F176),F176,IFERROR(VALUE(F176),"")))</f>
        <v>10</v>
      </c>
      <c r="P176" s="8" t="n">
        <f aca="false">IF(G176="","",IF(ISNUMBER(G176),G176,IFERROR(VALUE(G176),"")))</f>
        <v>30</v>
      </c>
      <c r="Q176" s="8" t="n">
        <f aca="false">IF(H176="","",IF(ISNUMBER(H176),H176,IFERROR(VALUE(H176),"")))</f>
        <v>50</v>
      </c>
      <c r="R176" s="8" t="n">
        <f aca="false">IF(I176="","",IF(ISNUMBER(I176),I176,IFERROR(VALUE(I176),"")))</f>
        <v>10</v>
      </c>
      <c r="S176" s="8" t="n">
        <f aca="false">IF(COUNT(O176:R176)=0,"",MAX(O176:R176))</f>
        <v>50</v>
      </c>
      <c r="T176" s="8" t="str">
        <f aca="false">IF(S176="","",IFERROR(INDEX(Codetabel!$B$2:$B$11,MATCH(S176,Codetabel!$A$2:$A$11,0)),""))</f>
        <v>3.1</v>
      </c>
      <c r="U176" s="8" t="str">
        <f aca="false">IF(NOT(X176),"n/a (excluded)",IF(K176=S176,"OK","MISMATCH"))</f>
        <v>OK</v>
      </c>
      <c r="V176" s="8" t="str">
        <f aca="false">IF(NOT(X176),"n/a (excluded)",IF(M176&amp;""=T176&amp;"","OK","MISMATCH"))</f>
        <v>OK</v>
      </c>
      <c r="W176" s="8" t="str">
        <f aca="false">IF(E176="","no activity description",IF(O176="","no numeric odour distance",IF(M176="","no category","")))</f>
        <v/>
      </c>
      <c r="X176" s="12" t="b">
        <f aca="false">W176=""</f>
        <v>1</v>
      </c>
      <c r="Y176" s="8" t="n">
        <f aca="false">IF(X176,INDEX(Codetabel!$C$2:$C$11,MATCH(M176&amp;"",Codetabel!$B$2:$B$11,0)),"")</f>
        <v>3</v>
      </c>
      <c r="Z176" s="12" t="b">
        <f aca="false">IF(X176,O176=S176,"")</f>
        <v>0</v>
      </c>
    </row>
    <row r="177" customFormat="false" ht="15" hidden="false" customHeight="false" outlineLevel="0" collapsed="false">
      <c r="A177" s="9" t="n">
        <v>178</v>
      </c>
      <c r="B177" s="9" t="s">
        <v>511</v>
      </c>
      <c r="C177" s="9" t="s">
        <v>512</v>
      </c>
      <c r="D177" s="9" t="s">
        <v>1215</v>
      </c>
      <c r="E177" s="9" t="s">
        <v>1312</v>
      </c>
      <c r="F177" s="9"/>
      <c r="G177" s="9"/>
      <c r="H177" s="9"/>
      <c r="I177" s="9"/>
      <c r="J177" s="9"/>
      <c r="K177" s="9"/>
      <c r="L177" s="9" t="n">
        <f aca="false">IF(ISNA(P178),"",P178)</f>
        <v>50</v>
      </c>
      <c r="M177" s="9"/>
      <c r="N177" s="11" t="b">
        <f aca="false">TRUE()</f>
        <v>1</v>
      </c>
      <c r="O177" s="8" t="str">
        <f aca="false">IF(F177="","",IF(ISNUMBER(F177),F177,IFERROR(VALUE(F177),"")))</f>
        <v/>
      </c>
      <c r="P177" s="8" t="str">
        <f aca="false">IF(G177="","",IF(ISNUMBER(G177),G177,IFERROR(VALUE(G177),"")))</f>
        <v/>
      </c>
      <c r="Q177" s="8" t="str">
        <f aca="false">IF(H177="","",IF(ISNUMBER(H177),H177,IFERROR(VALUE(H177),"")))</f>
        <v/>
      </c>
      <c r="R177" s="8" t="str">
        <f aca="false">IF(I177="","",IF(ISNUMBER(I177),I177,IFERROR(VALUE(I177),"")))</f>
        <v/>
      </c>
      <c r="S177" s="8" t="str">
        <f aca="false">IF(COUNT(O177:R177)=0,"",MAX(O177:R177))</f>
        <v/>
      </c>
      <c r="T177" s="8" t="str">
        <f aca="false">IF(S177="","",IFERROR(INDEX(Codetabel!$B$2:$B$11,MATCH(S177,Codetabel!$A$2:$A$11,0)),""))</f>
        <v/>
      </c>
      <c r="U177" s="8" t="str">
        <f aca="false">IF(NOT(X177),"n/a (excluded)",IF(K177=S177,"OK","MISMATCH"))</f>
        <v>n/a (excluded)</v>
      </c>
      <c r="V177" s="8" t="str">
        <f aca="false">IF(NOT(X177),"n/a (excluded)",IF(M177&amp;""=T177&amp;"","OK","MISMATCH"))</f>
        <v>n/a (excluded)</v>
      </c>
      <c r="W177" s="8" t="str">
        <f aca="false">IF(E177="","no activity description",IF(O177="","no numeric odour distance",IF(M177="","no category","")))</f>
        <v>no numeric odour distance</v>
      </c>
      <c r="X177" s="12" t="b">
        <f aca="false">W177=""</f>
        <v>0</v>
      </c>
      <c r="Y177" s="8" t="str">
        <f aca="false">IF(X177,INDEX(Codetabel!$C$2:$C$11,MATCH(M177&amp;"",Codetabel!$B$2:$B$11,0)),"")</f>
        <v/>
      </c>
      <c r="Z177" s="8" t="str">
        <f aca="false">IF(X177,O177=S177,"")</f>
        <v/>
      </c>
    </row>
    <row r="178" customFormat="false" ht="15" hidden="false" customHeight="false" outlineLevel="0" collapsed="false">
      <c r="A178" s="9" t="n">
        <v>179</v>
      </c>
      <c r="B178" s="9" t="s">
        <v>511</v>
      </c>
      <c r="C178" s="9" t="s">
        <v>512</v>
      </c>
      <c r="D178" s="9" t="s">
        <v>107</v>
      </c>
      <c r="E178" s="9" t="s">
        <v>514</v>
      </c>
      <c r="F178" s="9" t="n">
        <v>30</v>
      </c>
      <c r="G178" s="9" t="n">
        <v>50</v>
      </c>
      <c r="H178" s="9" t="n">
        <v>100</v>
      </c>
      <c r="I178" s="9" t="n">
        <v>30</v>
      </c>
      <c r="J178" s="9" t="n">
        <f aca="false">MAX(J179,G179,F179,E179)</f>
        <v>200</v>
      </c>
      <c r="K178" s="9" t="n">
        <v>100</v>
      </c>
      <c r="L178" s="9" t="n">
        <f aca="false">IF(ISNA(P179),"",P179)</f>
        <v>200</v>
      </c>
      <c r="M178" s="9" t="s">
        <v>115</v>
      </c>
      <c r="N178" s="11" t="b">
        <f aca="false">TRUE()</f>
        <v>1</v>
      </c>
      <c r="O178" s="8" t="n">
        <f aca="false">IF(F178="","",IF(ISNUMBER(F178),F178,IFERROR(VALUE(F178),"")))</f>
        <v>30</v>
      </c>
      <c r="P178" s="8" t="n">
        <f aca="false">IF(G178="","",IF(ISNUMBER(G178),G178,IFERROR(VALUE(G178),"")))</f>
        <v>50</v>
      </c>
      <c r="Q178" s="8" t="n">
        <f aca="false">IF(H178="","",IF(ISNUMBER(H178),H178,IFERROR(VALUE(H178),"")))</f>
        <v>100</v>
      </c>
      <c r="R178" s="8" t="n">
        <f aca="false">IF(I178="","",IF(ISNUMBER(I178),I178,IFERROR(VALUE(I178),"")))</f>
        <v>30</v>
      </c>
      <c r="S178" s="8" t="n">
        <f aca="false">IF(COUNT(O178:R178)=0,"",MAX(O178:R178))</f>
        <v>100</v>
      </c>
      <c r="T178" s="8" t="str">
        <f aca="false">IF(S178="","",IFERROR(INDEX(Codetabel!$B$2:$B$11,MATCH(S178,Codetabel!$A$2:$A$11,0)),""))</f>
        <v>3.2</v>
      </c>
      <c r="U178" s="8" t="str">
        <f aca="false">IF(NOT(X178),"n/a (excluded)",IF(K178=S178,"OK","MISMATCH"))</f>
        <v>OK</v>
      </c>
      <c r="V178" s="8" t="str">
        <f aca="false">IF(NOT(X178),"n/a (excluded)",IF(M178&amp;""=T178&amp;"","OK","MISMATCH"))</f>
        <v>OK</v>
      </c>
      <c r="W178" s="8" t="str">
        <f aca="false">IF(E178="","no activity description",IF(O178="","no numeric odour distance",IF(M178="","no category","")))</f>
        <v/>
      </c>
      <c r="X178" s="12" t="b">
        <f aca="false">W178=""</f>
        <v>1</v>
      </c>
      <c r="Y178" s="8" t="n">
        <f aca="false">IF(X178,INDEX(Codetabel!$C$2:$C$11,MATCH(M178&amp;"",Codetabel!$B$2:$B$11,0)),"")</f>
        <v>4</v>
      </c>
      <c r="Z178" s="12" t="b">
        <f aca="false">IF(X178,O178=S178,"")</f>
        <v>0</v>
      </c>
    </row>
    <row r="179" customFormat="false" ht="15" hidden="false" customHeight="false" outlineLevel="0" collapsed="false">
      <c r="A179" s="9" t="n">
        <v>180</v>
      </c>
      <c r="B179" s="9" t="s">
        <v>515</v>
      </c>
      <c r="C179" s="9" t="s">
        <v>424</v>
      </c>
      <c r="D179" s="9" t="s">
        <v>1285</v>
      </c>
      <c r="E179" s="9" t="s">
        <v>516</v>
      </c>
      <c r="F179" s="9" t="n">
        <v>30</v>
      </c>
      <c r="G179" s="9" t="n">
        <v>200</v>
      </c>
      <c r="H179" s="9" t="n">
        <v>200</v>
      </c>
      <c r="I179" s="9" t="n">
        <v>30</v>
      </c>
      <c r="J179" s="9" t="n">
        <f aca="false">MAX(J180,G180,F180,E180)</f>
        <v>200</v>
      </c>
      <c r="K179" s="9" t="n">
        <v>200</v>
      </c>
      <c r="L179" s="9" t="n">
        <f aca="false">IF(ISNA(P180),"",P180)</f>
        <v>200</v>
      </c>
      <c r="M179" s="9" t="s">
        <v>132</v>
      </c>
      <c r="N179" s="11" t="b">
        <f aca="false">TRUE()</f>
        <v>1</v>
      </c>
      <c r="O179" s="8" t="n">
        <f aca="false">IF(F179="","",IF(ISNUMBER(F179),F179,IFERROR(VALUE(F179),"")))</f>
        <v>30</v>
      </c>
      <c r="P179" s="8" t="n">
        <f aca="false">IF(G179="","",IF(ISNUMBER(G179),G179,IFERROR(VALUE(G179),"")))</f>
        <v>200</v>
      </c>
      <c r="Q179" s="8" t="n">
        <f aca="false">IF(H179="","",IF(ISNUMBER(H179),H179,IFERROR(VALUE(H179),"")))</f>
        <v>200</v>
      </c>
      <c r="R179" s="8" t="n">
        <f aca="false">IF(I179="","",IF(ISNUMBER(I179),I179,IFERROR(VALUE(I179),"")))</f>
        <v>30</v>
      </c>
      <c r="S179" s="8" t="n">
        <f aca="false">IF(COUNT(O179:R179)=0,"",MAX(O179:R179))</f>
        <v>200</v>
      </c>
      <c r="T179" s="8" t="str">
        <f aca="false">IF(S179="","",IFERROR(INDEX(Codetabel!$B$2:$B$11,MATCH(S179,Codetabel!$A$2:$A$11,0)),""))</f>
        <v>4.1</v>
      </c>
      <c r="U179" s="8" t="str">
        <f aca="false">IF(NOT(X179),"n/a (excluded)",IF(K179=S179,"OK","MISMATCH"))</f>
        <v>OK</v>
      </c>
      <c r="V179" s="8" t="str">
        <f aca="false">IF(NOT(X179),"n/a (excluded)",IF(M179&amp;""=T179&amp;"","OK","MISMATCH"))</f>
        <v>OK</v>
      </c>
      <c r="W179" s="8" t="str">
        <f aca="false">IF(E179="","no activity description",IF(O179="","no numeric odour distance",IF(M179="","no category","")))</f>
        <v/>
      </c>
      <c r="X179" s="12" t="b">
        <f aca="false">W179=""</f>
        <v>1</v>
      </c>
      <c r="Y179" s="8" t="n">
        <f aca="false">IF(X179,INDEX(Codetabel!$C$2:$C$11,MATCH(M179&amp;"",Codetabel!$B$2:$B$11,0)),"")</f>
        <v>5</v>
      </c>
      <c r="Z179" s="12" t="b">
        <f aca="false">IF(X179,O179=S179,"")</f>
        <v>0</v>
      </c>
    </row>
    <row r="180" customFormat="false" ht="15" hidden="false" customHeight="false" outlineLevel="0" collapsed="false">
      <c r="A180" s="9" t="n">
        <v>181</v>
      </c>
      <c r="B180" s="9" t="s">
        <v>515</v>
      </c>
      <c r="C180" s="9" t="s">
        <v>424</v>
      </c>
      <c r="D180" s="9" t="s">
        <v>1286</v>
      </c>
      <c r="E180" s="9" t="s">
        <v>517</v>
      </c>
      <c r="F180" s="9" t="n">
        <v>50</v>
      </c>
      <c r="G180" s="9" t="n">
        <v>200</v>
      </c>
      <c r="H180" s="9" t="n">
        <v>200</v>
      </c>
      <c r="I180" s="9" t="n">
        <v>100</v>
      </c>
      <c r="J180" s="9" t="n">
        <f aca="false">MAX(J181,G181,F181,E181)</f>
        <v>0</v>
      </c>
      <c r="K180" s="9" t="n">
        <v>200</v>
      </c>
      <c r="L180" s="9" t="str">
        <f aca="false">IF(ISNA(P181),"",P181)</f>
        <v/>
      </c>
      <c r="M180" s="9" t="s">
        <v>132</v>
      </c>
      <c r="N180" s="11" t="b">
        <f aca="false">TRUE()</f>
        <v>1</v>
      </c>
      <c r="O180" s="8" t="n">
        <f aca="false">IF(F180="","",IF(ISNUMBER(F180),F180,IFERROR(VALUE(F180),"")))</f>
        <v>50</v>
      </c>
      <c r="P180" s="8" t="n">
        <f aca="false">IF(G180="","",IF(ISNUMBER(G180),G180,IFERROR(VALUE(G180),"")))</f>
        <v>200</v>
      </c>
      <c r="Q180" s="8" t="n">
        <f aca="false">IF(H180="","",IF(ISNUMBER(H180),H180,IFERROR(VALUE(H180),"")))</f>
        <v>200</v>
      </c>
      <c r="R180" s="8" t="n">
        <f aca="false">IF(I180="","",IF(ISNUMBER(I180),I180,IFERROR(VALUE(I180),"")))</f>
        <v>100</v>
      </c>
      <c r="S180" s="8" t="n">
        <f aca="false">IF(COUNT(O180:R180)=0,"",MAX(O180:R180))</f>
        <v>200</v>
      </c>
      <c r="T180" s="8" t="str">
        <f aca="false">IF(S180="","",IFERROR(INDEX(Codetabel!$B$2:$B$11,MATCH(S180,Codetabel!$A$2:$A$11,0)),""))</f>
        <v>4.1</v>
      </c>
      <c r="U180" s="8" t="str">
        <f aca="false">IF(NOT(X180),"n/a (excluded)",IF(K180=S180,"OK","MISMATCH"))</f>
        <v>OK</v>
      </c>
      <c r="V180" s="8" t="str">
        <f aca="false">IF(NOT(X180),"n/a (excluded)",IF(M180&amp;""=T180&amp;"","OK","MISMATCH"))</f>
        <v>OK</v>
      </c>
      <c r="W180" s="8" t="str">
        <f aca="false">IF(E180="","no activity description",IF(O180="","no numeric odour distance",IF(M180="","no category","")))</f>
        <v/>
      </c>
      <c r="X180" s="12" t="b">
        <f aca="false">W180=""</f>
        <v>1</v>
      </c>
      <c r="Y180" s="8" t="n">
        <f aca="false">IF(X180,INDEX(Codetabel!$C$2:$C$11,MATCH(M180&amp;"",Codetabel!$B$2:$B$11,0)),"")</f>
        <v>5</v>
      </c>
      <c r="Z180" s="12" t="b">
        <f aca="false">IF(X180,O180=S180,"")</f>
        <v>0</v>
      </c>
    </row>
    <row r="181" customFormat="false" ht="15" hidden="false" customHeight="false" outlineLevel="0" collapsed="false">
      <c r="A181" s="9" t="n">
        <v>182</v>
      </c>
      <c r="B181" s="9" t="s">
        <v>518</v>
      </c>
      <c r="C181" s="9" t="s">
        <v>519</v>
      </c>
      <c r="D181" s="9" t="s">
        <v>1215</v>
      </c>
      <c r="E181" s="9" t="s">
        <v>1313</v>
      </c>
      <c r="F181" s="9"/>
      <c r="G181" s="9"/>
      <c r="H181" s="9"/>
      <c r="I181" s="9"/>
      <c r="J181" s="9"/>
      <c r="K181" s="9"/>
      <c r="L181" s="9" t="str">
        <f aca="false">IF(ISNA(P182),"",P182)</f>
        <v/>
      </c>
      <c r="M181" s="9"/>
      <c r="N181" s="11" t="b">
        <f aca="false">TRUE()</f>
        <v>1</v>
      </c>
      <c r="O181" s="8" t="str">
        <f aca="false">IF(F181="","",IF(ISNUMBER(F181),F181,IFERROR(VALUE(F181),"")))</f>
        <v/>
      </c>
      <c r="P181" s="8" t="str">
        <f aca="false">IF(G181="","",IF(ISNUMBER(G181),G181,IFERROR(VALUE(G181),"")))</f>
        <v/>
      </c>
      <c r="Q181" s="8" t="str">
        <f aca="false">IF(H181="","",IF(ISNUMBER(H181),H181,IFERROR(VALUE(H181),"")))</f>
        <v/>
      </c>
      <c r="R181" s="8" t="str">
        <f aca="false">IF(I181="","",IF(ISNUMBER(I181),I181,IFERROR(VALUE(I181),"")))</f>
        <v/>
      </c>
      <c r="S181" s="8" t="str">
        <f aca="false">IF(COUNT(O181:R181)=0,"",MAX(O181:R181))</f>
        <v/>
      </c>
      <c r="T181" s="8" t="str">
        <f aca="false">IF(S181="","",IFERROR(INDEX(Codetabel!$B$2:$B$11,MATCH(S181,Codetabel!$A$2:$A$11,0)),""))</f>
        <v/>
      </c>
      <c r="U181" s="8" t="str">
        <f aca="false">IF(NOT(X181),"n/a (excluded)",IF(K181=S181,"OK","MISMATCH"))</f>
        <v>n/a (excluded)</v>
      </c>
      <c r="V181" s="8" t="str">
        <f aca="false">IF(NOT(X181),"n/a (excluded)",IF(M181&amp;""=T181&amp;"","OK","MISMATCH"))</f>
        <v>n/a (excluded)</v>
      </c>
      <c r="W181" s="8" t="str">
        <f aca="false">IF(E181="","no activity description",IF(O181="","no numeric odour distance",IF(M181="","no category","")))</f>
        <v>no numeric odour distance</v>
      </c>
      <c r="X181" s="12" t="b">
        <f aca="false">W181=""</f>
        <v>0</v>
      </c>
      <c r="Y181" s="8" t="str">
        <f aca="false">IF(X181,INDEX(Codetabel!$C$2:$C$11,MATCH(M181&amp;"",Codetabel!$B$2:$B$11,0)),"")</f>
        <v/>
      </c>
      <c r="Z181" s="8" t="str">
        <f aca="false">IF(X181,O181=S181,"")</f>
        <v/>
      </c>
    </row>
    <row r="182" customFormat="false" ht="15" hidden="false" customHeight="false" outlineLevel="0" collapsed="false">
      <c r="A182" s="9" t="n">
        <v>183</v>
      </c>
      <c r="B182" s="9" t="s">
        <v>520</v>
      </c>
      <c r="C182" s="9" t="s">
        <v>521</v>
      </c>
      <c r="D182" s="9" t="s">
        <v>1215</v>
      </c>
      <c r="E182" s="9" t="s">
        <v>1314</v>
      </c>
      <c r="F182" s="9"/>
      <c r="G182" s="9"/>
      <c r="H182" s="9"/>
      <c r="I182" s="9"/>
      <c r="J182" s="9"/>
      <c r="K182" s="9"/>
      <c r="L182" s="9" t="n">
        <f aca="false">IF(ISNA(P183),"",P183)</f>
        <v>200</v>
      </c>
      <c r="M182" s="9"/>
      <c r="N182" s="11" t="b">
        <f aca="false">TRUE()</f>
        <v>1</v>
      </c>
      <c r="O182" s="8" t="str">
        <f aca="false">IF(F182="","",IF(ISNUMBER(F182),F182,IFERROR(VALUE(F182),"")))</f>
        <v/>
      </c>
      <c r="P182" s="8" t="str">
        <f aca="false">IF(G182="","",IF(ISNUMBER(G182),G182,IFERROR(VALUE(G182),"")))</f>
        <v/>
      </c>
      <c r="Q182" s="8" t="str">
        <f aca="false">IF(H182="","",IF(ISNUMBER(H182),H182,IFERROR(VALUE(H182),"")))</f>
        <v/>
      </c>
      <c r="R182" s="8" t="str">
        <f aca="false">IF(I182="","",IF(ISNUMBER(I182),I182,IFERROR(VALUE(I182),"")))</f>
        <v/>
      </c>
      <c r="S182" s="8" t="str">
        <f aca="false">IF(COUNT(O182:R182)=0,"",MAX(O182:R182))</f>
        <v/>
      </c>
      <c r="T182" s="8" t="str">
        <f aca="false">IF(S182="","",IFERROR(INDEX(Codetabel!$B$2:$B$11,MATCH(S182,Codetabel!$A$2:$A$11,0)),""))</f>
        <v/>
      </c>
      <c r="U182" s="8" t="str">
        <f aca="false">IF(NOT(X182),"n/a (excluded)",IF(K182=S182,"OK","MISMATCH"))</f>
        <v>n/a (excluded)</v>
      </c>
      <c r="V182" s="8" t="str">
        <f aca="false">IF(NOT(X182),"n/a (excluded)",IF(M182&amp;""=T182&amp;"","OK","MISMATCH"))</f>
        <v>n/a (excluded)</v>
      </c>
      <c r="W182" s="8" t="str">
        <f aca="false">IF(E182="","no activity description",IF(O182="","no numeric odour distance",IF(M182="","no category","")))</f>
        <v>no numeric odour distance</v>
      </c>
      <c r="X182" s="12" t="b">
        <f aca="false">W182=""</f>
        <v>0</v>
      </c>
      <c r="Y182" s="8" t="str">
        <f aca="false">IF(X182,INDEX(Codetabel!$C$2:$C$11,MATCH(M182&amp;"",Codetabel!$B$2:$B$11,0)),"")</f>
        <v/>
      </c>
      <c r="Z182" s="8" t="str">
        <f aca="false">IF(X182,O182=S182,"")</f>
        <v/>
      </c>
    </row>
    <row r="183" customFormat="false" ht="15" hidden="false" customHeight="false" outlineLevel="0" collapsed="false">
      <c r="A183" s="9" t="n">
        <v>184</v>
      </c>
      <c r="B183" s="9" t="s">
        <v>520</v>
      </c>
      <c r="C183" s="9" t="s">
        <v>521</v>
      </c>
      <c r="D183" s="9" t="s">
        <v>392</v>
      </c>
      <c r="E183" s="9" t="s">
        <v>440</v>
      </c>
      <c r="F183" s="9" t="n">
        <v>30</v>
      </c>
      <c r="G183" s="9" t="n">
        <v>200</v>
      </c>
      <c r="H183" s="9" t="n">
        <v>200</v>
      </c>
      <c r="I183" s="9" t="n">
        <v>30</v>
      </c>
      <c r="J183" s="9" t="n">
        <f aca="false">MAX(J184,G184,F184,E184)</f>
        <v>0</v>
      </c>
      <c r="K183" s="9" t="n">
        <v>200</v>
      </c>
      <c r="L183" s="9" t="str">
        <f aca="false">IF(ISNA(P184),"",P184)</f>
        <v/>
      </c>
      <c r="M183" s="9" t="s">
        <v>132</v>
      </c>
      <c r="N183" s="11" t="b">
        <f aca="false">TRUE()</f>
        <v>1</v>
      </c>
      <c r="O183" s="8" t="n">
        <f aca="false">IF(F183="","",IF(ISNUMBER(F183),F183,IFERROR(VALUE(F183),"")))</f>
        <v>30</v>
      </c>
      <c r="P183" s="8" t="n">
        <f aca="false">IF(G183="","",IF(ISNUMBER(G183),G183,IFERROR(VALUE(G183),"")))</f>
        <v>200</v>
      </c>
      <c r="Q183" s="8" t="n">
        <f aca="false">IF(H183="","",IF(ISNUMBER(H183),H183,IFERROR(VALUE(H183),"")))</f>
        <v>200</v>
      </c>
      <c r="R183" s="8" t="n">
        <f aca="false">IF(I183="","",IF(ISNUMBER(I183),I183,IFERROR(VALUE(I183),"")))</f>
        <v>30</v>
      </c>
      <c r="S183" s="8" t="n">
        <f aca="false">IF(COUNT(O183:R183)=0,"",MAX(O183:R183))</f>
        <v>200</v>
      </c>
      <c r="T183" s="8" t="str">
        <f aca="false">IF(S183="","",IFERROR(INDEX(Codetabel!$B$2:$B$11,MATCH(S183,Codetabel!$A$2:$A$11,0)),""))</f>
        <v>4.1</v>
      </c>
      <c r="U183" s="8" t="str">
        <f aca="false">IF(NOT(X183),"n/a (excluded)",IF(K183=S183,"OK","MISMATCH"))</f>
        <v>OK</v>
      </c>
      <c r="V183" s="8" t="str">
        <f aca="false">IF(NOT(X183),"n/a (excluded)",IF(M183&amp;""=T183&amp;"","OK","MISMATCH"))</f>
        <v>OK</v>
      </c>
      <c r="W183" s="8" t="str">
        <f aca="false">IF(E183="","no activity description",IF(O183="","no numeric odour distance",IF(M183="","no category","")))</f>
        <v/>
      </c>
      <c r="X183" s="12" t="b">
        <f aca="false">W183=""</f>
        <v>1</v>
      </c>
      <c r="Y183" s="8" t="n">
        <f aca="false">IF(X183,INDEX(Codetabel!$C$2:$C$11,MATCH(M183&amp;"",Codetabel!$B$2:$B$11,0)),"")</f>
        <v>5</v>
      </c>
      <c r="Z183" s="12" t="b">
        <f aca="false">IF(X183,O183=S183,"")</f>
        <v>0</v>
      </c>
    </row>
    <row r="184" customFormat="false" ht="15" hidden="false" customHeight="false" outlineLevel="0" collapsed="false">
      <c r="A184" s="9" t="n">
        <v>185</v>
      </c>
      <c r="B184" s="9" t="s">
        <v>522</v>
      </c>
      <c r="C184" s="9" t="s">
        <v>523</v>
      </c>
      <c r="D184" s="9" t="s">
        <v>1215</v>
      </c>
      <c r="E184" s="9" t="s">
        <v>1315</v>
      </c>
      <c r="F184" s="9"/>
      <c r="G184" s="9"/>
      <c r="H184" s="9"/>
      <c r="I184" s="9"/>
      <c r="J184" s="9"/>
      <c r="K184" s="9"/>
      <c r="L184" s="9" t="n">
        <f aca="false">IF(ISNA(P185),"",P185)</f>
        <v>200</v>
      </c>
      <c r="M184" s="9"/>
      <c r="N184" s="11" t="b">
        <f aca="false">TRUE()</f>
        <v>1</v>
      </c>
      <c r="O184" s="8" t="str">
        <f aca="false">IF(F184="","",IF(ISNUMBER(F184),F184,IFERROR(VALUE(F184),"")))</f>
        <v/>
      </c>
      <c r="P184" s="8" t="str">
        <f aca="false">IF(G184="","",IF(ISNUMBER(G184),G184,IFERROR(VALUE(G184),"")))</f>
        <v/>
      </c>
      <c r="Q184" s="8" t="str">
        <f aca="false">IF(H184="","",IF(ISNUMBER(H184),H184,IFERROR(VALUE(H184),"")))</f>
        <v/>
      </c>
      <c r="R184" s="8" t="str">
        <f aca="false">IF(I184="","",IF(ISNUMBER(I184),I184,IFERROR(VALUE(I184),"")))</f>
        <v/>
      </c>
      <c r="S184" s="8" t="str">
        <f aca="false">IF(COUNT(O184:R184)=0,"",MAX(O184:R184))</f>
        <v/>
      </c>
      <c r="T184" s="8" t="str">
        <f aca="false">IF(S184="","",IFERROR(INDEX(Codetabel!$B$2:$B$11,MATCH(S184,Codetabel!$A$2:$A$11,0)),""))</f>
        <v/>
      </c>
      <c r="U184" s="8" t="str">
        <f aca="false">IF(NOT(X184),"n/a (excluded)",IF(K184=S184,"OK","MISMATCH"))</f>
        <v>n/a (excluded)</v>
      </c>
      <c r="V184" s="8" t="str">
        <f aca="false">IF(NOT(X184),"n/a (excluded)",IF(M184&amp;""=T184&amp;"","OK","MISMATCH"))</f>
        <v>n/a (excluded)</v>
      </c>
      <c r="W184" s="8" t="str">
        <f aca="false">IF(E184="","no activity description",IF(O184="","no numeric odour distance",IF(M184="","no category","")))</f>
        <v>no numeric odour distance</v>
      </c>
      <c r="X184" s="12" t="b">
        <f aca="false">W184=""</f>
        <v>0</v>
      </c>
      <c r="Y184" s="8" t="str">
        <f aca="false">IF(X184,INDEX(Codetabel!$C$2:$C$11,MATCH(M184&amp;"",Codetabel!$B$2:$B$11,0)),"")</f>
        <v/>
      </c>
      <c r="Z184" s="8" t="str">
        <f aca="false">IF(X184,O184=S184,"")</f>
        <v/>
      </c>
    </row>
    <row r="185" customFormat="false" ht="15" hidden="false" customHeight="false" outlineLevel="0" collapsed="false">
      <c r="A185" s="9" t="n">
        <v>186</v>
      </c>
      <c r="B185" s="9" t="s">
        <v>522</v>
      </c>
      <c r="C185" s="9" t="s">
        <v>523</v>
      </c>
      <c r="D185" s="9" t="s">
        <v>392</v>
      </c>
      <c r="E185" s="9" t="s">
        <v>440</v>
      </c>
      <c r="F185" s="9" t="n">
        <v>30</v>
      </c>
      <c r="G185" s="9" t="n">
        <v>200</v>
      </c>
      <c r="H185" s="9" t="n">
        <v>200</v>
      </c>
      <c r="I185" s="9" t="n">
        <v>30</v>
      </c>
      <c r="J185" s="9" t="n">
        <f aca="false">MAX(J186,G186,F186,E186)</f>
        <v>0</v>
      </c>
      <c r="K185" s="9" t="n">
        <v>200</v>
      </c>
      <c r="L185" s="9" t="str">
        <f aca="false">IF(ISNA(P186),"",P186)</f>
        <v/>
      </c>
      <c r="M185" s="9" t="s">
        <v>132</v>
      </c>
      <c r="N185" s="11" t="b">
        <f aca="false">TRUE()</f>
        <v>1</v>
      </c>
      <c r="O185" s="8" t="n">
        <f aca="false">IF(F185="","",IF(ISNUMBER(F185),F185,IFERROR(VALUE(F185),"")))</f>
        <v>30</v>
      </c>
      <c r="P185" s="8" t="n">
        <f aca="false">IF(G185="","",IF(ISNUMBER(G185),G185,IFERROR(VALUE(G185),"")))</f>
        <v>200</v>
      </c>
      <c r="Q185" s="8" t="n">
        <f aca="false">IF(H185="","",IF(ISNUMBER(H185),H185,IFERROR(VALUE(H185),"")))</f>
        <v>200</v>
      </c>
      <c r="R185" s="8" t="n">
        <f aca="false">IF(I185="","",IF(ISNUMBER(I185),I185,IFERROR(VALUE(I185),"")))</f>
        <v>30</v>
      </c>
      <c r="S185" s="8" t="n">
        <f aca="false">IF(COUNT(O185:R185)=0,"",MAX(O185:R185))</f>
        <v>200</v>
      </c>
      <c r="T185" s="8" t="str">
        <f aca="false">IF(S185="","",IFERROR(INDEX(Codetabel!$B$2:$B$11,MATCH(S185,Codetabel!$A$2:$A$11,0)),""))</f>
        <v>4.1</v>
      </c>
      <c r="U185" s="8" t="str">
        <f aca="false">IF(NOT(X185),"n/a (excluded)",IF(K185=S185,"OK","MISMATCH"))</f>
        <v>OK</v>
      </c>
      <c r="V185" s="8" t="str">
        <f aca="false">IF(NOT(X185),"n/a (excluded)",IF(M185&amp;""=T185&amp;"","OK","MISMATCH"))</f>
        <v>OK</v>
      </c>
      <c r="W185" s="8" t="str">
        <f aca="false">IF(E185="","no activity description",IF(O185="","no numeric odour distance",IF(M185="","no category","")))</f>
        <v/>
      </c>
      <c r="X185" s="12" t="b">
        <f aca="false">W185=""</f>
        <v>1</v>
      </c>
      <c r="Y185" s="8" t="n">
        <f aca="false">IF(X185,INDEX(Codetabel!$C$2:$C$11,MATCH(M185&amp;"",Codetabel!$B$2:$B$11,0)),"")</f>
        <v>5</v>
      </c>
      <c r="Z185" s="12" t="b">
        <f aca="false">IF(X185,O185=S185,"")</f>
        <v>0</v>
      </c>
    </row>
    <row r="186" customFormat="false" ht="15" hidden="false" customHeight="false" outlineLevel="0" collapsed="false">
      <c r="A186" s="9" t="n">
        <v>187</v>
      </c>
      <c r="B186" s="9" t="s">
        <v>524</v>
      </c>
      <c r="C186" s="9" t="s">
        <v>525</v>
      </c>
      <c r="D186" s="9" t="s">
        <v>1215</v>
      </c>
      <c r="E186" s="9" t="s">
        <v>1316</v>
      </c>
      <c r="F186" s="9"/>
      <c r="G186" s="9"/>
      <c r="H186" s="9"/>
      <c r="I186" s="9"/>
      <c r="J186" s="9"/>
      <c r="K186" s="9"/>
      <c r="L186" s="9" t="n">
        <f aca="false">IF(ISNA(P187),"",P187)</f>
        <v>100</v>
      </c>
      <c r="M186" s="9"/>
      <c r="N186" s="11" t="b">
        <f aca="false">TRUE()</f>
        <v>1</v>
      </c>
      <c r="O186" s="8" t="str">
        <f aca="false">IF(F186="","",IF(ISNUMBER(F186),F186,IFERROR(VALUE(F186),"")))</f>
        <v/>
      </c>
      <c r="P186" s="8" t="str">
        <f aca="false">IF(G186="","",IF(ISNUMBER(G186),G186,IFERROR(VALUE(G186),"")))</f>
        <v/>
      </c>
      <c r="Q186" s="8" t="str">
        <f aca="false">IF(H186="","",IF(ISNUMBER(H186),H186,IFERROR(VALUE(H186),"")))</f>
        <v/>
      </c>
      <c r="R186" s="8" t="str">
        <f aca="false">IF(I186="","",IF(ISNUMBER(I186),I186,IFERROR(VALUE(I186),"")))</f>
        <v/>
      </c>
      <c r="S186" s="8" t="str">
        <f aca="false">IF(COUNT(O186:R186)=0,"",MAX(O186:R186))</f>
        <v/>
      </c>
      <c r="T186" s="8" t="str">
        <f aca="false">IF(S186="","",IFERROR(INDEX(Codetabel!$B$2:$B$11,MATCH(S186,Codetabel!$A$2:$A$11,0)),""))</f>
        <v/>
      </c>
      <c r="U186" s="8" t="str">
        <f aca="false">IF(NOT(X186),"n/a (excluded)",IF(K186=S186,"OK","MISMATCH"))</f>
        <v>n/a (excluded)</v>
      </c>
      <c r="V186" s="8" t="str">
        <f aca="false">IF(NOT(X186),"n/a (excluded)",IF(M186&amp;""=T186&amp;"","OK","MISMATCH"))</f>
        <v>n/a (excluded)</v>
      </c>
      <c r="W186" s="8" t="str">
        <f aca="false">IF(E186="","no activity description",IF(O186="","no numeric odour distance",IF(M186="","no category","")))</f>
        <v>no numeric odour distance</v>
      </c>
      <c r="X186" s="12" t="b">
        <f aca="false">W186=""</f>
        <v>0</v>
      </c>
      <c r="Y186" s="8" t="str">
        <f aca="false">IF(X186,INDEX(Codetabel!$C$2:$C$11,MATCH(M186&amp;"",Codetabel!$B$2:$B$11,0)),"")</f>
        <v/>
      </c>
      <c r="Z186" s="8" t="str">
        <f aca="false">IF(X186,O186=S186,"")</f>
        <v/>
      </c>
    </row>
    <row r="187" customFormat="false" ht="15" hidden="false" customHeight="false" outlineLevel="0" collapsed="false">
      <c r="A187" s="9" t="n">
        <v>188</v>
      </c>
      <c r="B187" s="9" t="s">
        <v>524</v>
      </c>
      <c r="C187" s="9" t="s">
        <v>525</v>
      </c>
      <c r="D187" s="9" t="s">
        <v>392</v>
      </c>
      <c r="E187" s="9" t="s">
        <v>526</v>
      </c>
      <c r="F187" s="9" t="n">
        <v>10</v>
      </c>
      <c r="G187" s="9" t="n">
        <v>100</v>
      </c>
      <c r="H187" s="9" t="n">
        <v>200</v>
      </c>
      <c r="I187" s="9" t="n">
        <v>30</v>
      </c>
      <c r="J187" s="9" t="n">
        <f aca="false">MAX(J188,G188,F188,E188)</f>
        <v>100</v>
      </c>
      <c r="K187" s="9" t="n">
        <v>200</v>
      </c>
      <c r="L187" s="9" t="n">
        <f aca="false">IF(ISNA(P188),"",P188)</f>
        <v>100</v>
      </c>
      <c r="M187" s="9" t="s">
        <v>132</v>
      </c>
      <c r="N187" s="11" t="b">
        <f aca="false">TRUE()</f>
        <v>1</v>
      </c>
      <c r="O187" s="8" t="n">
        <f aca="false">IF(F187="","",IF(ISNUMBER(F187),F187,IFERROR(VALUE(F187),"")))</f>
        <v>10</v>
      </c>
      <c r="P187" s="8" t="n">
        <f aca="false">IF(G187="","",IF(ISNUMBER(G187),G187,IFERROR(VALUE(G187),"")))</f>
        <v>100</v>
      </c>
      <c r="Q187" s="8" t="n">
        <f aca="false">IF(H187="","",IF(ISNUMBER(H187),H187,IFERROR(VALUE(H187),"")))</f>
        <v>200</v>
      </c>
      <c r="R187" s="8" t="n">
        <f aca="false">IF(I187="","",IF(ISNUMBER(I187),I187,IFERROR(VALUE(I187),"")))</f>
        <v>30</v>
      </c>
      <c r="S187" s="8" t="n">
        <f aca="false">IF(COUNT(O187:R187)=0,"",MAX(O187:R187))</f>
        <v>200</v>
      </c>
      <c r="T187" s="8" t="str">
        <f aca="false">IF(S187="","",IFERROR(INDEX(Codetabel!$B$2:$B$11,MATCH(S187,Codetabel!$A$2:$A$11,0)),""))</f>
        <v>4.1</v>
      </c>
      <c r="U187" s="8" t="str">
        <f aca="false">IF(NOT(X187),"n/a (excluded)",IF(K187=S187,"OK","MISMATCH"))</f>
        <v>OK</v>
      </c>
      <c r="V187" s="8" t="str">
        <f aca="false">IF(NOT(X187),"n/a (excluded)",IF(M187&amp;""=T187&amp;"","OK","MISMATCH"))</f>
        <v>OK</v>
      </c>
      <c r="W187" s="8" t="str">
        <f aca="false">IF(E187="","no activity description",IF(O187="","no numeric odour distance",IF(M187="","no category","")))</f>
        <v/>
      </c>
      <c r="X187" s="12" t="b">
        <f aca="false">W187=""</f>
        <v>1</v>
      </c>
      <c r="Y187" s="8" t="n">
        <f aca="false">IF(X187,INDEX(Codetabel!$C$2:$C$11,MATCH(M187&amp;"",Codetabel!$B$2:$B$11,0)),"")</f>
        <v>5</v>
      </c>
      <c r="Z187" s="12" t="b">
        <f aca="false">IF(X187,O187=S187,"")</f>
        <v>0</v>
      </c>
    </row>
    <row r="188" customFormat="false" ht="15" hidden="false" customHeight="false" outlineLevel="0" collapsed="false">
      <c r="A188" s="9" t="n">
        <v>189</v>
      </c>
      <c r="B188" s="9" t="s">
        <v>524</v>
      </c>
      <c r="C188" s="9" t="s">
        <v>525</v>
      </c>
      <c r="D188" s="9" t="s">
        <v>107</v>
      </c>
      <c r="E188" s="9" t="s">
        <v>527</v>
      </c>
      <c r="F188" s="9" t="n">
        <v>10</v>
      </c>
      <c r="G188" s="9" t="n">
        <v>100</v>
      </c>
      <c r="H188" s="9" t="n">
        <v>300</v>
      </c>
      <c r="I188" s="9" t="n">
        <v>30</v>
      </c>
      <c r="J188" s="9" t="n">
        <f aca="false">MAX(J189,G189,F189,E189)</f>
        <v>0</v>
      </c>
      <c r="K188" s="9" t="n">
        <v>300</v>
      </c>
      <c r="L188" s="9" t="str">
        <f aca="false">IF(ISNA(P189),"",P189)</f>
        <v/>
      </c>
      <c r="M188" s="9" t="s">
        <v>199</v>
      </c>
      <c r="N188" s="11" t="b">
        <f aca="false">TRUE()</f>
        <v>1</v>
      </c>
      <c r="O188" s="8" t="n">
        <f aca="false">IF(F188="","",IF(ISNUMBER(F188),F188,IFERROR(VALUE(F188),"")))</f>
        <v>10</v>
      </c>
      <c r="P188" s="8" t="n">
        <f aca="false">IF(G188="","",IF(ISNUMBER(G188),G188,IFERROR(VALUE(G188),"")))</f>
        <v>100</v>
      </c>
      <c r="Q188" s="8" t="n">
        <f aca="false">IF(H188="","",IF(ISNUMBER(H188),H188,IFERROR(VALUE(H188),"")))</f>
        <v>300</v>
      </c>
      <c r="R188" s="8" t="n">
        <f aca="false">IF(I188="","",IF(ISNUMBER(I188),I188,IFERROR(VALUE(I188),"")))</f>
        <v>30</v>
      </c>
      <c r="S188" s="8" t="n">
        <f aca="false">IF(COUNT(O188:R188)=0,"",MAX(O188:R188))</f>
        <v>300</v>
      </c>
      <c r="T188" s="8" t="str">
        <f aca="false">IF(S188="","",IFERROR(INDEX(Codetabel!$B$2:$B$11,MATCH(S188,Codetabel!$A$2:$A$11,0)),""))</f>
        <v>4.2</v>
      </c>
      <c r="U188" s="8" t="str">
        <f aca="false">IF(NOT(X188),"n/a (excluded)",IF(K188=S188,"OK","MISMATCH"))</f>
        <v>OK</v>
      </c>
      <c r="V188" s="8" t="str">
        <f aca="false">IF(NOT(X188),"n/a (excluded)",IF(M188&amp;""=T188&amp;"","OK","MISMATCH"))</f>
        <v>OK</v>
      </c>
      <c r="W188" s="8" t="str">
        <f aca="false">IF(E188="","no activity description",IF(O188="","no numeric odour distance",IF(M188="","no category","")))</f>
        <v/>
      </c>
      <c r="X188" s="12" t="b">
        <f aca="false">W188=""</f>
        <v>1</v>
      </c>
      <c r="Y188" s="8" t="n">
        <f aca="false">IF(X188,INDEX(Codetabel!$C$2:$C$11,MATCH(M188&amp;"",Codetabel!$B$2:$B$11,0)),"")</f>
        <v>6</v>
      </c>
      <c r="Z188" s="12" t="b">
        <f aca="false">IF(X188,O188=S188,"")</f>
        <v>0</v>
      </c>
    </row>
    <row r="189" customFormat="false" ht="15" hidden="false" customHeight="false" outlineLevel="0" collapsed="false">
      <c r="A189" s="9" t="n">
        <v>190</v>
      </c>
      <c r="B189" s="9" t="s">
        <v>529</v>
      </c>
      <c r="C189" s="9" t="s">
        <v>530</v>
      </c>
      <c r="D189" s="9" t="s">
        <v>1215</v>
      </c>
      <c r="E189" s="9" t="s">
        <v>1317</v>
      </c>
      <c r="F189" s="9"/>
      <c r="G189" s="9"/>
      <c r="H189" s="9"/>
      <c r="I189" s="9"/>
      <c r="J189" s="9"/>
      <c r="K189" s="9"/>
      <c r="L189" s="9" t="n">
        <f aca="false">IF(ISNA(P190),"",P190)</f>
        <v>50</v>
      </c>
      <c r="M189" s="9"/>
      <c r="N189" s="11" t="b">
        <f aca="false">TRUE()</f>
        <v>1</v>
      </c>
      <c r="O189" s="8" t="str">
        <f aca="false">IF(F189="","",IF(ISNUMBER(F189),F189,IFERROR(VALUE(F189),"")))</f>
        <v/>
      </c>
      <c r="P189" s="8" t="str">
        <f aca="false">IF(G189="","",IF(ISNUMBER(G189),G189,IFERROR(VALUE(G189),"")))</f>
        <v/>
      </c>
      <c r="Q189" s="8" t="str">
        <f aca="false">IF(H189="","",IF(ISNUMBER(H189),H189,IFERROR(VALUE(H189),"")))</f>
        <v/>
      </c>
      <c r="R189" s="8" t="str">
        <f aca="false">IF(I189="","",IF(ISNUMBER(I189),I189,IFERROR(VALUE(I189),"")))</f>
        <v/>
      </c>
      <c r="S189" s="8" t="str">
        <f aca="false">IF(COUNT(O189:R189)=0,"",MAX(O189:R189))</f>
        <v/>
      </c>
      <c r="T189" s="8" t="str">
        <f aca="false">IF(S189="","",IFERROR(INDEX(Codetabel!$B$2:$B$11,MATCH(S189,Codetabel!$A$2:$A$11,0)),""))</f>
        <v/>
      </c>
      <c r="U189" s="8" t="str">
        <f aca="false">IF(NOT(X189),"n/a (excluded)",IF(K189=S189,"OK","MISMATCH"))</f>
        <v>n/a (excluded)</v>
      </c>
      <c r="V189" s="8" t="str">
        <f aca="false">IF(NOT(X189),"n/a (excluded)",IF(M189&amp;""=T189&amp;"","OK","MISMATCH"))</f>
        <v>n/a (excluded)</v>
      </c>
      <c r="W189" s="8" t="str">
        <f aca="false">IF(E189="","no activity description",IF(O189="","no numeric odour distance",IF(M189="","no category","")))</f>
        <v>no numeric odour distance</v>
      </c>
      <c r="X189" s="12" t="b">
        <f aca="false">W189=""</f>
        <v>0</v>
      </c>
      <c r="Y189" s="8" t="str">
        <f aca="false">IF(X189,INDEX(Codetabel!$C$2:$C$11,MATCH(M189&amp;"",Codetabel!$B$2:$B$11,0)),"")</f>
        <v/>
      </c>
      <c r="Z189" s="8" t="str">
        <f aca="false">IF(X189,O189=S189,"")</f>
        <v/>
      </c>
    </row>
    <row r="190" customFormat="false" ht="15" hidden="false" customHeight="false" outlineLevel="0" collapsed="false">
      <c r="A190" s="9" t="n">
        <v>191</v>
      </c>
      <c r="B190" s="9" t="s">
        <v>529</v>
      </c>
      <c r="C190" s="9" t="s">
        <v>530</v>
      </c>
      <c r="D190" s="9" t="s">
        <v>392</v>
      </c>
      <c r="E190" s="9" t="s">
        <v>440</v>
      </c>
      <c r="F190" s="9" t="n">
        <v>10</v>
      </c>
      <c r="G190" s="9" t="n">
        <v>50</v>
      </c>
      <c r="H190" s="9" t="n">
        <v>100</v>
      </c>
      <c r="I190" s="9" t="n">
        <v>30</v>
      </c>
      <c r="J190" s="9" t="n">
        <f aca="false">MAX(J191,G191,F191,E191)</f>
        <v>200</v>
      </c>
      <c r="K190" s="9" t="n">
        <v>100</v>
      </c>
      <c r="L190" s="9" t="n">
        <f aca="false">IF(ISNA(P191),"",P191)</f>
        <v>200</v>
      </c>
      <c r="M190" s="9" t="s">
        <v>115</v>
      </c>
      <c r="N190" s="11" t="b">
        <f aca="false">TRUE()</f>
        <v>1</v>
      </c>
      <c r="O190" s="8" t="n">
        <f aca="false">IF(F190="","",IF(ISNUMBER(F190),F190,IFERROR(VALUE(F190),"")))</f>
        <v>10</v>
      </c>
      <c r="P190" s="8" t="n">
        <f aca="false">IF(G190="","",IF(ISNUMBER(G190),G190,IFERROR(VALUE(G190),"")))</f>
        <v>50</v>
      </c>
      <c r="Q190" s="8" t="n">
        <f aca="false">IF(H190="","",IF(ISNUMBER(H190),H190,IFERROR(VALUE(H190),"")))</f>
        <v>100</v>
      </c>
      <c r="R190" s="8" t="n">
        <f aca="false">IF(I190="","",IF(ISNUMBER(I190),I190,IFERROR(VALUE(I190),"")))</f>
        <v>30</v>
      </c>
      <c r="S190" s="8" t="n">
        <f aca="false">IF(COUNT(O190:R190)=0,"",MAX(O190:R190))</f>
        <v>100</v>
      </c>
      <c r="T190" s="8" t="str">
        <f aca="false">IF(S190="","",IFERROR(INDEX(Codetabel!$B$2:$B$11,MATCH(S190,Codetabel!$A$2:$A$11,0)),""))</f>
        <v>3.2</v>
      </c>
      <c r="U190" s="8" t="str">
        <f aca="false">IF(NOT(X190),"n/a (excluded)",IF(K190=S190,"OK","MISMATCH"))</f>
        <v>OK</v>
      </c>
      <c r="V190" s="8" t="str">
        <f aca="false">IF(NOT(X190),"n/a (excluded)",IF(M190&amp;""=T190&amp;"","OK","MISMATCH"))</f>
        <v>OK</v>
      </c>
      <c r="W190" s="8" t="str">
        <f aca="false">IF(E190="","no activity description",IF(O190="","no numeric odour distance",IF(M190="","no category","")))</f>
        <v/>
      </c>
      <c r="X190" s="12" t="b">
        <f aca="false">W190=""</f>
        <v>1</v>
      </c>
      <c r="Y190" s="8" t="n">
        <f aca="false">IF(X190,INDEX(Codetabel!$C$2:$C$11,MATCH(M190&amp;"",Codetabel!$B$2:$B$11,0)),"")</f>
        <v>4</v>
      </c>
      <c r="Z190" s="12" t="b">
        <f aca="false">IF(X190,O190=S190,"")</f>
        <v>0</v>
      </c>
    </row>
    <row r="191" customFormat="false" ht="15" hidden="false" customHeight="false" outlineLevel="0" collapsed="false">
      <c r="A191" s="9" t="n">
        <v>192</v>
      </c>
      <c r="B191" s="9" t="s">
        <v>529</v>
      </c>
      <c r="C191" s="9" t="s">
        <v>530</v>
      </c>
      <c r="D191" s="9" t="s">
        <v>107</v>
      </c>
      <c r="E191" s="9" t="s">
        <v>441</v>
      </c>
      <c r="F191" s="9" t="n">
        <v>30</v>
      </c>
      <c r="G191" s="9" t="n">
        <v>200</v>
      </c>
      <c r="H191" s="9" t="n">
        <v>300</v>
      </c>
      <c r="I191" s="9" t="n">
        <v>30</v>
      </c>
      <c r="J191" s="9" t="n">
        <f aca="false">MAX(J192,G192,F192,E192)</f>
        <v>50</v>
      </c>
      <c r="K191" s="9" t="n">
        <v>300</v>
      </c>
      <c r="L191" s="9" t="n">
        <f aca="false">IF(ISNA(P192),"",P192)</f>
        <v>50</v>
      </c>
      <c r="M191" s="9" t="s">
        <v>199</v>
      </c>
      <c r="N191" s="11" t="b">
        <f aca="false">TRUE()</f>
        <v>1</v>
      </c>
      <c r="O191" s="8" t="n">
        <f aca="false">IF(F191="","",IF(ISNUMBER(F191),F191,IFERROR(VALUE(F191),"")))</f>
        <v>30</v>
      </c>
      <c r="P191" s="8" t="n">
        <f aca="false">IF(G191="","",IF(ISNUMBER(G191),G191,IFERROR(VALUE(G191),"")))</f>
        <v>200</v>
      </c>
      <c r="Q191" s="8" t="n">
        <f aca="false">IF(H191="","",IF(ISNUMBER(H191),H191,IFERROR(VALUE(H191),"")))</f>
        <v>300</v>
      </c>
      <c r="R191" s="8" t="n">
        <f aca="false">IF(I191="","",IF(ISNUMBER(I191),I191,IFERROR(VALUE(I191),"")))</f>
        <v>30</v>
      </c>
      <c r="S191" s="8" t="n">
        <f aca="false">IF(COUNT(O191:R191)=0,"",MAX(O191:R191))</f>
        <v>300</v>
      </c>
      <c r="T191" s="8" t="str">
        <f aca="false">IF(S191="","",IFERROR(INDEX(Codetabel!$B$2:$B$11,MATCH(S191,Codetabel!$A$2:$A$11,0)),""))</f>
        <v>4.2</v>
      </c>
      <c r="U191" s="8" t="str">
        <f aca="false">IF(NOT(X191),"n/a (excluded)",IF(K191=S191,"OK","MISMATCH"))</f>
        <v>OK</v>
      </c>
      <c r="V191" s="8" t="str">
        <f aca="false">IF(NOT(X191),"n/a (excluded)",IF(M191&amp;""=T191&amp;"","OK","MISMATCH"))</f>
        <v>OK</v>
      </c>
      <c r="W191" s="8" t="str">
        <f aca="false">IF(E191="","no activity description",IF(O191="","no numeric odour distance",IF(M191="","no category","")))</f>
        <v/>
      </c>
      <c r="X191" s="12" t="b">
        <f aca="false">W191=""</f>
        <v>1</v>
      </c>
      <c r="Y191" s="8" t="n">
        <f aca="false">IF(X191,INDEX(Codetabel!$C$2:$C$11,MATCH(M191&amp;"",Codetabel!$B$2:$B$11,0)),"")</f>
        <v>6</v>
      </c>
      <c r="Z191" s="12" t="b">
        <f aca="false">IF(X191,O191=S191,"")</f>
        <v>0</v>
      </c>
    </row>
    <row r="192" customFormat="false" ht="15" hidden="false" customHeight="false" outlineLevel="0" collapsed="false">
      <c r="A192" s="9" t="n">
        <v>193</v>
      </c>
      <c r="B192" s="9" t="s">
        <v>531</v>
      </c>
      <c r="C192" s="9" t="s">
        <v>532</v>
      </c>
      <c r="D192" s="9"/>
      <c r="E192" s="9" t="s">
        <v>533</v>
      </c>
      <c r="F192" s="9" t="n">
        <v>50</v>
      </c>
      <c r="G192" s="9" t="n">
        <v>50</v>
      </c>
      <c r="H192" s="9" t="n">
        <v>100</v>
      </c>
      <c r="I192" s="9" t="n">
        <v>30</v>
      </c>
      <c r="J192" s="9" t="n">
        <f aca="false">MAX(J193,G193,F193,E193)</f>
        <v>0</v>
      </c>
      <c r="K192" s="9" t="n">
        <v>100</v>
      </c>
      <c r="L192" s="9" t="str">
        <f aca="false">IF(ISNA(P193),"",P193)</f>
        <v/>
      </c>
      <c r="M192" s="9" t="s">
        <v>115</v>
      </c>
      <c r="N192" s="11" t="b">
        <f aca="false">TRUE()</f>
        <v>1</v>
      </c>
      <c r="O192" s="8" t="n">
        <f aca="false">IF(F192="","",IF(ISNUMBER(F192),F192,IFERROR(VALUE(F192),"")))</f>
        <v>50</v>
      </c>
      <c r="P192" s="8" t="n">
        <f aca="false">IF(G192="","",IF(ISNUMBER(G192),G192,IFERROR(VALUE(G192),"")))</f>
        <v>50</v>
      </c>
      <c r="Q192" s="8" t="n">
        <f aca="false">IF(H192="","",IF(ISNUMBER(H192),H192,IFERROR(VALUE(H192),"")))</f>
        <v>100</v>
      </c>
      <c r="R192" s="8" t="n">
        <f aca="false">IF(I192="","",IF(ISNUMBER(I192),I192,IFERROR(VALUE(I192),"")))</f>
        <v>30</v>
      </c>
      <c r="S192" s="8" t="n">
        <f aca="false">IF(COUNT(O192:R192)=0,"",MAX(O192:R192))</f>
        <v>100</v>
      </c>
      <c r="T192" s="8" t="str">
        <f aca="false">IF(S192="","",IFERROR(INDEX(Codetabel!$B$2:$B$11,MATCH(S192,Codetabel!$A$2:$A$11,0)),""))</f>
        <v>3.2</v>
      </c>
      <c r="U192" s="8" t="str">
        <f aca="false">IF(NOT(X192),"n/a (excluded)",IF(K192=S192,"OK","MISMATCH"))</f>
        <v>OK</v>
      </c>
      <c r="V192" s="8" t="str">
        <f aca="false">IF(NOT(X192),"n/a (excluded)",IF(M192&amp;""=T192&amp;"","OK","MISMATCH"))</f>
        <v>OK</v>
      </c>
      <c r="W192" s="8" t="str">
        <f aca="false">IF(E192="","no activity description",IF(O192="","no numeric odour distance",IF(M192="","no category","")))</f>
        <v/>
      </c>
      <c r="X192" s="12" t="b">
        <f aca="false">W192=""</f>
        <v>1</v>
      </c>
      <c r="Y192" s="8" t="n">
        <f aca="false">IF(X192,INDEX(Codetabel!$C$2:$C$11,MATCH(M192&amp;"",Codetabel!$B$2:$B$11,0)),"")</f>
        <v>4</v>
      </c>
      <c r="Z192" s="12" t="b">
        <f aca="false">IF(X192,O192=S192,"")</f>
        <v>0</v>
      </c>
    </row>
    <row r="193" customFormat="false" ht="15" hidden="false" customHeight="false" outlineLevel="0" collapsed="false">
      <c r="A193" s="9" t="n">
        <v>194</v>
      </c>
      <c r="B193" s="9" t="s">
        <v>534</v>
      </c>
      <c r="C193" s="9" t="s">
        <v>535</v>
      </c>
      <c r="D193" s="9" t="s">
        <v>1215</v>
      </c>
      <c r="E193" s="9" t="s">
        <v>1318</v>
      </c>
      <c r="F193" s="9"/>
      <c r="G193" s="9"/>
      <c r="H193" s="9"/>
      <c r="I193" s="9"/>
      <c r="J193" s="9"/>
      <c r="K193" s="9"/>
      <c r="L193" s="9" t="n">
        <f aca="false">IF(ISNA(P194),"",P194)</f>
        <v>50</v>
      </c>
      <c r="M193" s="9"/>
      <c r="N193" s="11" t="b">
        <f aca="false">TRUE()</f>
        <v>1</v>
      </c>
      <c r="O193" s="8" t="str">
        <f aca="false">IF(F193="","",IF(ISNUMBER(F193),F193,IFERROR(VALUE(F193),"")))</f>
        <v/>
      </c>
      <c r="P193" s="8" t="str">
        <f aca="false">IF(G193="","",IF(ISNUMBER(G193),G193,IFERROR(VALUE(G193),"")))</f>
        <v/>
      </c>
      <c r="Q193" s="8" t="str">
        <f aca="false">IF(H193="","",IF(ISNUMBER(H193),H193,IFERROR(VALUE(H193),"")))</f>
        <v/>
      </c>
      <c r="R193" s="8" t="str">
        <f aca="false">IF(I193="","",IF(ISNUMBER(I193),I193,IFERROR(VALUE(I193),"")))</f>
        <v/>
      </c>
      <c r="S193" s="8" t="str">
        <f aca="false">IF(COUNT(O193:R193)=0,"",MAX(O193:R193))</f>
        <v/>
      </c>
      <c r="T193" s="8" t="str">
        <f aca="false">IF(S193="","",IFERROR(INDEX(Codetabel!$B$2:$B$11,MATCH(S193,Codetabel!$A$2:$A$11,0)),""))</f>
        <v/>
      </c>
      <c r="U193" s="8" t="str">
        <f aca="false">IF(NOT(X193),"n/a (excluded)",IF(K193=S193,"OK","MISMATCH"))</f>
        <v>n/a (excluded)</v>
      </c>
      <c r="V193" s="8" t="str">
        <f aca="false">IF(NOT(X193),"n/a (excluded)",IF(M193&amp;""=T193&amp;"","OK","MISMATCH"))</f>
        <v>n/a (excluded)</v>
      </c>
      <c r="W193" s="8" t="str">
        <f aca="false">IF(E193="","no activity description",IF(O193="","no numeric odour distance",IF(M193="","no category","")))</f>
        <v>no numeric odour distance</v>
      </c>
      <c r="X193" s="12" t="b">
        <f aca="false">W193=""</f>
        <v>0</v>
      </c>
      <c r="Y193" s="8" t="str">
        <f aca="false">IF(X193,INDEX(Codetabel!$C$2:$C$11,MATCH(M193&amp;"",Codetabel!$B$2:$B$11,0)),"")</f>
        <v/>
      </c>
      <c r="Z193" s="8" t="str">
        <f aca="false">IF(X193,O193=S193,"")</f>
        <v/>
      </c>
    </row>
    <row r="194" customFormat="false" ht="15" hidden="false" customHeight="false" outlineLevel="0" collapsed="false">
      <c r="A194" s="9" t="n">
        <v>195</v>
      </c>
      <c r="B194" s="9" t="s">
        <v>534</v>
      </c>
      <c r="C194" s="9" t="s">
        <v>535</v>
      </c>
      <c r="D194" s="9" t="s">
        <v>392</v>
      </c>
      <c r="E194" s="9" t="s">
        <v>536</v>
      </c>
      <c r="F194" s="9" t="n">
        <v>10</v>
      </c>
      <c r="G194" s="9" t="n">
        <v>50</v>
      </c>
      <c r="H194" s="9" t="n">
        <v>100</v>
      </c>
      <c r="I194" s="9" t="n">
        <v>10</v>
      </c>
      <c r="J194" s="9" t="n">
        <f aca="false">MAX(J195,G195,F195,E195)</f>
        <v>200</v>
      </c>
      <c r="K194" s="9" t="n">
        <v>100</v>
      </c>
      <c r="L194" s="9" t="n">
        <f aca="false">IF(ISNA(P195),"",P195)</f>
        <v>200</v>
      </c>
      <c r="M194" s="9" t="s">
        <v>115</v>
      </c>
      <c r="N194" s="11" t="b">
        <f aca="false">TRUE()</f>
        <v>1</v>
      </c>
      <c r="O194" s="8" t="n">
        <f aca="false">IF(F194="","",IF(ISNUMBER(F194),F194,IFERROR(VALUE(F194),"")))</f>
        <v>10</v>
      </c>
      <c r="P194" s="8" t="n">
        <f aca="false">IF(G194="","",IF(ISNUMBER(G194),G194,IFERROR(VALUE(G194),"")))</f>
        <v>50</v>
      </c>
      <c r="Q194" s="8" t="n">
        <f aca="false">IF(H194="","",IF(ISNUMBER(H194),H194,IFERROR(VALUE(H194),"")))</f>
        <v>100</v>
      </c>
      <c r="R194" s="8" t="n">
        <f aca="false">IF(I194="","",IF(ISNUMBER(I194),I194,IFERROR(VALUE(I194),"")))</f>
        <v>10</v>
      </c>
      <c r="S194" s="8" t="n">
        <f aca="false">IF(COUNT(O194:R194)=0,"",MAX(O194:R194))</f>
        <v>100</v>
      </c>
      <c r="T194" s="8" t="str">
        <f aca="false">IF(S194="","",IFERROR(INDEX(Codetabel!$B$2:$B$11,MATCH(S194,Codetabel!$A$2:$A$11,0)),""))</f>
        <v>3.2</v>
      </c>
      <c r="U194" s="8" t="str">
        <f aca="false">IF(NOT(X194),"n/a (excluded)",IF(K194=S194,"OK","MISMATCH"))</f>
        <v>OK</v>
      </c>
      <c r="V194" s="8" t="str">
        <f aca="false">IF(NOT(X194),"n/a (excluded)",IF(M194&amp;""=T194&amp;"","OK","MISMATCH"))</f>
        <v>OK</v>
      </c>
      <c r="W194" s="8" t="str">
        <f aca="false">IF(E194="","no activity description",IF(O194="","no numeric odour distance",IF(M194="","no category","")))</f>
        <v/>
      </c>
      <c r="X194" s="12" t="b">
        <f aca="false">W194=""</f>
        <v>1</v>
      </c>
      <c r="Y194" s="8" t="n">
        <f aca="false">IF(X194,INDEX(Codetabel!$C$2:$C$11,MATCH(M194&amp;"",Codetabel!$B$2:$B$11,0)),"")</f>
        <v>4</v>
      </c>
      <c r="Z194" s="12" t="b">
        <f aca="false">IF(X194,O194=S194,"")</f>
        <v>0</v>
      </c>
    </row>
    <row r="195" customFormat="false" ht="15" hidden="false" customHeight="false" outlineLevel="0" collapsed="false">
      <c r="A195" s="9" t="n">
        <v>196</v>
      </c>
      <c r="B195" s="9" t="s">
        <v>534</v>
      </c>
      <c r="C195" s="9" t="s">
        <v>535</v>
      </c>
      <c r="D195" s="9" t="s">
        <v>107</v>
      </c>
      <c r="E195" s="9" t="s">
        <v>537</v>
      </c>
      <c r="F195" s="9" t="n">
        <v>30</v>
      </c>
      <c r="G195" s="9" t="n">
        <v>200</v>
      </c>
      <c r="H195" s="9" t="n">
        <v>300</v>
      </c>
      <c r="I195" s="9" t="n">
        <v>10</v>
      </c>
      <c r="J195" s="9" t="n">
        <f aca="false">MAX(J196,G196,F196,E196)</f>
        <v>0</v>
      </c>
      <c r="K195" s="9" t="n">
        <v>300</v>
      </c>
      <c r="L195" s="9" t="str">
        <f aca="false">IF(ISNA(P196),"",P196)</f>
        <v/>
      </c>
      <c r="M195" s="9" t="s">
        <v>199</v>
      </c>
      <c r="N195" s="11" t="b">
        <f aca="false">TRUE()</f>
        <v>1</v>
      </c>
      <c r="O195" s="8" t="n">
        <f aca="false">IF(F195="","",IF(ISNUMBER(F195),F195,IFERROR(VALUE(F195),"")))</f>
        <v>30</v>
      </c>
      <c r="P195" s="8" t="n">
        <f aca="false">IF(G195="","",IF(ISNUMBER(G195),G195,IFERROR(VALUE(G195),"")))</f>
        <v>200</v>
      </c>
      <c r="Q195" s="8" t="n">
        <f aca="false">IF(H195="","",IF(ISNUMBER(H195),H195,IFERROR(VALUE(H195),"")))</f>
        <v>300</v>
      </c>
      <c r="R195" s="8" t="n">
        <f aca="false">IF(I195="","",IF(ISNUMBER(I195),I195,IFERROR(VALUE(I195),"")))</f>
        <v>10</v>
      </c>
      <c r="S195" s="8" t="n">
        <f aca="false">IF(COUNT(O195:R195)=0,"",MAX(O195:R195))</f>
        <v>300</v>
      </c>
      <c r="T195" s="8" t="str">
        <f aca="false">IF(S195="","",IFERROR(INDEX(Codetabel!$B$2:$B$11,MATCH(S195,Codetabel!$A$2:$A$11,0)),""))</f>
        <v>4.2</v>
      </c>
      <c r="U195" s="8" t="str">
        <f aca="false">IF(NOT(X195),"n/a (excluded)",IF(K195=S195,"OK","MISMATCH"))</f>
        <v>OK</v>
      </c>
      <c r="V195" s="8" t="str">
        <f aca="false">IF(NOT(X195),"n/a (excluded)",IF(M195&amp;""=T195&amp;"","OK","MISMATCH"))</f>
        <v>OK</v>
      </c>
      <c r="W195" s="8" t="str">
        <f aca="false">IF(E195="","no activity description",IF(O195="","no numeric odour distance",IF(M195="","no category","")))</f>
        <v/>
      </c>
      <c r="X195" s="12" t="b">
        <f aca="false">W195=""</f>
        <v>1</v>
      </c>
      <c r="Y195" s="8" t="n">
        <f aca="false">IF(X195,INDEX(Codetabel!$C$2:$C$11,MATCH(M195&amp;"",Codetabel!$B$2:$B$11,0)),"")</f>
        <v>6</v>
      </c>
      <c r="Z195" s="12" t="b">
        <f aca="false">IF(X195,O195=S195,"")</f>
        <v>0</v>
      </c>
    </row>
    <row r="196" customFormat="false" ht="15" hidden="false" customHeight="false" outlineLevel="0" collapsed="false">
      <c r="A196" s="9" t="n">
        <v>197</v>
      </c>
      <c r="B196" s="9" t="s">
        <v>538</v>
      </c>
      <c r="C196" s="9" t="s">
        <v>539</v>
      </c>
      <c r="D196" s="9" t="s">
        <v>1215</v>
      </c>
      <c r="E196" s="9" t="s">
        <v>1319</v>
      </c>
      <c r="F196" s="9"/>
      <c r="G196" s="9"/>
      <c r="H196" s="9"/>
      <c r="I196" s="9"/>
      <c r="J196" s="9"/>
      <c r="K196" s="9"/>
      <c r="L196" s="9" t="n">
        <f aca="false">IF(ISNA(P197),"",P197)</f>
        <v>50</v>
      </c>
      <c r="M196" s="9"/>
      <c r="N196" s="11" t="b">
        <f aca="false">TRUE()</f>
        <v>1</v>
      </c>
      <c r="O196" s="8" t="str">
        <f aca="false">IF(F196="","",IF(ISNUMBER(F196),F196,IFERROR(VALUE(F196),"")))</f>
        <v/>
      </c>
      <c r="P196" s="8" t="str">
        <f aca="false">IF(G196="","",IF(ISNUMBER(G196),G196,IFERROR(VALUE(G196),"")))</f>
        <v/>
      </c>
      <c r="Q196" s="8" t="str">
        <f aca="false">IF(H196="","",IF(ISNUMBER(H196),H196,IFERROR(VALUE(H196),"")))</f>
        <v/>
      </c>
      <c r="R196" s="8" t="str">
        <f aca="false">IF(I196="","",IF(ISNUMBER(I196),I196,IFERROR(VALUE(I196),"")))</f>
        <v/>
      </c>
      <c r="S196" s="8" t="str">
        <f aca="false">IF(COUNT(O196:R196)=0,"",MAX(O196:R196))</f>
        <v/>
      </c>
      <c r="T196" s="8" t="str">
        <f aca="false">IF(S196="","",IFERROR(INDEX(Codetabel!$B$2:$B$11,MATCH(S196,Codetabel!$A$2:$A$11,0)),""))</f>
        <v/>
      </c>
      <c r="U196" s="8" t="str">
        <f aca="false">IF(NOT(X196),"n/a (excluded)",IF(K196=S196,"OK","MISMATCH"))</f>
        <v>n/a (excluded)</v>
      </c>
      <c r="V196" s="8" t="str">
        <f aca="false">IF(NOT(X196),"n/a (excluded)",IF(M196&amp;""=T196&amp;"","OK","MISMATCH"))</f>
        <v>n/a (excluded)</v>
      </c>
      <c r="W196" s="8" t="str">
        <f aca="false">IF(E196="","no activity description",IF(O196="","no numeric odour distance",IF(M196="","no category","")))</f>
        <v>no numeric odour distance</v>
      </c>
      <c r="X196" s="12" t="b">
        <f aca="false">W196=""</f>
        <v>0</v>
      </c>
      <c r="Y196" s="8" t="str">
        <f aca="false">IF(X196,INDEX(Codetabel!$C$2:$C$11,MATCH(M196&amp;"",Codetabel!$B$2:$B$11,0)),"")</f>
        <v/>
      </c>
      <c r="Z196" s="8" t="str">
        <f aca="false">IF(X196,O196=S196,"")</f>
        <v/>
      </c>
    </row>
    <row r="197" customFormat="false" ht="15" hidden="false" customHeight="false" outlineLevel="0" collapsed="false">
      <c r="A197" s="9" t="n">
        <v>198</v>
      </c>
      <c r="B197" s="9" t="s">
        <v>538</v>
      </c>
      <c r="C197" s="9" t="s">
        <v>539</v>
      </c>
      <c r="D197" s="9" t="s">
        <v>392</v>
      </c>
      <c r="E197" s="9" t="s">
        <v>540</v>
      </c>
      <c r="F197" s="9" t="n">
        <v>10</v>
      </c>
      <c r="G197" s="9" t="n">
        <v>50</v>
      </c>
      <c r="H197" s="9" t="n">
        <v>100</v>
      </c>
      <c r="I197" s="9" t="n">
        <v>50</v>
      </c>
      <c r="J197" s="9" t="n">
        <f aca="false">MAX(J198,G198,F198,E198)</f>
        <v>200</v>
      </c>
      <c r="K197" s="9" t="n">
        <v>100</v>
      </c>
      <c r="L197" s="9" t="n">
        <f aca="false">IF(ISNA(P198),"",P198)</f>
        <v>200</v>
      </c>
      <c r="M197" s="9" t="s">
        <v>115</v>
      </c>
      <c r="N197" s="11" t="b">
        <f aca="false">TRUE()</f>
        <v>1</v>
      </c>
      <c r="O197" s="8" t="n">
        <f aca="false">IF(F197="","",IF(ISNUMBER(F197),F197,IFERROR(VALUE(F197),"")))</f>
        <v>10</v>
      </c>
      <c r="P197" s="8" t="n">
        <f aca="false">IF(G197="","",IF(ISNUMBER(G197),G197,IFERROR(VALUE(G197),"")))</f>
        <v>50</v>
      </c>
      <c r="Q197" s="8" t="n">
        <f aca="false">IF(H197="","",IF(ISNUMBER(H197),H197,IFERROR(VALUE(H197),"")))</f>
        <v>100</v>
      </c>
      <c r="R197" s="8" t="n">
        <f aca="false">IF(I197="","",IF(ISNUMBER(I197),I197,IFERROR(VALUE(I197),"")))</f>
        <v>50</v>
      </c>
      <c r="S197" s="8" t="n">
        <f aca="false">IF(COUNT(O197:R197)=0,"",MAX(O197:R197))</f>
        <v>100</v>
      </c>
      <c r="T197" s="8" t="str">
        <f aca="false">IF(S197="","",IFERROR(INDEX(Codetabel!$B$2:$B$11,MATCH(S197,Codetabel!$A$2:$A$11,0)),""))</f>
        <v>3.2</v>
      </c>
      <c r="U197" s="8" t="str">
        <f aca="false">IF(NOT(X197),"n/a (excluded)",IF(K197=S197,"OK","MISMATCH"))</f>
        <v>OK</v>
      </c>
      <c r="V197" s="8" t="str">
        <f aca="false">IF(NOT(X197),"n/a (excluded)",IF(M197&amp;""=T197&amp;"","OK","MISMATCH"))</f>
        <v>OK</v>
      </c>
      <c r="W197" s="8" t="str">
        <f aca="false">IF(E197="","no activity description",IF(O197="","no numeric odour distance",IF(M197="","no category","")))</f>
        <v/>
      </c>
      <c r="X197" s="12" t="b">
        <f aca="false">W197=""</f>
        <v>1</v>
      </c>
      <c r="Y197" s="8" t="n">
        <f aca="false">IF(X197,INDEX(Codetabel!$C$2:$C$11,MATCH(M197&amp;"",Codetabel!$B$2:$B$11,0)),"")</f>
        <v>4</v>
      </c>
      <c r="Z197" s="12" t="b">
        <f aca="false">IF(X197,O197=S197,"")</f>
        <v>0</v>
      </c>
    </row>
    <row r="198" customFormat="false" ht="15" hidden="false" customHeight="false" outlineLevel="0" collapsed="false">
      <c r="A198" s="9" t="n">
        <v>199</v>
      </c>
      <c r="B198" s="9" t="s">
        <v>538</v>
      </c>
      <c r="C198" s="9" t="s">
        <v>539</v>
      </c>
      <c r="D198" s="9" t="s">
        <v>107</v>
      </c>
      <c r="E198" s="9" t="s">
        <v>541</v>
      </c>
      <c r="F198" s="9" t="n">
        <v>30</v>
      </c>
      <c r="G198" s="9" t="n">
        <v>200</v>
      </c>
      <c r="H198" s="9" t="n">
        <v>300</v>
      </c>
      <c r="I198" s="9" t="n">
        <v>200</v>
      </c>
      <c r="J198" s="9" t="n">
        <f aca="false">MAX(J199,G199,F199,E199)</f>
        <v>0</v>
      </c>
      <c r="K198" s="9" t="n">
        <v>300</v>
      </c>
      <c r="L198" s="9" t="str">
        <f aca="false">IF(ISNA(P199),"",P199)</f>
        <v/>
      </c>
      <c r="M198" s="9" t="s">
        <v>199</v>
      </c>
      <c r="N198" s="11" t="b">
        <f aca="false">TRUE()</f>
        <v>1</v>
      </c>
      <c r="O198" s="8" t="n">
        <f aca="false">IF(F198="","",IF(ISNUMBER(F198),F198,IFERROR(VALUE(F198),"")))</f>
        <v>30</v>
      </c>
      <c r="P198" s="8" t="n">
        <f aca="false">IF(G198="","",IF(ISNUMBER(G198),G198,IFERROR(VALUE(G198),"")))</f>
        <v>200</v>
      </c>
      <c r="Q198" s="8" t="n">
        <f aca="false">IF(H198="","",IF(ISNUMBER(H198),H198,IFERROR(VALUE(H198),"")))</f>
        <v>300</v>
      </c>
      <c r="R198" s="8" t="n">
        <f aca="false">IF(I198="","",IF(ISNUMBER(I198),I198,IFERROR(VALUE(I198),"")))</f>
        <v>200</v>
      </c>
      <c r="S198" s="8" t="n">
        <f aca="false">IF(COUNT(O198:R198)=0,"",MAX(O198:R198))</f>
        <v>300</v>
      </c>
      <c r="T198" s="8" t="str">
        <f aca="false">IF(S198="","",IFERROR(INDEX(Codetabel!$B$2:$B$11,MATCH(S198,Codetabel!$A$2:$A$11,0)),""))</f>
        <v>4.2</v>
      </c>
      <c r="U198" s="8" t="str">
        <f aca="false">IF(NOT(X198),"n/a (excluded)",IF(K198=S198,"OK","MISMATCH"))</f>
        <v>OK</v>
      </c>
      <c r="V198" s="8" t="str">
        <f aca="false">IF(NOT(X198),"n/a (excluded)",IF(M198&amp;""=T198&amp;"","OK","MISMATCH"))</f>
        <v>OK</v>
      </c>
      <c r="W198" s="8" t="str">
        <f aca="false">IF(E198="","no activity description",IF(O198="","no numeric odour distance",IF(M198="","no category","")))</f>
        <v/>
      </c>
      <c r="X198" s="12" t="b">
        <f aca="false">W198=""</f>
        <v>1</v>
      </c>
      <c r="Y198" s="8" t="n">
        <f aca="false">IF(X198,INDEX(Codetabel!$C$2:$C$11,MATCH(M198&amp;"",Codetabel!$B$2:$B$11,0)),"")</f>
        <v>6</v>
      </c>
      <c r="Z198" s="12" t="b">
        <f aca="false">IF(X198,O198=S198,"")</f>
        <v>0</v>
      </c>
    </row>
    <row r="199" customFormat="false" ht="15" hidden="false" customHeight="false" outlineLevel="0" collapsed="false">
      <c r="A199" s="9" t="n">
        <v>200</v>
      </c>
      <c r="B199" s="9" t="s">
        <v>542</v>
      </c>
      <c r="C199" s="9" t="s">
        <v>543</v>
      </c>
      <c r="D199" s="9" t="s">
        <v>1215</v>
      </c>
      <c r="E199" s="9" t="s">
        <v>1320</v>
      </c>
      <c r="F199" s="9"/>
      <c r="G199" s="9"/>
      <c r="H199" s="9"/>
      <c r="I199" s="9"/>
      <c r="J199" s="9"/>
      <c r="K199" s="9"/>
      <c r="L199" s="9" t="n">
        <f aca="false">IF(ISNA(P200),"",P200)</f>
        <v>30</v>
      </c>
      <c r="M199" s="9"/>
      <c r="N199" s="11" t="b">
        <f aca="false">TRUE()</f>
        <v>1</v>
      </c>
      <c r="O199" s="8" t="str">
        <f aca="false">IF(F199="","",IF(ISNUMBER(F199),F199,IFERROR(VALUE(F199),"")))</f>
        <v/>
      </c>
      <c r="P199" s="8" t="str">
        <f aca="false">IF(G199="","",IF(ISNUMBER(G199),G199,IFERROR(VALUE(G199),"")))</f>
        <v/>
      </c>
      <c r="Q199" s="8" t="str">
        <f aca="false">IF(H199="","",IF(ISNUMBER(H199),H199,IFERROR(VALUE(H199),"")))</f>
        <v/>
      </c>
      <c r="R199" s="8" t="str">
        <f aca="false">IF(I199="","",IF(ISNUMBER(I199),I199,IFERROR(VALUE(I199),"")))</f>
        <v/>
      </c>
      <c r="S199" s="8" t="str">
        <f aca="false">IF(COUNT(O199:R199)=0,"",MAX(O199:R199))</f>
        <v/>
      </c>
      <c r="T199" s="8" t="str">
        <f aca="false">IF(S199="","",IFERROR(INDEX(Codetabel!$B$2:$B$11,MATCH(S199,Codetabel!$A$2:$A$11,0)),""))</f>
        <v/>
      </c>
      <c r="U199" s="8" t="str">
        <f aca="false">IF(NOT(X199),"n/a (excluded)",IF(K199=S199,"OK","MISMATCH"))</f>
        <v>n/a (excluded)</v>
      </c>
      <c r="V199" s="8" t="str">
        <f aca="false">IF(NOT(X199),"n/a (excluded)",IF(M199&amp;""=T199&amp;"","OK","MISMATCH"))</f>
        <v>n/a (excluded)</v>
      </c>
      <c r="W199" s="8" t="str">
        <f aca="false">IF(E199="","no activity description",IF(O199="","no numeric odour distance",IF(M199="","no category","")))</f>
        <v>no numeric odour distance</v>
      </c>
      <c r="X199" s="12" t="b">
        <f aca="false">W199=""</f>
        <v>0</v>
      </c>
      <c r="Y199" s="8" t="str">
        <f aca="false">IF(X199,INDEX(Codetabel!$C$2:$C$11,MATCH(M199&amp;"",Codetabel!$B$2:$B$11,0)),"")</f>
        <v/>
      </c>
      <c r="Z199" s="8" t="str">
        <f aca="false">IF(X199,O199=S199,"")</f>
        <v/>
      </c>
    </row>
    <row r="200" customFormat="false" ht="15" hidden="false" customHeight="false" outlineLevel="0" collapsed="false">
      <c r="A200" s="9" t="n">
        <v>201</v>
      </c>
      <c r="B200" s="9" t="s">
        <v>542</v>
      </c>
      <c r="C200" s="9" t="s">
        <v>543</v>
      </c>
      <c r="D200" s="9" t="s">
        <v>392</v>
      </c>
      <c r="E200" s="9" t="s">
        <v>544</v>
      </c>
      <c r="F200" s="9" t="n">
        <v>10</v>
      </c>
      <c r="G200" s="9" t="n">
        <v>30</v>
      </c>
      <c r="H200" s="9" t="n">
        <v>100</v>
      </c>
      <c r="I200" s="9" t="n">
        <v>0</v>
      </c>
      <c r="J200" s="9" t="n">
        <f aca="false">MAX(J201,G201,F201,E201)</f>
        <v>100</v>
      </c>
      <c r="K200" s="9" t="n">
        <v>100</v>
      </c>
      <c r="L200" s="9" t="n">
        <f aca="false">IF(ISNA(P201),"",P201)</f>
        <v>30</v>
      </c>
      <c r="M200" s="9" t="s">
        <v>115</v>
      </c>
      <c r="N200" s="11" t="b">
        <f aca="false">TRUE()</f>
        <v>1</v>
      </c>
      <c r="O200" s="8" t="n">
        <f aca="false">IF(F200="","",IF(ISNUMBER(F200),F200,IFERROR(VALUE(F200),"")))</f>
        <v>10</v>
      </c>
      <c r="P200" s="8" t="n">
        <f aca="false">IF(G200="","",IF(ISNUMBER(G200),G200,IFERROR(VALUE(G200),"")))</f>
        <v>30</v>
      </c>
      <c r="Q200" s="8" t="n">
        <f aca="false">IF(H200="","",IF(ISNUMBER(H200),H200,IFERROR(VALUE(H200),"")))</f>
        <v>100</v>
      </c>
      <c r="R200" s="8" t="n">
        <f aca="false">IF(I200="","",IF(ISNUMBER(I200),I200,IFERROR(VALUE(I200),"")))</f>
        <v>0</v>
      </c>
      <c r="S200" s="8" t="n">
        <f aca="false">IF(COUNT(O200:R200)=0,"",MAX(O200:R200))</f>
        <v>100</v>
      </c>
      <c r="T200" s="8" t="str">
        <f aca="false">IF(S200="","",IFERROR(INDEX(Codetabel!$B$2:$B$11,MATCH(S200,Codetabel!$A$2:$A$11,0)),""))</f>
        <v>3.2</v>
      </c>
      <c r="U200" s="8" t="str">
        <f aca="false">IF(NOT(X200),"n/a (excluded)",IF(K200=S200,"OK","MISMATCH"))</f>
        <v>OK</v>
      </c>
      <c r="V200" s="8" t="str">
        <f aca="false">IF(NOT(X200),"n/a (excluded)",IF(M200&amp;""=T200&amp;"","OK","MISMATCH"))</f>
        <v>OK</v>
      </c>
      <c r="W200" s="8" t="str">
        <f aca="false">IF(E200="","no activity description",IF(O200="","no numeric odour distance",IF(M200="","no category","")))</f>
        <v/>
      </c>
      <c r="X200" s="12" t="b">
        <f aca="false">W200=""</f>
        <v>1</v>
      </c>
      <c r="Y200" s="8" t="n">
        <f aca="false">IF(X200,INDEX(Codetabel!$C$2:$C$11,MATCH(M200&amp;"",Codetabel!$B$2:$B$11,0)),"")</f>
        <v>4</v>
      </c>
      <c r="Z200" s="12" t="b">
        <f aca="false">IF(X200,O200=S200,"")</f>
        <v>0</v>
      </c>
    </row>
    <row r="201" customFormat="false" ht="15" hidden="false" customHeight="false" outlineLevel="0" collapsed="false">
      <c r="A201" s="9" t="n">
        <v>202</v>
      </c>
      <c r="B201" s="9" t="s">
        <v>542</v>
      </c>
      <c r="C201" s="9" t="s">
        <v>543</v>
      </c>
      <c r="D201" s="9" t="s">
        <v>107</v>
      </c>
      <c r="E201" s="9" t="s">
        <v>545</v>
      </c>
      <c r="F201" s="9" t="n">
        <v>10</v>
      </c>
      <c r="G201" s="9" t="n">
        <v>30</v>
      </c>
      <c r="H201" s="9" t="n">
        <v>50</v>
      </c>
      <c r="I201" s="9" t="n">
        <v>0</v>
      </c>
      <c r="J201" s="9" t="n">
        <f aca="false">MAX(J202,G202,F202,E202)</f>
        <v>100</v>
      </c>
      <c r="K201" s="9" t="n">
        <v>50</v>
      </c>
      <c r="L201" s="9" t="n">
        <f aca="false">IF(ISNA(P202),"",P202)</f>
        <v>100</v>
      </c>
      <c r="M201" s="9" t="s">
        <v>126</v>
      </c>
      <c r="N201" s="11" t="b">
        <f aca="false">TRUE()</f>
        <v>1</v>
      </c>
      <c r="O201" s="8" t="n">
        <f aca="false">IF(F201="","",IF(ISNUMBER(F201),F201,IFERROR(VALUE(F201),"")))</f>
        <v>10</v>
      </c>
      <c r="P201" s="8" t="n">
        <f aca="false">IF(G201="","",IF(ISNUMBER(G201),G201,IFERROR(VALUE(G201),"")))</f>
        <v>30</v>
      </c>
      <c r="Q201" s="8" t="n">
        <f aca="false">IF(H201="","",IF(ISNUMBER(H201),H201,IFERROR(VALUE(H201),"")))</f>
        <v>50</v>
      </c>
      <c r="R201" s="8" t="n">
        <f aca="false">IF(I201="","",IF(ISNUMBER(I201),I201,IFERROR(VALUE(I201),"")))</f>
        <v>0</v>
      </c>
      <c r="S201" s="8" t="n">
        <f aca="false">IF(COUNT(O201:R201)=0,"",MAX(O201:R201))</f>
        <v>50</v>
      </c>
      <c r="T201" s="8" t="str">
        <f aca="false">IF(S201="","",IFERROR(INDEX(Codetabel!$B$2:$B$11,MATCH(S201,Codetabel!$A$2:$A$11,0)),""))</f>
        <v>3.1</v>
      </c>
      <c r="U201" s="8" t="str">
        <f aca="false">IF(NOT(X201),"n/a (excluded)",IF(K201=S201,"OK","MISMATCH"))</f>
        <v>OK</v>
      </c>
      <c r="V201" s="8" t="str">
        <f aca="false">IF(NOT(X201),"n/a (excluded)",IF(M201&amp;""=T201&amp;"","OK","MISMATCH"))</f>
        <v>OK</v>
      </c>
      <c r="W201" s="8" t="str">
        <f aca="false">IF(E201="","no activity description",IF(O201="","no numeric odour distance",IF(M201="","no category","")))</f>
        <v/>
      </c>
      <c r="X201" s="12" t="b">
        <f aca="false">W201=""</f>
        <v>1</v>
      </c>
      <c r="Y201" s="8" t="n">
        <f aca="false">IF(X201,INDEX(Codetabel!$C$2:$C$11,MATCH(M201&amp;"",Codetabel!$B$2:$B$11,0)),"")</f>
        <v>3</v>
      </c>
      <c r="Z201" s="12" t="b">
        <f aca="false">IF(X201,O201=S201,"")</f>
        <v>0</v>
      </c>
    </row>
    <row r="202" customFormat="false" ht="15" hidden="false" customHeight="false" outlineLevel="0" collapsed="false">
      <c r="A202" s="9" t="n">
        <v>203</v>
      </c>
      <c r="B202" s="9" t="s">
        <v>542</v>
      </c>
      <c r="C202" s="9" t="s">
        <v>543</v>
      </c>
      <c r="D202" s="9" t="s">
        <v>1217</v>
      </c>
      <c r="E202" s="9" t="s">
        <v>546</v>
      </c>
      <c r="F202" s="9" t="n">
        <v>10</v>
      </c>
      <c r="G202" s="9" t="n">
        <v>100</v>
      </c>
      <c r="H202" s="9" t="n">
        <v>300</v>
      </c>
      <c r="I202" s="9" t="n">
        <v>10</v>
      </c>
      <c r="J202" s="9" t="n">
        <f aca="false">MAX(J203,G203,F203,E203)</f>
        <v>30</v>
      </c>
      <c r="K202" s="9" t="n">
        <v>300</v>
      </c>
      <c r="L202" s="9" t="n">
        <f aca="false">IF(ISNA(P203),"",P203)</f>
        <v>30</v>
      </c>
      <c r="M202" s="9" t="s">
        <v>199</v>
      </c>
      <c r="N202" s="11" t="b">
        <f aca="false">TRUE()</f>
        <v>1</v>
      </c>
      <c r="O202" s="8" t="n">
        <f aca="false">IF(F202="","",IF(ISNUMBER(F202),F202,IFERROR(VALUE(F202),"")))</f>
        <v>10</v>
      </c>
      <c r="P202" s="8" t="n">
        <f aca="false">IF(G202="","",IF(ISNUMBER(G202),G202,IFERROR(VALUE(G202),"")))</f>
        <v>100</v>
      </c>
      <c r="Q202" s="8" t="n">
        <f aca="false">IF(H202="","",IF(ISNUMBER(H202),H202,IFERROR(VALUE(H202),"")))</f>
        <v>300</v>
      </c>
      <c r="R202" s="8" t="n">
        <f aca="false">IF(I202="","",IF(ISNUMBER(I202),I202,IFERROR(VALUE(I202),"")))</f>
        <v>10</v>
      </c>
      <c r="S202" s="8" t="n">
        <f aca="false">IF(COUNT(O202:R202)=0,"",MAX(O202:R202))</f>
        <v>300</v>
      </c>
      <c r="T202" s="8" t="str">
        <f aca="false">IF(S202="","",IFERROR(INDEX(Codetabel!$B$2:$B$11,MATCH(S202,Codetabel!$A$2:$A$11,0)),""))</f>
        <v>4.2</v>
      </c>
      <c r="U202" s="8" t="str">
        <f aca="false">IF(NOT(X202),"n/a (excluded)",IF(K202=S202,"OK","MISMATCH"))</f>
        <v>OK</v>
      </c>
      <c r="V202" s="8" t="str">
        <f aca="false">IF(NOT(X202),"n/a (excluded)",IF(M202&amp;""=T202&amp;"","OK","MISMATCH"))</f>
        <v>OK</v>
      </c>
      <c r="W202" s="8" t="str">
        <f aca="false">IF(E202="","no activity description",IF(O202="","no numeric odour distance",IF(M202="","no category","")))</f>
        <v/>
      </c>
      <c r="X202" s="12" t="b">
        <f aca="false">W202=""</f>
        <v>1</v>
      </c>
      <c r="Y202" s="8" t="n">
        <f aca="false">IF(X202,INDEX(Codetabel!$C$2:$C$11,MATCH(M202&amp;"",Codetabel!$B$2:$B$11,0)),"")</f>
        <v>6</v>
      </c>
      <c r="Z202" s="12" t="b">
        <f aca="false">IF(X202,O202=S202,"")</f>
        <v>0</v>
      </c>
    </row>
    <row r="203" customFormat="false" ht="15" hidden="false" customHeight="false" outlineLevel="0" collapsed="false">
      <c r="A203" s="9" t="n">
        <v>204</v>
      </c>
      <c r="B203" s="9" t="s">
        <v>548</v>
      </c>
      <c r="C203" s="9" t="s">
        <v>549</v>
      </c>
      <c r="D203" s="9"/>
      <c r="E203" s="9" t="s">
        <v>550</v>
      </c>
      <c r="F203" s="9" t="n">
        <v>10</v>
      </c>
      <c r="G203" s="9" t="n">
        <v>30</v>
      </c>
      <c r="H203" s="9" t="n">
        <v>50</v>
      </c>
      <c r="I203" s="9" t="n">
        <v>10</v>
      </c>
      <c r="J203" s="9" t="n">
        <f aca="false">MAX(J204,G204,F204,E204)</f>
        <v>0</v>
      </c>
      <c r="K203" s="9" t="n">
        <v>50</v>
      </c>
      <c r="L203" s="9" t="str">
        <f aca="false">IF(ISNA(P204),"",P204)</f>
        <v/>
      </c>
      <c r="M203" s="9" t="s">
        <v>126</v>
      </c>
      <c r="N203" s="11" t="b">
        <f aca="false">TRUE()</f>
        <v>1</v>
      </c>
      <c r="O203" s="8" t="n">
        <f aca="false">IF(F203="","",IF(ISNUMBER(F203),F203,IFERROR(VALUE(F203),"")))</f>
        <v>10</v>
      </c>
      <c r="P203" s="8" t="n">
        <f aca="false">IF(G203="","",IF(ISNUMBER(G203),G203,IFERROR(VALUE(G203),"")))</f>
        <v>30</v>
      </c>
      <c r="Q203" s="8" t="n">
        <f aca="false">IF(H203="","",IF(ISNUMBER(H203),H203,IFERROR(VALUE(H203),"")))</f>
        <v>50</v>
      </c>
      <c r="R203" s="8" t="n">
        <f aca="false">IF(I203="","",IF(ISNUMBER(I203),I203,IFERROR(VALUE(I203),"")))</f>
        <v>10</v>
      </c>
      <c r="S203" s="8" t="n">
        <f aca="false">IF(COUNT(O203:R203)=0,"",MAX(O203:R203))</f>
        <v>50</v>
      </c>
      <c r="T203" s="8" t="str">
        <f aca="false">IF(S203="","",IFERROR(INDEX(Codetabel!$B$2:$B$11,MATCH(S203,Codetabel!$A$2:$A$11,0)),""))</f>
        <v>3.1</v>
      </c>
      <c r="U203" s="8" t="str">
        <f aca="false">IF(NOT(X203),"n/a (excluded)",IF(K203=S203,"OK","MISMATCH"))</f>
        <v>OK</v>
      </c>
      <c r="V203" s="8" t="str">
        <f aca="false">IF(NOT(X203),"n/a (excluded)",IF(M203&amp;""=T203&amp;"","OK","MISMATCH"))</f>
        <v>OK</v>
      </c>
      <c r="W203" s="8" t="str">
        <f aca="false">IF(E203="","no activity description",IF(O203="","no numeric odour distance",IF(M203="","no category","")))</f>
        <v/>
      </c>
      <c r="X203" s="12" t="b">
        <f aca="false">W203=""</f>
        <v>1</v>
      </c>
      <c r="Y203" s="8" t="n">
        <f aca="false">IF(X203,INDEX(Codetabel!$C$2:$C$11,MATCH(M203&amp;"",Codetabel!$B$2:$B$11,0)),"")</f>
        <v>3</v>
      </c>
      <c r="Z203" s="12" t="b">
        <f aca="false">IF(X203,O203=S203,"")</f>
        <v>0</v>
      </c>
    </row>
    <row r="204" customFormat="false" ht="15" hidden="false" customHeight="false" outlineLevel="0" collapsed="false">
      <c r="A204" s="9" t="n">
        <v>205</v>
      </c>
      <c r="B204" s="9" t="s">
        <v>551</v>
      </c>
      <c r="C204" s="9" t="s">
        <v>552</v>
      </c>
      <c r="D204" s="9" t="s">
        <v>1294</v>
      </c>
      <c r="E204" s="9" t="s">
        <v>1321</v>
      </c>
      <c r="F204" s="9"/>
      <c r="G204" s="9"/>
      <c r="H204" s="9"/>
      <c r="I204" s="9"/>
      <c r="J204" s="9"/>
      <c r="K204" s="9"/>
      <c r="L204" s="9" t="n">
        <f aca="false">IF(ISNA(P205),"",P205)</f>
        <v>100</v>
      </c>
      <c r="M204" s="9"/>
      <c r="N204" s="11" t="b">
        <f aca="false">TRUE()</f>
        <v>1</v>
      </c>
      <c r="O204" s="8" t="str">
        <f aca="false">IF(F204="","",IF(ISNUMBER(F204),F204,IFERROR(VALUE(F204),"")))</f>
        <v/>
      </c>
      <c r="P204" s="8" t="str">
        <f aca="false">IF(G204="","",IF(ISNUMBER(G204),G204,IFERROR(VALUE(G204),"")))</f>
        <v/>
      </c>
      <c r="Q204" s="8" t="str">
        <f aca="false">IF(H204="","",IF(ISNUMBER(H204),H204,IFERROR(VALUE(H204),"")))</f>
        <v/>
      </c>
      <c r="R204" s="8" t="str">
        <f aca="false">IF(I204="","",IF(ISNUMBER(I204),I204,IFERROR(VALUE(I204),"")))</f>
        <v/>
      </c>
      <c r="S204" s="8" t="str">
        <f aca="false">IF(COUNT(O204:R204)=0,"",MAX(O204:R204))</f>
        <v/>
      </c>
      <c r="T204" s="8" t="str">
        <f aca="false">IF(S204="","",IFERROR(INDEX(Codetabel!$B$2:$B$11,MATCH(S204,Codetabel!$A$2:$A$11,0)),""))</f>
        <v/>
      </c>
      <c r="U204" s="8" t="str">
        <f aca="false">IF(NOT(X204),"n/a (excluded)",IF(K204=S204,"OK","MISMATCH"))</f>
        <v>n/a (excluded)</v>
      </c>
      <c r="V204" s="8" t="str">
        <f aca="false">IF(NOT(X204),"n/a (excluded)",IF(M204&amp;""=T204&amp;"","OK","MISMATCH"))</f>
        <v>n/a (excluded)</v>
      </c>
      <c r="W204" s="8" t="str">
        <f aca="false">IF(E204="","no activity description",IF(O204="","no numeric odour distance",IF(M204="","no category","")))</f>
        <v>no numeric odour distance</v>
      </c>
      <c r="X204" s="12" t="b">
        <f aca="false">W204=""</f>
        <v>0</v>
      </c>
      <c r="Y204" s="8" t="str">
        <f aca="false">IF(X204,INDEX(Codetabel!$C$2:$C$11,MATCH(M204&amp;"",Codetabel!$B$2:$B$11,0)),"")</f>
        <v/>
      </c>
      <c r="Z204" s="8" t="str">
        <f aca="false">IF(X204,O204=S204,"")</f>
        <v/>
      </c>
    </row>
    <row r="205" customFormat="false" ht="15" hidden="false" customHeight="false" outlineLevel="0" collapsed="false">
      <c r="A205" s="9" t="n">
        <v>206</v>
      </c>
      <c r="B205" s="9" t="s">
        <v>551</v>
      </c>
      <c r="C205" s="9" t="s">
        <v>552</v>
      </c>
      <c r="D205" s="9" t="s">
        <v>1296</v>
      </c>
      <c r="E205" s="9" t="s">
        <v>536</v>
      </c>
      <c r="F205" s="9" t="n">
        <v>300</v>
      </c>
      <c r="G205" s="9" t="n">
        <v>100</v>
      </c>
      <c r="H205" s="9" t="n">
        <v>100</v>
      </c>
      <c r="I205" s="9" t="n">
        <v>30</v>
      </c>
      <c r="J205" s="9" t="n">
        <f aca="false">MAX(J206,G206,F206,E206)</f>
        <v>0</v>
      </c>
      <c r="K205" s="9" t="n">
        <v>300</v>
      </c>
      <c r="L205" s="9" t="str">
        <f aca="false">IF(ISNA(P206),"",P206)</f>
        <v/>
      </c>
      <c r="M205" s="9" t="s">
        <v>199</v>
      </c>
      <c r="N205" s="11" t="b">
        <f aca="false">TRUE()</f>
        <v>1</v>
      </c>
      <c r="O205" s="8" t="n">
        <f aca="false">IF(F205="","",IF(ISNUMBER(F205),F205,IFERROR(VALUE(F205),"")))</f>
        <v>300</v>
      </c>
      <c r="P205" s="8" t="n">
        <f aca="false">IF(G205="","",IF(ISNUMBER(G205),G205,IFERROR(VALUE(G205),"")))</f>
        <v>100</v>
      </c>
      <c r="Q205" s="8" t="n">
        <f aca="false">IF(H205="","",IF(ISNUMBER(H205),H205,IFERROR(VALUE(H205),"")))</f>
        <v>100</v>
      </c>
      <c r="R205" s="8" t="n">
        <f aca="false">IF(I205="","",IF(ISNUMBER(I205),I205,IFERROR(VALUE(I205),"")))</f>
        <v>30</v>
      </c>
      <c r="S205" s="8" t="n">
        <f aca="false">IF(COUNT(O205:R205)=0,"",MAX(O205:R205))</f>
        <v>300</v>
      </c>
      <c r="T205" s="8" t="str">
        <f aca="false">IF(S205="","",IFERROR(INDEX(Codetabel!$B$2:$B$11,MATCH(S205,Codetabel!$A$2:$A$11,0)),""))</f>
        <v>4.2</v>
      </c>
      <c r="U205" s="8" t="str">
        <f aca="false">IF(NOT(X205),"n/a (excluded)",IF(K205=S205,"OK","MISMATCH"))</f>
        <v>OK</v>
      </c>
      <c r="V205" s="8" t="str">
        <f aca="false">IF(NOT(X205),"n/a (excluded)",IF(M205&amp;""=T205&amp;"","OK","MISMATCH"))</f>
        <v>OK</v>
      </c>
      <c r="W205" s="8" t="str">
        <f aca="false">IF(E205="","no activity description",IF(O205="","no numeric odour distance",IF(M205="","no category","")))</f>
        <v/>
      </c>
      <c r="X205" s="12" t="b">
        <f aca="false">W205=""</f>
        <v>1</v>
      </c>
      <c r="Y205" s="8" t="n">
        <f aca="false">IF(X205,INDEX(Codetabel!$C$2:$C$11,MATCH(M205&amp;"",Codetabel!$B$2:$B$11,0)),"")</f>
        <v>6</v>
      </c>
      <c r="Z205" s="12" t="b">
        <f aca="false">IF(X205,O205=S205,"")</f>
        <v>1</v>
      </c>
    </row>
    <row r="206" customFormat="false" ht="15" hidden="false" customHeight="false" outlineLevel="0" collapsed="false">
      <c r="A206" s="9" t="n">
        <v>207</v>
      </c>
      <c r="B206" s="9" t="s">
        <v>551</v>
      </c>
      <c r="C206" s="9" t="s">
        <v>552</v>
      </c>
      <c r="D206" s="9" t="s">
        <v>1298</v>
      </c>
      <c r="E206" s="9" t="s">
        <v>1322</v>
      </c>
      <c r="F206" s="9"/>
      <c r="G206" s="9"/>
      <c r="H206" s="9"/>
      <c r="I206" s="9"/>
      <c r="J206" s="9"/>
      <c r="K206" s="9"/>
      <c r="L206" s="9" t="n">
        <f aca="false">IF(ISNA(P207),"",P207)</f>
        <v>200</v>
      </c>
      <c r="M206" s="9"/>
      <c r="N206" s="11" t="b">
        <f aca="false">TRUE()</f>
        <v>1</v>
      </c>
      <c r="O206" s="8" t="str">
        <f aca="false">IF(F206="","",IF(ISNUMBER(F206),F206,IFERROR(VALUE(F206),"")))</f>
        <v/>
      </c>
      <c r="P206" s="8" t="str">
        <f aca="false">IF(G206="","",IF(ISNUMBER(G206),G206,IFERROR(VALUE(G206),"")))</f>
        <v/>
      </c>
      <c r="Q206" s="8" t="str">
        <f aca="false">IF(H206="","",IF(ISNUMBER(H206),H206,IFERROR(VALUE(H206),"")))</f>
        <v/>
      </c>
      <c r="R206" s="8" t="str">
        <f aca="false">IF(I206="","",IF(ISNUMBER(I206),I206,IFERROR(VALUE(I206),"")))</f>
        <v/>
      </c>
      <c r="S206" s="8" t="str">
        <f aca="false">IF(COUNT(O206:R206)=0,"",MAX(O206:R206))</f>
        <v/>
      </c>
      <c r="T206" s="8" t="str">
        <f aca="false">IF(S206="","",IFERROR(INDEX(Codetabel!$B$2:$B$11,MATCH(S206,Codetabel!$A$2:$A$11,0)),""))</f>
        <v/>
      </c>
      <c r="U206" s="8" t="str">
        <f aca="false">IF(NOT(X206),"n/a (excluded)",IF(K206=S206,"OK","MISMATCH"))</f>
        <v>n/a (excluded)</v>
      </c>
      <c r="V206" s="8" t="str">
        <f aca="false">IF(NOT(X206),"n/a (excluded)",IF(M206&amp;""=T206&amp;"","OK","MISMATCH"))</f>
        <v>n/a (excluded)</v>
      </c>
      <c r="W206" s="8" t="str">
        <f aca="false">IF(E206="","no activity description",IF(O206="","no numeric odour distance",IF(M206="","no category","")))</f>
        <v>no numeric odour distance</v>
      </c>
      <c r="X206" s="12" t="b">
        <f aca="false">W206=""</f>
        <v>0</v>
      </c>
      <c r="Y206" s="8" t="str">
        <f aca="false">IF(X206,INDEX(Codetabel!$C$2:$C$11,MATCH(M206&amp;"",Codetabel!$B$2:$B$11,0)),"")</f>
        <v/>
      </c>
      <c r="Z206" s="8" t="str">
        <f aca="false">IF(X206,O206=S206,"")</f>
        <v/>
      </c>
    </row>
    <row r="207" customFormat="false" ht="15" hidden="false" customHeight="false" outlineLevel="0" collapsed="false">
      <c r="A207" s="9" t="n">
        <v>208</v>
      </c>
      <c r="B207" s="9" t="s">
        <v>551</v>
      </c>
      <c r="C207" s="9" t="s">
        <v>552</v>
      </c>
      <c r="D207" s="9" t="s">
        <v>65</v>
      </c>
      <c r="E207" s="9" t="s">
        <v>553</v>
      </c>
      <c r="F207" s="9" t="n">
        <v>100</v>
      </c>
      <c r="G207" s="9" t="n">
        <v>200</v>
      </c>
      <c r="H207" s="9" t="n">
        <v>300</v>
      </c>
      <c r="I207" s="9" t="n">
        <v>30</v>
      </c>
      <c r="J207" s="9" t="n">
        <f aca="false">MAX(J208,G208,F208,E208)</f>
        <v>200</v>
      </c>
      <c r="K207" s="9" t="n">
        <v>300</v>
      </c>
      <c r="L207" s="9" t="n">
        <f aca="false">IF(ISNA(P208),"",P208)</f>
        <v>100</v>
      </c>
      <c r="M207" s="9" t="s">
        <v>199</v>
      </c>
      <c r="N207" s="11" t="b">
        <f aca="false">TRUE()</f>
        <v>1</v>
      </c>
      <c r="O207" s="8" t="n">
        <f aca="false">IF(F207="","",IF(ISNUMBER(F207),F207,IFERROR(VALUE(F207),"")))</f>
        <v>100</v>
      </c>
      <c r="P207" s="8" t="n">
        <f aca="false">IF(G207="","",IF(ISNUMBER(G207),G207,IFERROR(VALUE(G207),"")))</f>
        <v>200</v>
      </c>
      <c r="Q207" s="8" t="n">
        <f aca="false">IF(H207="","",IF(ISNUMBER(H207),H207,IFERROR(VALUE(H207),"")))</f>
        <v>300</v>
      </c>
      <c r="R207" s="8" t="n">
        <f aca="false">IF(I207="","",IF(ISNUMBER(I207),I207,IFERROR(VALUE(I207),"")))</f>
        <v>30</v>
      </c>
      <c r="S207" s="8" t="n">
        <f aca="false">IF(COUNT(O207:R207)=0,"",MAX(O207:R207))</f>
        <v>300</v>
      </c>
      <c r="T207" s="8" t="str">
        <f aca="false">IF(S207="","",IFERROR(INDEX(Codetabel!$B$2:$B$11,MATCH(S207,Codetabel!$A$2:$A$11,0)),""))</f>
        <v>4.2</v>
      </c>
      <c r="U207" s="8" t="str">
        <f aca="false">IF(NOT(X207),"n/a (excluded)",IF(K207=S207,"OK","MISMATCH"))</f>
        <v>OK</v>
      </c>
      <c r="V207" s="8" t="str">
        <f aca="false">IF(NOT(X207),"n/a (excluded)",IF(M207&amp;""=T207&amp;"","OK","MISMATCH"))</f>
        <v>OK</v>
      </c>
      <c r="W207" s="8" t="str">
        <f aca="false">IF(E207="","no activity description",IF(O207="","no numeric odour distance",IF(M207="","no category","")))</f>
        <v/>
      </c>
      <c r="X207" s="12" t="b">
        <f aca="false">W207=""</f>
        <v>1</v>
      </c>
      <c r="Y207" s="8" t="n">
        <f aca="false">IF(X207,INDEX(Codetabel!$C$2:$C$11,MATCH(M207&amp;"",Codetabel!$B$2:$B$11,0)),"")</f>
        <v>6</v>
      </c>
      <c r="Z207" s="12" t="b">
        <f aca="false">IF(X207,O207=S207,"")</f>
        <v>0</v>
      </c>
    </row>
    <row r="208" customFormat="false" ht="15" hidden="false" customHeight="false" outlineLevel="0" collapsed="false">
      <c r="A208" s="9" t="n">
        <v>209</v>
      </c>
      <c r="B208" s="9" t="s">
        <v>551</v>
      </c>
      <c r="C208" s="9" t="s">
        <v>552</v>
      </c>
      <c r="D208" s="9" t="s">
        <v>67</v>
      </c>
      <c r="E208" s="9" t="s">
        <v>554</v>
      </c>
      <c r="F208" s="9" t="n">
        <v>200</v>
      </c>
      <c r="G208" s="9" t="n">
        <v>100</v>
      </c>
      <c r="H208" s="9" t="n">
        <v>100</v>
      </c>
      <c r="I208" s="9" t="n">
        <v>50</v>
      </c>
      <c r="J208" s="9" t="n">
        <f aca="false">MAX(J209,G209,F209,E209)</f>
        <v>200</v>
      </c>
      <c r="K208" s="9" t="n">
        <v>200</v>
      </c>
      <c r="L208" s="9" t="n">
        <f aca="false">IF(ISNA(P209),"",P209)</f>
        <v>50</v>
      </c>
      <c r="M208" s="9" t="s">
        <v>132</v>
      </c>
      <c r="N208" s="11" t="b">
        <f aca="false">TRUE()</f>
        <v>1</v>
      </c>
      <c r="O208" s="8" t="n">
        <f aca="false">IF(F208="","",IF(ISNUMBER(F208),F208,IFERROR(VALUE(F208),"")))</f>
        <v>200</v>
      </c>
      <c r="P208" s="8" t="n">
        <f aca="false">IF(G208="","",IF(ISNUMBER(G208),G208,IFERROR(VALUE(G208),"")))</f>
        <v>100</v>
      </c>
      <c r="Q208" s="8" t="n">
        <f aca="false">IF(H208="","",IF(ISNUMBER(H208),H208,IFERROR(VALUE(H208),"")))</f>
        <v>100</v>
      </c>
      <c r="R208" s="8" t="n">
        <f aca="false">IF(I208="","",IF(ISNUMBER(I208),I208,IFERROR(VALUE(I208),"")))</f>
        <v>50</v>
      </c>
      <c r="S208" s="8" t="n">
        <f aca="false">IF(COUNT(O208:R208)=0,"",MAX(O208:R208))</f>
        <v>200</v>
      </c>
      <c r="T208" s="8" t="str">
        <f aca="false">IF(S208="","",IFERROR(INDEX(Codetabel!$B$2:$B$11,MATCH(S208,Codetabel!$A$2:$A$11,0)),""))</f>
        <v>4.1</v>
      </c>
      <c r="U208" s="8" t="str">
        <f aca="false">IF(NOT(X208),"n/a (excluded)",IF(K208=S208,"OK","MISMATCH"))</f>
        <v>OK</v>
      </c>
      <c r="V208" s="8" t="str">
        <f aca="false">IF(NOT(X208),"n/a (excluded)",IF(M208&amp;""=T208&amp;"","OK","MISMATCH"))</f>
        <v>OK</v>
      </c>
      <c r="W208" s="8" t="str">
        <f aca="false">IF(E208="","no activity description",IF(O208="","no numeric odour distance",IF(M208="","no category","")))</f>
        <v/>
      </c>
      <c r="X208" s="12" t="b">
        <f aca="false">W208=""</f>
        <v>1</v>
      </c>
      <c r="Y208" s="8" t="n">
        <f aca="false">IF(X208,INDEX(Codetabel!$C$2:$C$11,MATCH(M208&amp;"",Codetabel!$B$2:$B$11,0)),"")</f>
        <v>5</v>
      </c>
      <c r="Z208" s="12" t="b">
        <f aca="false">IF(X208,O208=S208,"")</f>
        <v>1</v>
      </c>
    </row>
    <row r="209" customFormat="false" ht="15" hidden="false" customHeight="false" outlineLevel="0" collapsed="false">
      <c r="A209" s="9" t="n">
        <v>210</v>
      </c>
      <c r="B209" s="9" t="s">
        <v>551</v>
      </c>
      <c r="C209" s="9" t="s">
        <v>552</v>
      </c>
      <c r="D209" s="9" t="s">
        <v>1289</v>
      </c>
      <c r="E209" s="9" t="s">
        <v>555</v>
      </c>
      <c r="F209" s="9" t="n">
        <v>50</v>
      </c>
      <c r="G209" s="9" t="n">
        <v>50</v>
      </c>
      <c r="H209" s="9" t="n">
        <v>100</v>
      </c>
      <c r="I209" s="9" t="n">
        <v>50</v>
      </c>
      <c r="J209" s="9" t="n">
        <f aca="false">MAX(J210,G210,F210,E210)</f>
        <v>200</v>
      </c>
      <c r="K209" s="9" t="n">
        <v>100</v>
      </c>
      <c r="L209" s="9" t="n">
        <f aca="false">IF(ISNA(P210),"",P210)</f>
        <v>50</v>
      </c>
      <c r="M209" s="9" t="s">
        <v>115</v>
      </c>
      <c r="N209" s="11" t="b">
        <f aca="false">TRUE()</f>
        <v>1</v>
      </c>
      <c r="O209" s="8" t="n">
        <f aca="false">IF(F209="","",IF(ISNUMBER(F209),F209,IFERROR(VALUE(F209),"")))</f>
        <v>50</v>
      </c>
      <c r="P209" s="8" t="n">
        <f aca="false">IF(G209="","",IF(ISNUMBER(G209),G209,IFERROR(VALUE(G209),"")))</f>
        <v>50</v>
      </c>
      <c r="Q209" s="8" t="n">
        <f aca="false">IF(H209="","",IF(ISNUMBER(H209),H209,IFERROR(VALUE(H209),"")))</f>
        <v>100</v>
      </c>
      <c r="R209" s="8" t="n">
        <f aca="false">IF(I209="","",IF(ISNUMBER(I209),I209,IFERROR(VALUE(I209),"")))</f>
        <v>50</v>
      </c>
      <c r="S209" s="8" t="n">
        <f aca="false">IF(COUNT(O209:R209)=0,"",MAX(O209:R209))</f>
        <v>100</v>
      </c>
      <c r="T209" s="8" t="str">
        <f aca="false">IF(S209="","",IFERROR(INDEX(Codetabel!$B$2:$B$11,MATCH(S209,Codetabel!$A$2:$A$11,0)),""))</f>
        <v>3.2</v>
      </c>
      <c r="U209" s="8" t="str">
        <f aca="false">IF(NOT(X209),"n/a (excluded)",IF(K209=S209,"OK","MISMATCH"))</f>
        <v>OK</v>
      </c>
      <c r="V209" s="8" t="str">
        <f aca="false">IF(NOT(X209),"n/a (excluded)",IF(M209&amp;""=T209&amp;"","OK","MISMATCH"))</f>
        <v>OK</v>
      </c>
      <c r="W209" s="8" t="str">
        <f aca="false">IF(E209="","no activity description",IF(O209="","no numeric odour distance",IF(M209="","no category","")))</f>
        <v/>
      </c>
      <c r="X209" s="12" t="b">
        <f aca="false">W209=""</f>
        <v>1</v>
      </c>
      <c r="Y209" s="8" t="n">
        <f aca="false">IF(X209,INDEX(Codetabel!$C$2:$C$11,MATCH(M209&amp;"",Codetabel!$B$2:$B$11,0)),"")</f>
        <v>4</v>
      </c>
      <c r="Z209" s="12" t="b">
        <f aca="false">IF(X209,O209=S209,"")</f>
        <v>0</v>
      </c>
    </row>
    <row r="210" customFormat="false" ht="15" hidden="false" customHeight="false" outlineLevel="0" collapsed="false">
      <c r="A210" s="9" t="n">
        <v>211</v>
      </c>
      <c r="B210" s="9" t="s">
        <v>551</v>
      </c>
      <c r="C210" s="9" t="s">
        <v>552</v>
      </c>
      <c r="D210" s="9" t="s">
        <v>1323</v>
      </c>
      <c r="E210" s="9" t="s">
        <v>556</v>
      </c>
      <c r="F210" s="9" t="n">
        <v>100</v>
      </c>
      <c r="G210" s="9" t="n">
        <v>50</v>
      </c>
      <c r="H210" s="9" t="n">
        <v>200</v>
      </c>
      <c r="I210" s="9" t="n">
        <v>30</v>
      </c>
      <c r="J210" s="9" t="n">
        <f aca="false">MAX(J211,G211,F211,E211)</f>
        <v>200</v>
      </c>
      <c r="K210" s="9" t="n">
        <v>200</v>
      </c>
      <c r="L210" s="9" t="n">
        <f aca="false">IF(ISNA(P211),"",P211)</f>
        <v>100</v>
      </c>
      <c r="M210" s="9" t="s">
        <v>132</v>
      </c>
      <c r="N210" s="11" t="b">
        <f aca="false">TRUE()</f>
        <v>1</v>
      </c>
      <c r="O210" s="8" t="n">
        <f aca="false">IF(F210="","",IF(ISNUMBER(F210),F210,IFERROR(VALUE(F210),"")))</f>
        <v>100</v>
      </c>
      <c r="P210" s="8" t="n">
        <f aca="false">IF(G210="","",IF(ISNUMBER(G210),G210,IFERROR(VALUE(G210),"")))</f>
        <v>50</v>
      </c>
      <c r="Q210" s="8" t="n">
        <f aca="false">IF(H210="","",IF(ISNUMBER(H210),H210,IFERROR(VALUE(H210),"")))</f>
        <v>200</v>
      </c>
      <c r="R210" s="8" t="n">
        <f aca="false">IF(I210="","",IF(ISNUMBER(I210),I210,IFERROR(VALUE(I210),"")))</f>
        <v>30</v>
      </c>
      <c r="S210" s="8" t="n">
        <f aca="false">IF(COUNT(O210:R210)=0,"",MAX(O210:R210))</f>
        <v>200</v>
      </c>
      <c r="T210" s="8" t="str">
        <f aca="false">IF(S210="","",IFERROR(INDEX(Codetabel!$B$2:$B$11,MATCH(S210,Codetabel!$A$2:$A$11,0)),""))</f>
        <v>4.1</v>
      </c>
      <c r="U210" s="8" t="str">
        <f aca="false">IF(NOT(X210),"n/a (excluded)",IF(K210=S210,"OK","MISMATCH"))</f>
        <v>OK</v>
      </c>
      <c r="V210" s="8" t="str">
        <f aca="false">IF(NOT(X210),"n/a (excluded)",IF(M210&amp;""=T210&amp;"","OK","MISMATCH"))</f>
        <v>OK</v>
      </c>
      <c r="W210" s="8" t="str">
        <f aca="false">IF(E210="","no activity description",IF(O210="","no numeric odour distance",IF(M210="","no category","")))</f>
        <v/>
      </c>
      <c r="X210" s="12" t="b">
        <f aca="false">W210=""</f>
        <v>1</v>
      </c>
      <c r="Y210" s="8" t="n">
        <f aca="false">IF(X210,INDEX(Codetabel!$C$2:$C$11,MATCH(M210&amp;"",Codetabel!$B$2:$B$11,0)),"")</f>
        <v>5</v>
      </c>
      <c r="Z210" s="12" t="b">
        <f aca="false">IF(X210,O210=S210,"")</f>
        <v>0</v>
      </c>
    </row>
    <row r="211" customFormat="false" ht="15" hidden="false" customHeight="false" outlineLevel="0" collapsed="false">
      <c r="A211" s="9" t="n">
        <v>212</v>
      </c>
      <c r="B211" s="9" t="s">
        <v>551</v>
      </c>
      <c r="C211" s="9" t="s">
        <v>552</v>
      </c>
      <c r="D211" s="9" t="s">
        <v>1324</v>
      </c>
      <c r="E211" s="9" t="s">
        <v>557</v>
      </c>
      <c r="F211" s="9" t="n">
        <v>200</v>
      </c>
      <c r="G211" s="9" t="n">
        <v>100</v>
      </c>
      <c r="H211" s="9" t="n">
        <v>300</v>
      </c>
      <c r="I211" s="9" t="n">
        <v>50</v>
      </c>
      <c r="J211" s="9" t="n">
        <f aca="false">MAX(J212,G212,F212,E212)</f>
        <v>0</v>
      </c>
      <c r="K211" s="9" t="n">
        <v>300</v>
      </c>
      <c r="L211" s="9" t="str">
        <f aca="false">IF(ISNA(P212),"",P212)</f>
        <v/>
      </c>
      <c r="M211" s="9" t="s">
        <v>199</v>
      </c>
      <c r="N211" s="11" t="b">
        <f aca="false">TRUE()</f>
        <v>1</v>
      </c>
      <c r="O211" s="8" t="n">
        <f aca="false">IF(F211="","",IF(ISNUMBER(F211),F211,IFERROR(VALUE(F211),"")))</f>
        <v>200</v>
      </c>
      <c r="P211" s="8" t="n">
        <f aca="false">IF(G211="","",IF(ISNUMBER(G211),G211,IFERROR(VALUE(G211),"")))</f>
        <v>100</v>
      </c>
      <c r="Q211" s="8" t="n">
        <f aca="false">IF(H211="","",IF(ISNUMBER(H211),H211,IFERROR(VALUE(H211),"")))</f>
        <v>300</v>
      </c>
      <c r="R211" s="8" t="n">
        <f aca="false">IF(I211="","",IF(ISNUMBER(I211),I211,IFERROR(VALUE(I211),"")))</f>
        <v>50</v>
      </c>
      <c r="S211" s="8" t="n">
        <f aca="false">IF(COUNT(O211:R211)=0,"",MAX(O211:R211))</f>
        <v>300</v>
      </c>
      <c r="T211" s="8" t="str">
        <f aca="false">IF(S211="","",IFERROR(INDEX(Codetabel!$B$2:$B$11,MATCH(S211,Codetabel!$A$2:$A$11,0)),""))</f>
        <v>4.2</v>
      </c>
      <c r="U211" s="8" t="str">
        <f aca="false">IF(NOT(X211),"n/a (excluded)",IF(K211=S211,"OK","MISMATCH"))</f>
        <v>OK</v>
      </c>
      <c r="V211" s="8" t="str">
        <f aca="false">IF(NOT(X211),"n/a (excluded)",IF(M211&amp;""=T211&amp;"","OK","MISMATCH"))</f>
        <v>OK</v>
      </c>
      <c r="W211" s="8" t="str">
        <f aca="false">IF(E211="","no activity description",IF(O211="","no numeric odour distance",IF(M211="","no category","")))</f>
        <v/>
      </c>
      <c r="X211" s="12" t="b">
        <f aca="false">W211=""</f>
        <v>1</v>
      </c>
      <c r="Y211" s="8" t="n">
        <f aca="false">IF(X211,INDEX(Codetabel!$C$2:$C$11,MATCH(M211&amp;"",Codetabel!$B$2:$B$11,0)),"")</f>
        <v>6</v>
      </c>
      <c r="Z211" s="12" t="b">
        <f aca="false">IF(X211,O211=S211,"")</f>
        <v>0</v>
      </c>
    </row>
    <row r="212" customFormat="false" ht="15" hidden="false" customHeight="false" outlineLevel="0" collapsed="false">
      <c r="A212" s="9" t="n">
        <v>213</v>
      </c>
      <c r="B212" s="9" t="s">
        <v>1325</v>
      </c>
      <c r="C212" s="9" t="s">
        <v>1290</v>
      </c>
      <c r="D212" s="9" t="s">
        <v>1212</v>
      </c>
      <c r="E212" s="9"/>
      <c r="F212" s="9"/>
      <c r="G212" s="9"/>
      <c r="H212" s="9"/>
      <c r="I212" s="9"/>
      <c r="J212" s="9"/>
      <c r="K212" s="9"/>
      <c r="L212" s="9" t="str">
        <f aca="false">IF(ISNA(P213),"",P213)</f>
        <v/>
      </c>
      <c r="M212" s="9"/>
      <c r="N212" s="11" t="b">
        <f aca="false">TRUE()</f>
        <v>1</v>
      </c>
      <c r="O212" s="8" t="str">
        <f aca="false">IF(F212="","",IF(ISNUMBER(F212),F212,IFERROR(VALUE(F212),"")))</f>
        <v/>
      </c>
      <c r="P212" s="8" t="str">
        <f aca="false">IF(G212="","",IF(ISNUMBER(G212),G212,IFERROR(VALUE(G212),"")))</f>
        <v/>
      </c>
      <c r="Q212" s="8" t="str">
        <f aca="false">IF(H212="","",IF(ISNUMBER(H212),H212,IFERROR(VALUE(H212),"")))</f>
        <v/>
      </c>
      <c r="R212" s="8" t="str">
        <f aca="false">IF(I212="","",IF(ISNUMBER(I212),I212,IFERROR(VALUE(I212),"")))</f>
        <v/>
      </c>
      <c r="S212" s="8" t="str">
        <f aca="false">IF(COUNT(O212:R212)=0,"",MAX(O212:R212))</f>
        <v/>
      </c>
      <c r="T212" s="8" t="str">
        <f aca="false">IF(S212="","",IFERROR(INDEX(Codetabel!$B$2:$B$11,MATCH(S212,Codetabel!$A$2:$A$11,0)),""))</f>
        <v/>
      </c>
      <c r="U212" s="8" t="str">
        <f aca="false">IF(NOT(X212),"n/a (excluded)",IF(K212=S212,"OK","MISMATCH"))</f>
        <v>n/a (excluded)</v>
      </c>
      <c r="V212" s="8" t="str">
        <f aca="false">IF(NOT(X212),"n/a (excluded)",IF(M212&amp;""=T212&amp;"","OK","MISMATCH"))</f>
        <v>n/a (excluded)</v>
      </c>
      <c r="W212" s="8" t="str">
        <f aca="false">IF(E212="","no activity description",IF(O212="","no numeric odour distance",IF(M212="","no category","")))</f>
        <v>no activity description</v>
      </c>
      <c r="X212" s="12" t="b">
        <f aca="false">W212=""</f>
        <v>0</v>
      </c>
      <c r="Y212" s="8" t="str">
        <f aca="false">IF(X212,INDEX(Codetabel!$C$2:$C$11,MATCH(M212&amp;"",Codetabel!$B$2:$B$11,0)),"")</f>
        <v/>
      </c>
      <c r="Z212" s="8" t="str">
        <f aca="false">IF(X212,O212=S212,"")</f>
        <v/>
      </c>
    </row>
    <row r="213" customFormat="false" ht="15" hidden="false" customHeight="false" outlineLevel="0" collapsed="false">
      <c r="A213" s="9" t="n">
        <v>214</v>
      </c>
      <c r="B213" s="9" t="s">
        <v>1325</v>
      </c>
      <c r="C213" s="9" t="s">
        <v>1290</v>
      </c>
      <c r="D213" s="9" t="s">
        <v>1212</v>
      </c>
      <c r="E213" s="9" t="s">
        <v>1326</v>
      </c>
      <c r="F213" s="9"/>
      <c r="G213" s="9"/>
      <c r="H213" s="9"/>
      <c r="I213" s="9"/>
      <c r="J213" s="9"/>
      <c r="K213" s="9"/>
      <c r="L213" s="9" t="str">
        <f aca="false">IF(ISNA(P214),"",P214)</f>
        <v/>
      </c>
      <c r="M213" s="9"/>
      <c r="N213" s="11" t="b">
        <f aca="false">TRUE()</f>
        <v>1</v>
      </c>
      <c r="O213" s="8" t="str">
        <f aca="false">IF(F213="","",IF(ISNUMBER(F213),F213,IFERROR(VALUE(F213),"")))</f>
        <v/>
      </c>
      <c r="P213" s="8" t="str">
        <f aca="false">IF(G213="","",IF(ISNUMBER(G213),G213,IFERROR(VALUE(G213),"")))</f>
        <v/>
      </c>
      <c r="Q213" s="8" t="str">
        <f aca="false">IF(H213="","",IF(ISNUMBER(H213),H213,IFERROR(VALUE(H213),"")))</f>
        <v/>
      </c>
      <c r="R213" s="8" t="str">
        <f aca="false">IF(I213="","",IF(ISNUMBER(I213),I213,IFERROR(VALUE(I213),"")))</f>
        <v/>
      </c>
      <c r="S213" s="8" t="str">
        <f aca="false">IF(COUNT(O213:R213)=0,"",MAX(O213:R213))</f>
        <v/>
      </c>
      <c r="T213" s="8" t="str">
        <f aca="false">IF(S213="","",IFERROR(INDEX(Codetabel!$B$2:$B$11,MATCH(S213,Codetabel!$A$2:$A$11,0)),""))</f>
        <v/>
      </c>
      <c r="U213" s="8" t="str">
        <f aca="false">IF(NOT(X213),"n/a (excluded)",IF(K213=S213,"OK","MISMATCH"))</f>
        <v>n/a (excluded)</v>
      </c>
      <c r="V213" s="8" t="str">
        <f aca="false">IF(NOT(X213),"n/a (excluded)",IF(M213&amp;""=T213&amp;"","OK","MISMATCH"))</f>
        <v>n/a (excluded)</v>
      </c>
      <c r="W213" s="8" t="str">
        <f aca="false">IF(E213="","no activity description",IF(O213="","no numeric odour distance",IF(M213="","no category","")))</f>
        <v>no numeric odour distance</v>
      </c>
      <c r="X213" s="12" t="b">
        <f aca="false">W213=""</f>
        <v>0</v>
      </c>
      <c r="Y213" s="8" t="str">
        <f aca="false">IF(X213,INDEX(Codetabel!$C$2:$C$11,MATCH(M213&amp;"",Codetabel!$B$2:$B$11,0)),"")</f>
        <v/>
      </c>
      <c r="Z213" s="8" t="str">
        <f aca="false">IF(X213,O213=S213,"")</f>
        <v/>
      </c>
    </row>
    <row r="214" customFormat="false" ht="15" hidden="false" customHeight="false" outlineLevel="0" collapsed="false">
      <c r="A214" s="9" t="n">
        <v>215</v>
      </c>
      <c r="B214" s="9" t="s">
        <v>558</v>
      </c>
      <c r="C214" s="9" t="s">
        <v>559</v>
      </c>
      <c r="D214" s="9" t="s">
        <v>1215</v>
      </c>
      <c r="E214" s="9" t="s">
        <v>1327</v>
      </c>
      <c r="F214" s="9"/>
      <c r="G214" s="9"/>
      <c r="H214" s="9"/>
      <c r="I214" s="9"/>
      <c r="J214" s="9"/>
      <c r="K214" s="9"/>
      <c r="L214" s="9" t="n">
        <f aca="false">IF(ISNA(P215),"",P215)</f>
        <v>1000</v>
      </c>
      <c r="M214" s="9"/>
      <c r="N214" s="11" t="b">
        <f aca="false">TRUE()</f>
        <v>1</v>
      </c>
      <c r="O214" s="8" t="str">
        <f aca="false">IF(F214="","",IF(ISNUMBER(F214),F214,IFERROR(VALUE(F214),"")))</f>
        <v/>
      </c>
      <c r="P214" s="8" t="str">
        <f aca="false">IF(G214="","",IF(ISNUMBER(G214),G214,IFERROR(VALUE(G214),"")))</f>
        <v/>
      </c>
      <c r="Q214" s="8" t="str">
        <f aca="false">IF(H214="","",IF(ISNUMBER(H214),H214,IFERROR(VALUE(H214),"")))</f>
        <v/>
      </c>
      <c r="R214" s="8" t="str">
        <f aca="false">IF(I214="","",IF(ISNUMBER(I214),I214,IFERROR(VALUE(I214),"")))</f>
        <v/>
      </c>
      <c r="S214" s="8" t="str">
        <f aca="false">IF(COUNT(O214:R214)=0,"",MAX(O214:R214))</f>
        <v/>
      </c>
      <c r="T214" s="8" t="str">
        <f aca="false">IF(S214="","",IFERROR(INDEX(Codetabel!$B$2:$B$11,MATCH(S214,Codetabel!$A$2:$A$11,0)),""))</f>
        <v/>
      </c>
      <c r="U214" s="8" t="str">
        <f aca="false">IF(NOT(X214),"n/a (excluded)",IF(K214=S214,"OK","MISMATCH"))</f>
        <v>n/a (excluded)</v>
      </c>
      <c r="V214" s="8" t="str">
        <f aca="false">IF(NOT(X214),"n/a (excluded)",IF(M214&amp;""=T214&amp;"","OK","MISMATCH"))</f>
        <v>n/a (excluded)</v>
      </c>
      <c r="W214" s="8" t="str">
        <f aca="false">IF(E214="","no activity description",IF(O214="","no numeric odour distance",IF(M214="","no category","")))</f>
        <v>no numeric odour distance</v>
      </c>
      <c r="X214" s="12" t="b">
        <f aca="false">W214=""</f>
        <v>0</v>
      </c>
      <c r="Y214" s="8" t="str">
        <f aca="false">IF(X214,INDEX(Codetabel!$C$2:$C$11,MATCH(M214&amp;"",Codetabel!$B$2:$B$11,0)),"")</f>
        <v/>
      </c>
      <c r="Z214" s="8" t="str">
        <f aca="false">IF(X214,O214=S214,"")</f>
        <v/>
      </c>
    </row>
    <row r="215" customFormat="false" ht="15" hidden="false" customHeight="false" outlineLevel="0" collapsed="false">
      <c r="A215" s="9" t="n">
        <v>216</v>
      </c>
      <c r="B215" s="9" t="s">
        <v>558</v>
      </c>
      <c r="C215" s="9" t="s">
        <v>559</v>
      </c>
      <c r="D215" s="9" t="s">
        <v>107</v>
      </c>
      <c r="E215" s="9" t="s">
        <v>461</v>
      </c>
      <c r="F215" s="9" t="n">
        <v>1500</v>
      </c>
      <c r="G215" s="9" t="n">
        <v>1000</v>
      </c>
      <c r="H215" s="9" t="n">
        <v>1500</v>
      </c>
      <c r="I215" s="9" t="n">
        <v>300</v>
      </c>
      <c r="J215" s="9" t="n">
        <f aca="false">MAX(J216,G216,F216,E216)</f>
        <v>0</v>
      </c>
      <c r="K215" s="9" t="n">
        <v>1500</v>
      </c>
      <c r="L215" s="9" t="str">
        <f aca="false">IF(ISNA(P216),"",P216)</f>
        <v/>
      </c>
      <c r="M215" s="9" t="s">
        <v>418</v>
      </c>
      <c r="N215" s="11" t="b">
        <f aca="false">TRUE()</f>
        <v>1</v>
      </c>
      <c r="O215" s="8" t="n">
        <f aca="false">IF(F215="","",IF(ISNUMBER(F215),F215,IFERROR(VALUE(F215),"")))</f>
        <v>1500</v>
      </c>
      <c r="P215" s="8" t="n">
        <f aca="false">IF(G215="","",IF(ISNUMBER(G215),G215,IFERROR(VALUE(G215),"")))</f>
        <v>1000</v>
      </c>
      <c r="Q215" s="8" t="n">
        <f aca="false">IF(H215="","",IF(ISNUMBER(H215),H215,IFERROR(VALUE(H215),"")))</f>
        <v>1500</v>
      </c>
      <c r="R215" s="8" t="n">
        <f aca="false">IF(I215="","",IF(ISNUMBER(I215),I215,IFERROR(VALUE(I215),"")))</f>
        <v>300</v>
      </c>
      <c r="S215" s="8" t="n">
        <f aca="false">IF(COUNT(O215:R215)=0,"",MAX(O215:R215))</f>
        <v>1500</v>
      </c>
      <c r="T215" s="8" t="str">
        <f aca="false">IF(S215="","",IFERROR(INDEX(Codetabel!$B$2:$B$11,MATCH(S215,Codetabel!$A$2:$A$11,0)),""))</f>
        <v>6</v>
      </c>
      <c r="U215" s="8" t="str">
        <f aca="false">IF(NOT(X215),"n/a (excluded)",IF(K215=S215,"OK","MISMATCH"))</f>
        <v>OK</v>
      </c>
      <c r="V215" s="8" t="str">
        <f aca="false">IF(NOT(X215),"n/a (excluded)",IF(M215&amp;""=T215&amp;"","OK","MISMATCH"))</f>
        <v>OK</v>
      </c>
      <c r="W215" s="8" t="str">
        <f aca="false">IF(E215="","no activity description",IF(O215="","no numeric odour distance",IF(M215="","no category","")))</f>
        <v/>
      </c>
      <c r="X215" s="12" t="b">
        <f aca="false">W215=""</f>
        <v>1</v>
      </c>
      <c r="Y215" s="8" t="n">
        <f aca="false">IF(X215,INDEX(Codetabel!$C$2:$C$11,MATCH(M215&amp;"",Codetabel!$B$2:$B$11,0)),"")</f>
        <v>10</v>
      </c>
      <c r="Z215" s="12" t="b">
        <f aca="false">IF(X215,O215=S215,"")</f>
        <v>1</v>
      </c>
    </row>
    <row r="216" customFormat="false" ht="15" hidden="false" customHeight="false" outlineLevel="0" collapsed="false">
      <c r="A216" s="9" t="n">
        <v>217</v>
      </c>
      <c r="B216" s="9" t="s">
        <v>560</v>
      </c>
      <c r="C216" s="9" t="s">
        <v>559</v>
      </c>
      <c r="D216" s="9" t="s">
        <v>1215</v>
      </c>
      <c r="E216" s="9" t="s">
        <v>1328</v>
      </c>
      <c r="F216" s="9"/>
      <c r="G216" s="9"/>
      <c r="H216" s="9"/>
      <c r="I216" s="9"/>
      <c r="J216" s="9"/>
      <c r="K216" s="9"/>
      <c r="L216" s="9" t="str">
        <f aca="false">IF(ISNA(P217),"",P217)</f>
        <v/>
      </c>
      <c r="M216" s="9"/>
      <c r="N216" s="11" t="b">
        <f aca="false">TRUE()</f>
        <v>1</v>
      </c>
      <c r="O216" s="8" t="str">
        <f aca="false">IF(F216="","",IF(ISNUMBER(F216),F216,IFERROR(VALUE(F216),"")))</f>
        <v/>
      </c>
      <c r="P216" s="8" t="str">
        <f aca="false">IF(G216="","",IF(ISNUMBER(G216),G216,IFERROR(VALUE(G216),"")))</f>
        <v/>
      </c>
      <c r="Q216" s="8" t="str">
        <f aca="false">IF(H216="","",IF(ISNUMBER(H216),H216,IFERROR(VALUE(H216),"")))</f>
        <v/>
      </c>
      <c r="R216" s="8" t="str">
        <f aca="false">IF(I216="","",IF(ISNUMBER(I216),I216,IFERROR(VALUE(I216),"")))</f>
        <v/>
      </c>
      <c r="S216" s="8" t="str">
        <f aca="false">IF(COUNT(O216:R216)=0,"",MAX(O216:R216))</f>
        <v/>
      </c>
      <c r="T216" s="8" t="str">
        <f aca="false">IF(S216="","",IFERROR(INDEX(Codetabel!$B$2:$B$11,MATCH(S216,Codetabel!$A$2:$A$11,0)),""))</f>
        <v/>
      </c>
      <c r="U216" s="8" t="str">
        <f aca="false">IF(NOT(X216),"n/a (excluded)",IF(K216=S216,"OK","MISMATCH"))</f>
        <v>n/a (excluded)</v>
      </c>
      <c r="V216" s="8" t="str">
        <f aca="false">IF(NOT(X216),"n/a (excluded)",IF(M216&amp;""=T216&amp;"","OK","MISMATCH"))</f>
        <v>n/a (excluded)</v>
      </c>
      <c r="W216" s="8" t="str">
        <f aca="false">IF(E216="","no activity description",IF(O216="","no numeric odour distance",IF(M216="","no category","")))</f>
        <v>no numeric odour distance</v>
      </c>
      <c r="X216" s="12" t="b">
        <f aca="false">W216=""</f>
        <v>0</v>
      </c>
      <c r="Y216" s="8" t="str">
        <f aca="false">IF(X216,INDEX(Codetabel!$C$2:$C$11,MATCH(M216&amp;"",Codetabel!$B$2:$B$11,0)),"")</f>
        <v/>
      </c>
      <c r="Z216" s="8" t="str">
        <f aca="false">IF(X216,O216=S216,"")</f>
        <v/>
      </c>
    </row>
    <row r="217" customFormat="false" ht="15" hidden="false" customHeight="false" outlineLevel="0" collapsed="false">
      <c r="A217" s="9" t="n">
        <v>218</v>
      </c>
      <c r="B217" s="9" t="s">
        <v>564</v>
      </c>
      <c r="C217" s="9" t="s">
        <v>455</v>
      </c>
      <c r="D217" s="9" t="s">
        <v>1215</v>
      </c>
      <c r="E217" s="9" t="s">
        <v>1329</v>
      </c>
      <c r="F217" s="9"/>
      <c r="G217" s="9"/>
      <c r="H217" s="9"/>
      <c r="I217" s="9"/>
      <c r="J217" s="9"/>
      <c r="K217" s="9"/>
      <c r="L217" s="9" t="n">
        <f aca="false">IF(ISNA(P218),"",P218)</f>
        <v>30</v>
      </c>
      <c r="M217" s="9"/>
      <c r="N217" s="11" t="b">
        <f aca="false">TRUE()</f>
        <v>1</v>
      </c>
      <c r="O217" s="8" t="str">
        <f aca="false">IF(F217="","",IF(ISNUMBER(F217),F217,IFERROR(VALUE(F217),"")))</f>
        <v/>
      </c>
      <c r="P217" s="8" t="str">
        <f aca="false">IF(G217="","",IF(ISNUMBER(G217),G217,IFERROR(VALUE(G217),"")))</f>
        <v/>
      </c>
      <c r="Q217" s="8" t="str">
        <f aca="false">IF(H217="","",IF(ISNUMBER(H217),H217,IFERROR(VALUE(H217),"")))</f>
        <v/>
      </c>
      <c r="R217" s="8" t="str">
        <f aca="false">IF(I217="","",IF(ISNUMBER(I217),I217,IFERROR(VALUE(I217),"")))</f>
        <v/>
      </c>
      <c r="S217" s="8" t="str">
        <f aca="false">IF(COUNT(O217:R217)=0,"",MAX(O217:R217))</f>
        <v/>
      </c>
      <c r="T217" s="8" t="str">
        <f aca="false">IF(S217="","",IFERROR(INDEX(Codetabel!$B$2:$B$11,MATCH(S217,Codetabel!$A$2:$A$11,0)),""))</f>
        <v/>
      </c>
      <c r="U217" s="8" t="str">
        <f aca="false">IF(NOT(X217),"n/a (excluded)",IF(K217=S217,"OK","MISMATCH"))</f>
        <v>n/a (excluded)</v>
      </c>
      <c r="V217" s="8" t="str">
        <f aca="false">IF(NOT(X217),"n/a (excluded)",IF(M217&amp;""=T217&amp;"","OK","MISMATCH"))</f>
        <v>n/a (excluded)</v>
      </c>
      <c r="W217" s="8" t="str">
        <f aca="false">IF(E217="","no activity description",IF(O217="","no numeric odour distance",IF(M217="","no category","")))</f>
        <v>no numeric odour distance</v>
      </c>
      <c r="X217" s="12" t="b">
        <f aca="false">W217=""</f>
        <v>0</v>
      </c>
      <c r="Y217" s="8" t="str">
        <f aca="false">IF(X217,INDEX(Codetabel!$C$2:$C$11,MATCH(M217&amp;"",Codetabel!$B$2:$B$11,0)),"")</f>
        <v/>
      </c>
      <c r="Z217" s="8" t="str">
        <f aca="false">IF(X217,O217=S217,"")</f>
        <v/>
      </c>
    </row>
    <row r="218" customFormat="false" ht="15" hidden="false" customHeight="false" outlineLevel="0" collapsed="false">
      <c r="A218" s="9" t="n">
        <v>219</v>
      </c>
      <c r="B218" s="9" t="s">
        <v>564</v>
      </c>
      <c r="C218" s="9" t="s">
        <v>455</v>
      </c>
      <c r="D218" s="9" t="s">
        <v>392</v>
      </c>
      <c r="E218" s="9" t="s">
        <v>562</v>
      </c>
      <c r="F218" s="9" t="n">
        <v>30</v>
      </c>
      <c r="G218" s="9" t="n">
        <v>30</v>
      </c>
      <c r="H218" s="9" t="n">
        <v>300</v>
      </c>
      <c r="I218" s="9" t="n">
        <v>30</v>
      </c>
      <c r="J218" s="9" t="n">
        <f aca="false">MAX(J219,G219,F219,E219)</f>
        <v>0</v>
      </c>
      <c r="K218" s="9" t="n">
        <v>300</v>
      </c>
      <c r="L218" s="9" t="str">
        <f aca="false">IF(ISNA(P219),"",P219)</f>
        <v/>
      </c>
      <c r="M218" s="9" t="s">
        <v>199</v>
      </c>
      <c r="N218" s="11" t="b">
        <f aca="false">TRUE()</f>
        <v>1</v>
      </c>
      <c r="O218" s="8" t="n">
        <f aca="false">IF(F218="","",IF(ISNUMBER(F218),F218,IFERROR(VALUE(F218),"")))</f>
        <v>30</v>
      </c>
      <c r="P218" s="8" t="n">
        <f aca="false">IF(G218="","",IF(ISNUMBER(G218),G218,IFERROR(VALUE(G218),"")))</f>
        <v>30</v>
      </c>
      <c r="Q218" s="8" t="n">
        <f aca="false">IF(H218="","",IF(ISNUMBER(H218),H218,IFERROR(VALUE(H218),"")))</f>
        <v>300</v>
      </c>
      <c r="R218" s="8" t="n">
        <f aca="false">IF(I218="","",IF(ISNUMBER(I218),I218,IFERROR(VALUE(I218),"")))</f>
        <v>30</v>
      </c>
      <c r="S218" s="8" t="n">
        <f aca="false">IF(COUNT(O218:R218)=0,"",MAX(O218:R218))</f>
        <v>300</v>
      </c>
      <c r="T218" s="8" t="str">
        <f aca="false">IF(S218="","",IFERROR(INDEX(Codetabel!$B$2:$B$11,MATCH(S218,Codetabel!$A$2:$A$11,0)),""))</f>
        <v>4.2</v>
      </c>
      <c r="U218" s="8" t="str">
        <f aca="false">IF(NOT(X218),"n/a (excluded)",IF(K218=S218,"OK","MISMATCH"))</f>
        <v>OK</v>
      </c>
      <c r="V218" s="8" t="str">
        <f aca="false">IF(NOT(X218),"n/a (excluded)",IF(M218&amp;""=T218&amp;"","OK","MISMATCH"))</f>
        <v>OK</v>
      </c>
      <c r="W218" s="8" t="str">
        <f aca="false">IF(E218="","no activity description",IF(O218="","no numeric odour distance",IF(M218="","no category","")))</f>
        <v/>
      </c>
      <c r="X218" s="12" t="b">
        <f aca="false">W218=""</f>
        <v>1</v>
      </c>
      <c r="Y218" s="8" t="n">
        <f aca="false">IF(X218,INDEX(Codetabel!$C$2:$C$11,MATCH(M218&amp;"",Codetabel!$B$2:$B$11,0)),"")</f>
        <v>6</v>
      </c>
      <c r="Z218" s="12" t="b">
        <f aca="false">IF(X218,O218=S218,"")</f>
        <v>0</v>
      </c>
    </row>
    <row r="219" customFormat="false" ht="15" hidden="false" customHeight="false" outlineLevel="0" collapsed="false">
      <c r="A219" s="9" t="n">
        <v>220</v>
      </c>
      <c r="B219" s="9" t="s">
        <v>565</v>
      </c>
      <c r="C219" s="9" t="s">
        <v>566</v>
      </c>
      <c r="D219" s="9" t="s">
        <v>1294</v>
      </c>
      <c r="E219" s="9" t="s">
        <v>1330</v>
      </c>
      <c r="F219" s="9"/>
      <c r="G219" s="9"/>
      <c r="H219" s="9"/>
      <c r="I219" s="9"/>
      <c r="J219" s="9"/>
      <c r="K219" s="9"/>
      <c r="L219" s="9" t="n">
        <f aca="false">IF(ISNA(P220),"",P220)</f>
        <v>100</v>
      </c>
      <c r="M219" s="9"/>
      <c r="N219" s="11" t="b">
        <f aca="false">TRUE()</f>
        <v>1</v>
      </c>
      <c r="O219" s="8" t="str">
        <f aca="false">IF(F219="","",IF(ISNUMBER(F219),F219,IFERROR(VALUE(F219),"")))</f>
        <v/>
      </c>
      <c r="P219" s="8" t="str">
        <f aca="false">IF(G219="","",IF(ISNUMBER(G219),G219,IFERROR(VALUE(G219),"")))</f>
        <v/>
      </c>
      <c r="Q219" s="8" t="str">
        <f aca="false">IF(H219="","",IF(ISNUMBER(H219),H219,IFERROR(VALUE(H219),"")))</f>
        <v/>
      </c>
      <c r="R219" s="8" t="str">
        <f aca="false">IF(I219="","",IF(ISNUMBER(I219),I219,IFERROR(VALUE(I219),"")))</f>
        <v/>
      </c>
      <c r="S219" s="8" t="str">
        <f aca="false">IF(COUNT(O219:R219)=0,"",MAX(O219:R219))</f>
        <v/>
      </c>
      <c r="T219" s="8" t="str">
        <f aca="false">IF(S219="","",IFERROR(INDEX(Codetabel!$B$2:$B$11,MATCH(S219,Codetabel!$A$2:$A$11,0)),""))</f>
        <v/>
      </c>
      <c r="U219" s="8" t="str">
        <f aca="false">IF(NOT(X219),"n/a (excluded)",IF(K219=S219,"OK","MISMATCH"))</f>
        <v>n/a (excluded)</v>
      </c>
      <c r="V219" s="8" t="str">
        <f aca="false">IF(NOT(X219),"n/a (excluded)",IF(M219&amp;""=T219&amp;"","OK","MISMATCH"))</f>
        <v>n/a (excluded)</v>
      </c>
      <c r="W219" s="8" t="str">
        <f aca="false">IF(E219="","no activity description",IF(O219="","no numeric odour distance",IF(M219="","no category","")))</f>
        <v>no numeric odour distance</v>
      </c>
      <c r="X219" s="12" t="b">
        <f aca="false">W219=""</f>
        <v>0</v>
      </c>
      <c r="Y219" s="8" t="str">
        <f aca="false">IF(X219,INDEX(Codetabel!$C$2:$C$11,MATCH(M219&amp;"",Codetabel!$B$2:$B$11,0)),"")</f>
        <v/>
      </c>
      <c r="Z219" s="8" t="str">
        <f aca="false">IF(X219,O219=S219,"")</f>
        <v/>
      </c>
    </row>
    <row r="220" customFormat="false" ht="15" hidden="false" customHeight="false" outlineLevel="0" collapsed="false">
      <c r="A220" s="9" t="n">
        <v>221</v>
      </c>
      <c r="B220" s="9" t="s">
        <v>565</v>
      </c>
      <c r="C220" s="9" t="s">
        <v>566</v>
      </c>
      <c r="D220" s="9" t="s">
        <v>1296</v>
      </c>
      <c r="E220" s="9" t="s">
        <v>460</v>
      </c>
      <c r="F220" s="9" t="n">
        <v>100</v>
      </c>
      <c r="G220" s="9" t="n">
        <v>100</v>
      </c>
      <c r="H220" s="9" t="n">
        <v>300</v>
      </c>
      <c r="I220" s="9" t="n">
        <v>30</v>
      </c>
      <c r="J220" s="9" t="n">
        <f aca="false">MAX(J221,G221,F221,E221)</f>
        <v>0</v>
      </c>
      <c r="K220" s="9" t="n">
        <v>300</v>
      </c>
      <c r="L220" s="9" t="str">
        <f aca="false">IF(ISNA(P221),"",P221)</f>
        <v/>
      </c>
      <c r="M220" s="9" t="s">
        <v>199</v>
      </c>
      <c r="N220" s="11" t="b">
        <f aca="false">TRUE()</f>
        <v>1</v>
      </c>
      <c r="O220" s="8" t="n">
        <f aca="false">IF(F220="","",IF(ISNUMBER(F220),F220,IFERROR(VALUE(F220),"")))</f>
        <v>100</v>
      </c>
      <c r="P220" s="8" t="n">
        <f aca="false">IF(G220="","",IF(ISNUMBER(G220),G220,IFERROR(VALUE(G220),"")))</f>
        <v>100</v>
      </c>
      <c r="Q220" s="8" t="n">
        <f aca="false">IF(H220="","",IF(ISNUMBER(H220),H220,IFERROR(VALUE(H220),"")))</f>
        <v>300</v>
      </c>
      <c r="R220" s="8" t="n">
        <f aca="false">IF(I220="","",IF(ISNUMBER(I220),I220,IFERROR(VALUE(I220),"")))</f>
        <v>30</v>
      </c>
      <c r="S220" s="8" t="n">
        <f aca="false">IF(COUNT(O220:R220)=0,"",MAX(O220:R220))</f>
        <v>300</v>
      </c>
      <c r="T220" s="8" t="str">
        <f aca="false">IF(S220="","",IFERROR(INDEX(Codetabel!$B$2:$B$11,MATCH(S220,Codetabel!$A$2:$A$11,0)),""))</f>
        <v>4.2</v>
      </c>
      <c r="U220" s="8" t="str">
        <f aca="false">IF(NOT(X220),"n/a (excluded)",IF(K220=S220,"OK","MISMATCH"))</f>
        <v>OK</v>
      </c>
      <c r="V220" s="8" t="str">
        <f aca="false">IF(NOT(X220),"n/a (excluded)",IF(M220&amp;""=T220&amp;"","OK","MISMATCH"))</f>
        <v>OK</v>
      </c>
      <c r="W220" s="8" t="str">
        <f aca="false">IF(E220="","no activity description",IF(O220="","no numeric odour distance",IF(M220="","no category","")))</f>
        <v/>
      </c>
      <c r="X220" s="12" t="b">
        <f aca="false">W220=""</f>
        <v>1</v>
      </c>
      <c r="Y220" s="8" t="n">
        <f aca="false">IF(X220,INDEX(Codetabel!$C$2:$C$11,MATCH(M220&amp;"",Codetabel!$B$2:$B$11,0)),"")</f>
        <v>6</v>
      </c>
      <c r="Z220" s="12" t="b">
        <f aca="false">IF(X220,O220=S220,"")</f>
        <v>0</v>
      </c>
    </row>
    <row r="221" customFormat="false" ht="15" hidden="false" customHeight="false" outlineLevel="0" collapsed="false">
      <c r="A221" s="9" t="n">
        <v>222</v>
      </c>
      <c r="B221" s="9" t="s">
        <v>565</v>
      </c>
      <c r="C221" s="9" t="s">
        <v>566</v>
      </c>
      <c r="D221" s="9" t="s">
        <v>1298</v>
      </c>
      <c r="E221" s="9" t="s">
        <v>1331</v>
      </c>
      <c r="F221" s="9"/>
      <c r="G221" s="9"/>
      <c r="H221" s="9"/>
      <c r="I221" s="9"/>
      <c r="J221" s="9"/>
      <c r="K221" s="9"/>
      <c r="L221" s="9" t="str">
        <f aca="false">IF(ISNA(P222),"",P222)</f>
        <v/>
      </c>
      <c r="M221" s="9"/>
      <c r="N221" s="11" t="b">
        <f aca="false">TRUE()</f>
        <v>1</v>
      </c>
      <c r="O221" s="8" t="str">
        <f aca="false">IF(F221="","",IF(ISNUMBER(F221),F221,IFERROR(VALUE(F221),"")))</f>
        <v/>
      </c>
      <c r="P221" s="8" t="str">
        <f aca="false">IF(G221="","",IF(ISNUMBER(G221),G221,IFERROR(VALUE(G221),"")))</f>
        <v/>
      </c>
      <c r="Q221" s="8" t="str">
        <f aca="false">IF(H221="","",IF(ISNUMBER(H221),H221,IFERROR(VALUE(H221),"")))</f>
        <v/>
      </c>
      <c r="R221" s="8" t="str">
        <f aca="false">IF(I221="","",IF(ISNUMBER(I221),I221,IFERROR(VALUE(I221),"")))</f>
        <v/>
      </c>
      <c r="S221" s="8" t="str">
        <f aca="false">IF(COUNT(O221:R221)=0,"",MAX(O221:R221))</f>
        <v/>
      </c>
      <c r="T221" s="8" t="str">
        <f aca="false">IF(S221="","",IFERROR(INDEX(Codetabel!$B$2:$B$11,MATCH(S221,Codetabel!$A$2:$A$11,0)),""))</f>
        <v/>
      </c>
      <c r="U221" s="8" t="str">
        <f aca="false">IF(NOT(X221),"n/a (excluded)",IF(K221=S221,"OK","MISMATCH"))</f>
        <v>n/a (excluded)</v>
      </c>
      <c r="V221" s="8" t="str">
        <f aca="false">IF(NOT(X221),"n/a (excluded)",IF(M221&amp;""=T221&amp;"","OK","MISMATCH"))</f>
        <v>n/a (excluded)</v>
      </c>
      <c r="W221" s="8" t="str">
        <f aca="false">IF(E221="","no activity description",IF(O221="","no numeric odour distance",IF(M221="","no category","")))</f>
        <v>no numeric odour distance</v>
      </c>
      <c r="X221" s="12" t="b">
        <f aca="false">W221=""</f>
        <v>0</v>
      </c>
      <c r="Y221" s="8" t="str">
        <f aca="false">IF(X221,INDEX(Codetabel!$C$2:$C$11,MATCH(M221&amp;"",Codetabel!$B$2:$B$11,0)),"")</f>
        <v/>
      </c>
      <c r="Z221" s="8" t="str">
        <f aca="false">IF(X221,O221=S221,"")</f>
        <v/>
      </c>
    </row>
    <row r="222" customFormat="false" ht="15" hidden="false" customHeight="false" outlineLevel="0" collapsed="false">
      <c r="A222" s="9" t="n">
        <v>223</v>
      </c>
      <c r="B222" s="9" t="s">
        <v>567</v>
      </c>
      <c r="C222" s="9" t="s">
        <v>568</v>
      </c>
      <c r="D222" s="9" t="s">
        <v>1215</v>
      </c>
      <c r="E222" s="9" t="s">
        <v>1332</v>
      </c>
      <c r="F222" s="9"/>
      <c r="G222" s="9"/>
      <c r="H222" s="9"/>
      <c r="I222" s="9"/>
      <c r="J222" s="9"/>
      <c r="K222" s="9"/>
      <c r="L222" s="9" t="n">
        <f aca="false">IF(ISNA(P223),"",P223)</f>
        <v>50</v>
      </c>
      <c r="M222" s="9"/>
      <c r="N222" s="11" t="b">
        <f aca="false">TRUE()</f>
        <v>1</v>
      </c>
      <c r="O222" s="8" t="str">
        <f aca="false">IF(F222="","",IF(ISNUMBER(F222),F222,IFERROR(VALUE(F222),"")))</f>
        <v/>
      </c>
      <c r="P222" s="8" t="str">
        <f aca="false">IF(G222="","",IF(ISNUMBER(G222),G222,IFERROR(VALUE(G222),"")))</f>
        <v/>
      </c>
      <c r="Q222" s="8" t="str">
        <f aca="false">IF(H222="","",IF(ISNUMBER(H222),H222,IFERROR(VALUE(H222),"")))</f>
        <v/>
      </c>
      <c r="R222" s="8" t="str">
        <f aca="false">IF(I222="","",IF(ISNUMBER(I222),I222,IFERROR(VALUE(I222),"")))</f>
        <v/>
      </c>
      <c r="S222" s="8" t="str">
        <f aca="false">IF(COUNT(O222:R222)=0,"",MAX(O222:R222))</f>
        <v/>
      </c>
      <c r="T222" s="8" t="str">
        <f aca="false">IF(S222="","",IFERROR(INDEX(Codetabel!$B$2:$B$11,MATCH(S222,Codetabel!$A$2:$A$11,0)),""))</f>
        <v/>
      </c>
      <c r="U222" s="8" t="str">
        <f aca="false">IF(NOT(X222),"n/a (excluded)",IF(K222=S222,"OK","MISMATCH"))</f>
        <v>n/a (excluded)</v>
      </c>
      <c r="V222" s="8" t="str">
        <f aca="false">IF(NOT(X222),"n/a (excluded)",IF(M222&amp;""=T222&amp;"","OK","MISMATCH"))</f>
        <v>n/a (excluded)</v>
      </c>
      <c r="W222" s="8" t="str">
        <f aca="false">IF(E222="","no activity description",IF(O222="","no numeric odour distance",IF(M222="","no category","")))</f>
        <v>no numeric odour distance</v>
      </c>
      <c r="X222" s="12" t="b">
        <f aca="false">W222=""</f>
        <v>0</v>
      </c>
      <c r="Y222" s="8" t="str">
        <f aca="false">IF(X222,INDEX(Codetabel!$C$2:$C$11,MATCH(M222&amp;"",Codetabel!$B$2:$B$11,0)),"")</f>
        <v/>
      </c>
      <c r="Z222" s="8" t="str">
        <f aca="false">IF(X222,O222=S222,"")</f>
        <v/>
      </c>
    </row>
    <row r="223" customFormat="false" ht="15" hidden="false" customHeight="false" outlineLevel="0" collapsed="false">
      <c r="A223" s="9" t="n">
        <v>224</v>
      </c>
      <c r="B223" s="9" t="s">
        <v>567</v>
      </c>
      <c r="C223" s="9" t="s">
        <v>568</v>
      </c>
      <c r="D223" s="9" t="s">
        <v>392</v>
      </c>
      <c r="E223" s="9" t="s">
        <v>569</v>
      </c>
      <c r="F223" s="9" t="n">
        <v>100</v>
      </c>
      <c r="G223" s="9" t="n">
        <v>50</v>
      </c>
      <c r="H223" s="9" t="n">
        <v>300</v>
      </c>
      <c r="I223" s="9" t="n">
        <v>30</v>
      </c>
      <c r="J223" s="9" t="n">
        <f aca="false">MAX(J224,G224,F224,E224)</f>
        <v>0</v>
      </c>
      <c r="K223" s="9" t="n">
        <v>300</v>
      </c>
      <c r="L223" s="9" t="str">
        <f aca="false">IF(ISNA(P224),"",P224)</f>
        <v/>
      </c>
      <c r="M223" s="9" t="s">
        <v>199</v>
      </c>
      <c r="N223" s="11" t="b">
        <f aca="false">TRUE()</f>
        <v>1</v>
      </c>
      <c r="O223" s="8" t="n">
        <f aca="false">IF(F223="","",IF(ISNUMBER(F223),F223,IFERROR(VALUE(F223),"")))</f>
        <v>100</v>
      </c>
      <c r="P223" s="8" t="n">
        <f aca="false">IF(G223="","",IF(ISNUMBER(G223),G223,IFERROR(VALUE(G223),"")))</f>
        <v>50</v>
      </c>
      <c r="Q223" s="8" t="n">
        <f aca="false">IF(H223="","",IF(ISNUMBER(H223),H223,IFERROR(VALUE(H223),"")))</f>
        <v>300</v>
      </c>
      <c r="R223" s="8" t="n">
        <f aca="false">IF(I223="","",IF(ISNUMBER(I223),I223,IFERROR(VALUE(I223),"")))</f>
        <v>30</v>
      </c>
      <c r="S223" s="8" t="n">
        <f aca="false">IF(COUNT(O223:R223)=0,"",MAX(O223:R223))</f>
        <v>300</v>
      </c>
      <c r="T223" s="8" t="str">
        <f aca="false">IF(S223="","",IFERROR(INDEX(Codetabel!$B$2:$B$11,MATCH(S223,Codetabel!$A$2:$A$11,0)),""))</f>
        <v>4.2</v>
      </c>
      <c r="U223" s="8" t="str">
        <f aca="false">IF(NOT(X223),"n/a (excluded)",IF(K223=S223,"OK","MISMATCH"))</f>
        <v>OK</v>
      </c>
      <c r="V223" s="8" t="str">
        <f aca="false">IF(NOT(X223),"n/a (excluded)",IF(M223&amp;""=T223&amp;"","OK","MISMATCH"))</f>
        <v>OK</v>
      </c>
      <c r="W223" s="8" t="str">
        <f aca="false">IF(E223="","no activity description",IF(O223="","no numeric odour distance",IF(M223="","no category","")))</f>
        <v/>
      </c>
      <c r="X223" s="12" t="b">
        <f aca="false">W223=""</f>
        <v>1</v>
      </c>
      <c r="Y223" s="8" t="n">
        <f aca="false">IF(X223,INDEX(Codetabel!$C$2:$C$11,MATCH(M223&amp;"",Codetabel!$B$2:$B$11,0)),"")</f>
        <v>6</v>
      </c>
      <c r="Z223" s="12" t="b">
        <f aca="false">IF(X223,O223=S223,"")</f>
        <v>0</v>
      </c>
    </row>
    <row r="224" customFormat="false" ht="15" hidden="false" customHeight="false" outlineLevel="0" collapsed="false">
      <c r="A224" s="9" t="n">
        <v>225</v>
      </c>
      <c r="B224" s="9" t="s">
        <v>571</v>
      </c>
      <c r="C224" s="9" t="s">
        <v>572</v>
      </c>
      <c r="D224" s="9" t="s">
        <v>1215</v>
      </c>
      <c r="E224" s="9" t="s">
        <v>1333</v>
      </c>
      <c r="F224" s="9"/>
      <c r="G224" s="9"/>
      <c r="H224" s="9"/>
      <c r="I224" s="9"/>
      <c r="J224" s="9"/>
      <c r="K224" s="9"/>
      <c r="L224" s="9" t="n">
        <f aca="false">IF(ISNA(P225),"",P225)</f>
        <v>50</v>
      </c>
      <c r="M224" s="9"/>
      <c r="N224" s="11" t="b">
        <f aca="false">TRUE()</f>
        <v>1</v>
      </c>
      <c r="O224" s="8" t="str">
        <f aca="false">IF(F224="","",IF(ISNUMBER(F224),F224,IFERROR(VALUE(F224),"")))</f>
        <v/>
      </c>
      <c r="P224" s="8" t="str">
        <f aca="false">IF(G224="","",IF(ISNUMBER(G224),G224,IFERROR(VALUE(G224),"")))</f>
        <v/>
      </c>
      <c r="Q224" s="8" t="str">
        <f aca="false">IF(H224="","",IF(ISNUMBER(H224),H224,IFERROR(VALUE(H224),"")))</f>
        <v/>
      </c>
      <c r="R224" s="8" t="str">
        <f aca="false">IF(I224="","",IF(ISNUMBER(I224),I224,IFERROR(VALUE(I224),"")))</f>
        <v/>
      </c>
      <c r="S224" s="8" t="str">
        <f aca="false">IF(COUNT(O224:R224)=0,"",MAX(O224:R224))</f>
        <v/>
      </c>
      <c r="T224" s="8" t="str">
        <f aca="false">IF(S224="","",IFERROR(INDEX(Codetabel!$B$2:$B$11,MATCH(S224,Codetabel!$A$2:$A$11,0)),""))</f>
        <v/>
      </c>
      <c r="U224" s="8" t="str">
        <f aca="false">IF(NOT(X224),"n/a (excluded)",IF(K224=S224,"OK","MISMATCH"))</f>
        <v>n/a (excluded)</v>
      </c>
      <c r="V224" s="8" t="str">
        <f aca="false">IF(NOT(X224),"n/a (excluded)",IF(M224&amp;""=T224&amp;"","OK","MISMATCH"))</f>
        <v>n/a (excluded)</v>
      </c>
      <c r="W224" s="8" t="str">
        <f aca="false">IF(E224="","no activity description",IF(O224="","no numeric odour distance",IF(M224="","no category","")))</f>
        <v>no numeric odour distance</v>
      </c>
      <c r="X224" s="12" t="b">
        <f aca="false">W224=""</f>
        <v>0</v>
      </c>
      <c r="Y224" s="8" t="str">
        <f aca="false">IF(X224,INDEX(Codetabel!$C$2:$C$11,MATCH(M224&amp;"",Codetabel!$B$2:$B$11,0)),"")</f>
        <v/>
      </c>
      <c r="Z224" s="8" t="str">
        <f aca="false">IF(X224,O224=S224,"")</f>
        <v/>
      </c>
    </row>
    <row r="225" customFormat="false" ht="15" hidden="false" customHeight="false" outlineLevel="0" collapsed="false">
      <c r="A225" s="9" t="n">
        <v>226</v>
      </c>
      <c r="B225" s="9" t="s">
        <v>571</v>
      </c>
      <c r="C225" s="9" t="s">
        <v>572</v>
      </c>
      <c r="D225" s="9" t="s">
        <v>392</v>
      </c>
      <c r="E225" s="9" t="s">
        <v>569</v>
      </c>
      <c r="F225" s="9" t="n">
        <v>100</v>
      </c>
      <c r="G225" s="9" t="n">
        <v>50</v>
      </c>
      <c r="H225" s="9" t="n">
        <v>300</v>
      </c>
      <c r="I225" s="9" t="n">
        <v>30</v>
      </c>
      <c r="J225" s="9" t="n">
        <f aca="false">MAX(J226,G226,F226,E226)</f>
        <v>0</v>
      </c>
      <c r="K225" s="9" t="n">
        <v>300</v>
      </c>
      <c r="L225" s="9" t="str">
        <f aca="false">IF(ISNA(P226),"",P226)</f>
        <v/>
      </c>
      <c r="M225" s="9" t="s">
        <v>199</v>
      </c>
      <c r="N225" s="11" t="b">
        <f aca="false">TRUE()</f>
        <v>1</v>
      </c>
      <c r="O225" s="8" t="n">
        <f aca="false">IF(F225="","",IF(ISNUMBER(F225),F225,IFERROR(VALUE(F225),"")))</f>
        <v>100</v>
      </c>
      <c r="P225" s="8" t="n">
        <f aca="false">IF(G225="","",IF(ISNUMBER(G225),G225,IFERROR(VALUE(G225),"")))</f>
        <v>50</v>
      </c>
      <c r="Q225" s="8" t="n">
        <f aca="false">IF(H225="","",IF(ISNUMBER(H225),H225,IFERROR(VALUE(H225),"")))</f>
        <v>300</v>
      </c>
      <c r="R225" s="8" t="n">
        <f aca="false">IF(I225="","",IF(ISNUMBER(I225),I225,IFERROR(VALUE(I225),"")))</f>
        <v>30</v>
      </c>
      <c r="S225" s="8" t="n">
        <f aca="false">IF(COUNT(O225:R225)=0,"",MAX(O225:R225))</f>
        <v>300</v>
      </c>
      <c r="T225" s="8" t="str">
        <f aca="false">IF(S225="","",IFERROR(INDEX(Codetabel!$B$2:$B$11,MATCH(S225,Codetabel!$A$2:$A$11,0)),""))</f>
        <v>4.2</v>
      </c>
      <c r="U225" s="8" t="str">
        <f aca="false">IF(NOT(X225),"n/a (excluded)",IF(K225=S225,"OK","MISMATCH"))</f>
        <v>OK</v>
      </c>
      <c r="V225" s="8" t="str">
        <f aca="false">IF(NOT(X225),"n/a (excluded)",IF(M225&amp;""=T225&amp;"","OK","MISMATCH"))</f>
        <v>OK</v>
      </c>
      <c r="W225" s="8" t="str">
        <f aca="false">IF(E225="","no activity description",IF(O225="","no numeric odour distance",IF(M225="","no category","")))</f>
        <v/>
      </c>
      <c r="X225" s="12" t="b">
        <f aca="false">W225=""</f>
        <v>1</v>
      </c>
      <c r="Y225" s="8" t="n">
        <f aca="false">IF(X225,INDEX(Codetabel!$C$2:$C$11,MATCH(M225&amp;"",Codetabel!$B$2:$B$11,0)),"")</f>
        <v>6</v>
      </c>
      <c r="Z225" s="12" t="b">
        <f aca="false">IF(X225,O225=S225,"")</f>
        <v>0</v>
      </c>
    </row>
    <row r="226" customFormat="false" ht="15" hidden="false" customHeight="false" outlineLevel="0" collapsed="false">
      <c r="A226" s="9" t="n">
        <v>227</v>
      </c>
      <c r="B226" s="9" t="s">
        <v>1334</v>
      </c>
      <c r="C226" s="9" t="s">
        <v>1305</v>
      </c>
      <c r="D226" s="9" t="s">
        <v>1212</v>
      </c>
      <c r="E226" s="9"/>
      <c r="F226" s="9"/>
      <c r="G226" s="9"/>
      <c r="H226" s="9"/>
      <c r="I226" s="9"/>
      <c r="J226" s="9"/>
      <c r="K226" s="9"/>
      <c r="L226" s="9" t="str">
        <f aca="false">IF(ISNA(P227),"",P227)</f>
        <v/>
      </c>
      <c r="M226" s="9"/>
      <c r="N226" s="11" t="b">
        <f aca="false">TRUE()</f>
        <v>1</v>
      </c>
      <c r="O226" s="8" t="str">
        <f aca="false">IF(F226="","",IF(ISNUMBER(F226),F226,IFERROR(VALUE(F226),"")))</f>
        <v/>
      </c>
      <c r="P226" s="8" t="str">
        <f aca="false">IF(G226="","",IF(ISNUMBER(G226),G226,IFERROR(VALUE(G226),"")))</f>
        <v/>
      </c>
      <c r="Q226" s="8" t="str">
        <f aca="false">IF(H226="","",IF(ISNUMBER(H226),H226,IFERROR(VALUE(H226),"")))</f>
        <v/>
      </c>
      <c r="R226" s="8" t="str">
        <f aca="false">IF(I226="","",IF(ISNUMBER(I226),I226,IFERROR(VALUE(I226),"")))</f>
        <v/>
      </c>
      <c r="S226" s="8" t="str">
        <f aca="false">IF(COUNT(O226:R226)=0,"",MAX(O226:R226))</f>
        <v/>
      </c>
      <c r="T226" s="8" t="str">
        <f aca="false">IF(S226="","",IFERROR(INDEX(Codetabel!$B$2:$B$11,MATCH(S226,Codetabel!$A$2:$A$11,0)),""))</f>
        <v/>
      </c>
      <c r="U226" s="8" t="str">
        <f aca="false">IF(NOT(X226),"n/a (excluded)",IF(K226=S226,"OK","MISMATCH"))</f>
        <v>n/a (excluded)</v>
      </c>
      <c r="V226" s="8" t="str">
        <f aca="false">IF(NOT(X226),"n/a (excluded)",IF(M226&amp;""=T226&amp;"","OK","MISMATCH"))</f>
        <v>n/a (excluded)</v>
      </c>
      <c r="W226" s="8" t="str">
        <f aca="false">IF(E226="","no activity description",IF(O226="","no numeric odour distance",IF(M226="","no category","")))</f>
        <v>no activity description</v>
      </c>
      <c r="X226" s="12" t="b">
        <f aca="false">W226=""</f>
        <v>0</v>
      </c>
      <c r="Y226" s="8" t="str">
        <f aca="false">IF(X226,INDEX(Codetabel!$C$2:$C$11,MATCH(M226&amp;"",Codetabel!$B$2:$B$11,0)),"")</f>
        <v/>
      </c>
      <c r="Z226" s="8" t="str">
        <f aca="false">IF(X226,O226=S226,"")</f>
        <v/>
      </c>
    </row>
    <row r="227" customFormat="false" ht="15" hidden="false" customHeight="false" outlineLevel="0" collapsed="false">
      <c r="A227" s="9" t="n">
        <v>228</v>
      </c>
      <c r="B227" s="9" t="s">
        <v>1334</v>
      </c>
      <c r="C227" s="9" t="s">
        <v>1335</v>
      </c>
      <c r="D227" s="9" t="s">
        <v>1212</v>
      </c>
      <c r="E227" s="9" t="s">
        <v>1336</v>
      </c>
      <c r="F227" s="9"/>
      <c r="G227" s="9"/>
      <c r="H227" s="9"/>
      <c r="I227" s="9"/>
      <c r="J227" s="9"/>
      <c r="K227" s="9"/>
      <c r="L227" s="9" t="str">
        <f aca="false">IF(ISNA(P228),"",P228)</f>
        <v/>
      </c>
      <c r="M227" s="9"/>
      <c r="N227" s="11" t="b">
        <f aca="false">TRUE()</f>
        <v>1</v>
      </c>
      <c r="O227" s="8" t="str">
        <f aca="false">IF(F227="","",IF(ISNUMBER(F227),F227,IFERROR(VALUE(F227),"")))</f>
        <v/>
      </c>
      <c r="P227" s="8" t="str">
        <f aca="false">IF(G227="","",IF(ISNUMBER(G227),G227,IFERROR(VALUE(G227),"")))</f>
        <v/>
      </c>
      <c r="Q227" s="8" t="str">
        <f aca="false">IF(H227="","",IF(ISNUMBER(H227),H227,IFERROR(VALUE(H227),"")))</f>
        <v/>
      </c>
      <c r="R227" s="8" t="str">
        <f aca="false">IF(I227="","",IF(ISNUMBER(I227),I227,IFERROR(VALUE(I227),"")))</f>
        <v/>
      </c>
      <c r="S227" s="8" t="str">
        <f aca="false">IF(COUNT(O227:R227)=0,"",MAX(O227:R227))</f>
        <v/>
      </c>
      <c r="T227" s="8" t="str">
        <f aca="false">IF(S227="","",IFERROR(INDEX(Codetabel!$B$2:$B$11,MATCH(S227,Codetabel!$A$2:$A$11,0)),""))</f>
        <v/>
      </c>
      <c r="U227" s="8" t="str">
        <f aca="false">IF(NOT(X227),"n/a (excluded)",IF(K227=S227,"OK","MISMATCH"))</f>
        <v>n/a (excluded)</v>
      </c>
      <c r="V227" s="8" t="str">
        <f aca="false">IF(NOT(X227),"n/a (excluded)",IF(M227&amp;""=T227&amp;"","OK","MISMATCH"))</f>
        <v>n/a (excluded)</v>
      </c>
      <c r="W227" s="8" t="str">
        <f aca="false">IF(E227="","no activity description",IF(O227="","no numeric odour distance",IF(M227="","no category","")))</f>
        <v>no numeric odour distance</v>
      </c>
      <c r="X227" s="12" t="b">
        <f aca="false">W227=""</f>
        <v>0</v>
      </c>
      <c r="Y227" s="8" t="str">
        <f aca="false">IF(X227,INDEX(Codetabel!$C$2:$C$11,MATCH(M227&amp;"",Codetabel!$B$2:$B$11,0)),"")</f>
        <v/>
      </c>
      <c r="Z227" s="8" t="str">
        <f aca="false">IF(X227,O227=S227,"")</f>
        <v/>
      </c>
    </row>
    <row r="228" customFormat="false" ht="15" hidden="false" customHeight="false" outlineLevel="0" collapsed="false">
      <c r="A228" s="9" t="n">
        <v>229</v>
      </c>
      <c r="B228" s="9" t="s">
        <v>573</v>
      </c>
      <c r="C228" s="9" t="s">
        <v>574</v>
      </c>
      <c r="D228" s="9" t="s">
        <v>1215</v>
      </c>
      <c r="E228" s="9" t="s">
        <v>1473</v>
      </c>
      <c r="F228" s="9"/>
      <c r="G228" s="9"/>
      <c r="H228" s="9"/>
      <c r="I228" s="9"/>
      <c r="J228" s="9"/>
      <c r="K228" s="9"/>
      <c r="L228" s="9" t="n">
        <f aca="false">IF(ISNA(P229),"",P229)</f>
        <v>30</v>
      </c>
      <c r="M228" s="9"/>
      <c r="N228" s="11" t="b">
        <f aca="false">TRUE()</f>
        <v>1</v>
      </c>
      <c r="O228" s="8" t="str">
        <f aca="false">IF(F228="","",IF(ISNUMBER(F228),F228,IFERROR(VALUE(F228),"")))</f>
        <v/>
      </c>
      <c r="P228" s="8" t="str">
        <f aca="false">IF(G228="","",IF(ISNUMBER(G228),G228,IFERROR(VALUE(G228),"")))</f>
        <v/>
      </c>
      <c r="Q228" s="8" t="str">
        <f aca="false">IF(H228="","",IF(ISNUMBER(H228),H228,IFERROR(VALUE(H228),"")))</f>
        <v/>
      </c>
      <c r="R228" s="8" t="str">
        <f aca="false">IF(I228="","",IF(ISNUMBER(I228),I228,IFERROR(VALUE(I228),"")))</f>
        <v/>
      </c>
      <c r="S228" s="8" t="str">
        <f aca="false">IF(COUNT(O228:R228)=0,"",MAX(O228:R228))</f>
        <v/>
      </c>
      <c r="T228" s="8" t="str">
        <f aca="false">IF(S228="","",IFERROR(INDEX(Codetabel!$B$2:$B$11,MATCH(S228,Codetabel!$A$2:$A$11,0)),""))</f>
        <v/>
      </c>
      <c r="U228" s="8" t="str">
        <f aca="false">IF(NOT(X228),"n/a (excluded)",IF(K228=S228,"OK","MISMATCH"))</f>
        <v>n/a (excluded)</v>
      </c>
      <c r="V228" s="8" t="str">
        <f aca="false">IF(NOT(X228),"n/a (excluded)",IF(M228&amp;""=T228&amp;"","OK","MISMATCH"))</f>
        <v>n/a (excluded)</v>
      </c>
      <c r="W228" s="8" t="str">
        <f aca="false">IF(E228="","no activity description",IF(O228="","no numeric odour distance",IF(M228="","no category","")))</f>
        <v>no numeric odour distance</v>
      </c>
      <c r="X228" s="12" t="b">
        <f aca="false">W228=""</f>
        <v>0</v>
      </c>
      <c r="Y228" s="8" t="str">
        <f aca="false">IF(X228,INDEX(Codetabel!$C$2:$C$11,MATCH(M228&amp;"",Codetabel!$B$2:$B$11,0)),"")</f>
        <v/>
      </c>
      <c r="Z228" s="8" t="str">
        <f aca="false">IF(X228,O228=S228,"")</f>
        <v/>
      </c>
    </row>
    <row r="229" customFormat="false" ht="15" hidden="false" customHeight="false" outlineLevel="0" collapsed="false">
      <c r="A229" s="9" t="n">
        <v>230</v>
      </c>
      <c r="B229" s="9" t="s">
        <v>573</v>
      </c>
      <c r="C229" s="9" t="s">
        <v>574</v>
      </c>
      <c r="D229" s="9" t="s">
        <v>392</v>
      </c>
      <c r="E229" s="9" t="s">
        <v>575</v>
      </c>
      <c r="F229" s="9" t="n">
        <v>30</v>
      </c>
      <c r="G229" s="9" t="n">
        <v>30</v>
      </c>
      <c r="H229" s="9" t="n">
        <v>100</v>
      </c>
      <c r="I229" s="9" t="n">
        <v>30</v>
      </c>
      <c r="J229" s="9" t="n">
        <f aca="false">MAX(J230,G230,F230,E230)</f>
        <v>200</v>
      </c>
      <c r="K229" s="9" t="n">
        <v>100</v>
      </c>
      <c r="L229" s="9" t="n">
        <f aca="false">IF(ISNA(P230),"",P230)</f>
        <v>30</v>
      </c>
      <c r="M229" s="9" t="s">
        <v>115</v>
      </c>
      <c r="N229" s="11" t="b">
        <f aca="false">TRUE()</f>
        <v>1</v>
      </c>
      <c r="O229" s="8" t="n">
        <f aca="false">IF(F229="","",IF(ISNUMBER(F229),F229,IFERROR(VALUE(F229),"")))</f>
        <v>30</v>
      </c>
      <c r="P229" s="8" t="n">
        <f aca="false">IF(G229="","",IF(ISNUMBER(G229),G229,IFERROR(VALUE(G229),"")))</f>
        <v>30</v>
      </c>
      <c r="Q229" s="8" t="n">
        <f aca="false">IF(H229="","",IF(ISNUMBER(H229),H229,IFERROR(VALUE(H229),"")))</f>
        <v>100</v>
      </c>
      <c r="R229" s="8" t="n">
        <f aca="false">IF(I229="","",IF(ISNUMBER(I229),I229,IFERROR(VALUE(I229),"")))</f>
        <v>30</v>
      </c>
      <c r="S229" s="8" t="n">
        <f aca="false">IF(COUNT(O229:R229)=0,"",MAX(O229:R229))</f>
        <v>100</v>
      </c>
      <c r="T229" s="8" t="str">
        <f aca="false">IF(S229="","",IFERROR(INDEX(Codetabel!$B$2:$B$11,MATCH(S229,Codetabel!$A$2:$A$11,0)),""))</f>
        <v>3.2</v>
      </c>
      <c r="U229" s="8" t="str">
        <f aca="false">IF(NOT(X229),"n/a (excluded)",IF(K229=S229,"OK","MISMATCH"))</f>
        <v>OK</v>
      </c>
      <c r="V229" s="8" t="str">
        <f aca="false">IF(NOT(X229),"n/a (excluded)",IF(M229&amp;""=T229&amp;"","OK","MISMATCH"))</f>
        <v>OK</v>
      </c>
      <c r="W229" s="8" t="str">
        <f aca="false">IF(E229="","no activity description",IF(O229="","no numeric odour distance",IF(M229="","no category","")))</f>
        <v/>
      </c>
      <c r="X229" s="12" t="b">
        <f aca="false">W229=""</f>
        <v>1</v>
      </c>
      <c r="Y229" s="8" t="n">
        <f aca="false">IF(X229,INDEX(Codetabel!$C$2:$C$11,MATCH(M229&amp;"",Codetabel!$B$2:$B$11,0)),"")</f>
        <v>4</v>
      </c>
      <c r="Z229" s="12" t="b">
        <f aca="false">IF(X229,O229=S229,"")</f>
        <v>0</v>
      </c>
    </row>
    <row r="230" customFormat="false" ht="15" hidden="false" customHeight="false" outlineLevel="0" collapsed="false">
      <c r="A230" s="9" t="n">
        <v>231</v>
      </c>
      <c r="B230" s="9" t="s">
        <v>573</v>
      </c>
      <c r="C230" s="9" t="s">
        <v>574</v>
      </c>
      <c r="D230" s="9" t="s">
        <v>1338</v>
      </c>
      <c r="E230" s="9" t="s">
        <v>576</v>
      </c>
      <c r="F230" s="9" t="n">
        <v>30</v>
      </c>
      <c r="G230" s="9" t="n">
        <v>30</v>
      </c>
      <c r="H230" s="9" t="n">
        <v>50</v>
      </c>
      <c r="I230" s="9" t="n">
        <v>10</v>
      </c>
      <c r="J230" s="9" t="n">
        <f aca="false">MAX(J231,G231,F231,E231)</f>
        <v>200</v>
      </c>
      <c r="K230" s="9" t="n">
        <v>50</v>
      </c>
      <c r="L230" s="9" t="n">
        <f aca="false">IF(ISNA(P231),"",P231)</f>
        <v>50</v>
      </c>
      <c r="M230" s="9" t="s">
        <v>126</v>
      </c>
      <c r="N230" s="11" t="b">
        <f aca="false">TRUE()</f>
        <v>1</v>
      </c>
      <c r="O230" s="8" t="n">
        <f aca="false">IF(F230="","",IF(ISNUMBER(F230),F230,IFERROR(VALUE(F230),"")))</f>
        <v>30</v>
      </c>
      <c r="P230" s="8" t="n">
        <f aca="false">IF(G230="","",IF(ISNUMBER(G230),G230,IFERROR(VALUE(G230),"")))</f>
        <v>30</v>
      </c>
      <c r="Q230" s="8" t="n">
        <f aca="false">IF(H230="","",IF(ISNUMBER(H230),H230,IFERROR(VALUE(H230),"")))</f>
        <v>50</v>
      </c>
      <c r="R230" s="8" t="n">
        <f aca="false">IF(I230="","",IF(ISNUMBER(I230),I230,IFERROR(VALUE(I230),"")))</f>
        <v>10</v>
      </c>
      <c r="S230" s="8" t="n">
        <f aca="false">IF(COUNT(O230:R230)=0,"",MAX(O230:R230))</f>
        <v>50</v>
      </c>
      <c r="T230" s="8" t="str">
        <f aca="false">IF(S230="","",IFERROR(INDEX(Codetabel!$B$2:$B$11,MATCH(S230,Codetabel!$A$2:$A$11,0)),""))</f>
        <v>3.1</v>
      </c>
      <c r="U230" s="8" t="str">
        <f aca="false">IF(NOT(X230),"n/a (excluded)",IF(K230=S230,"OK","MISMATCH"))</f>
        <v>OK</v>
      </c>
      <c r="V230" s="8" t="str">
        <f aca="false">IF(NOT(X230),"n/a (excluded)",IF(M230&amp;""=T230&amp;"","OK","MISMATCH"))</f>
        <v>OK</v>
      </c>
      <c r="W230" s="8" t="str">
        <f aca="false">IF(E230="","no activity description",IF(O230="","no numeric odour distance",IF(M230="","no category","")))</f>
        <v/>
      </c>
      <c r="X230" s="12" t="b">
        <f aca="false">W230=""</f>
        <v>1</v>
      </c>
      <c r="Y230" s="8" t="n">
        <f aca="false">IF(X230,INDEX(Codetabel!$C$2:$C$11,MATCH(M230&amp;"",Codetabel!$B$2:$B$11,0)),"")</f>
        <v>3</v>
      </c>
      <c r="Z230" s="12" t="b">
        <f aca="false">IF(X230,O230=S230,"")</f>
        <v>0</v>
      </c>
    </row>
    <row r="231" customFormat="false" ht="15" hidden="false" customHeight="false" outlineLevel="0" collapsed="false">
      <c r="A231" s="9" t="n">
        <v>232</v>
      </c>
      <c r="B231" s="9" t="s">
        <v>573</v>
      </c>
      <c r="C231" s="9" t="s">
        <v>574</v>
      </c>
      <c r="D231" s="9" t="s">
        <v>107</v>
      </c>
      <c r="E231" s="9" t="s">
        <v>577</v>
      </c>
      <c r="F231" s="9" t="n">
        <v>30</v>
      </c>
      <c r="G231" s="9" t="n">
        <v>50</v>
      </c>
      <c r="H231" s="9" t="n">
        <v>200</v>
      </c>
      <c r="I231" s="9" t="n">
        <v>30</v>
      </c>
      <c r="J231" s="9" t="n">
        <f aca="false">MAX(J232,G232,F232,E232)</f>
        <v>200</v>
      </c>
      <c r="K231" s="9" t="n">
        <v>200</v>
      </c>
      <c r="L231" s="9" t="n">
        <f aca="false">IF(ISNA(P232),"",P232)</f>
        <v>200</v>
      </c>
      <c r="M231" s="9" t="s">
        <v>132</v>
      </c>
      <c r="N231" s="11" t="b">
        <f aca="false">TRUE()</f>
        <v>1</v>
      </c>
      <c r="O231" s="8" t="n">
        <f aca="false">IF(F231="","",IF(ISNUMBER(F231),F231,IFERROR(VALUE(F231),"")))</f>
        <v>30</v>
      </c>
      <c r="P231" s="8" t="n">
        <f aca="false">IF(G231="","",IF(ISNUMBER(G231),G231,IFERROR(VALUE(G231),"")))</f>
        <v>50</v>
      </c>
      <c r="Q231" s="8" t="n">
        <f aca="false">IF(H231="","",IF(ISNUMBER(H231),H231,IFERROR(VALUE(H231),"")))</f>
        <v>200</v>
      </c>
      <c r="R231" s="8" t="n">
        <f aca="false">IF(I231="","",IF(ISNUMBER(I231),I231,IFERROR(VALUE(I231),"")))</f>
        <v>30</v>
      </c>
      <c r="S231" s="8" t="n">
        <f aca="false">IF(COUNT(O231:R231)=0,"",MAX(O231:R231))</f>
        <v>200</v>
      </c>
      <c r="T231" s="8" t="str">
        <f aca="false">IF(S231="","",IFERROR(INDEX(Codetabel!$B$2:$B$11,MATCH(S231,Codetabel!$A$2:$A$11,0)),""))</f>
        <v>4.1</v>
      </c>
      <c r="U231" s="8" t="str">
        <f aca="false">IF(NOT(X231),"n/a (excluded)",IF(K231=S231,"OK","MISMATCH"))</f>
        <v>OK</v>
      </c>
      <c r="V231" s="8" t="str">
        <f aca="false">IF(NOT(X231),"n/a (excluded)",IF(M231&amp;""=T231&amp;"","OK","MISMATCH"))</f>
        <v>OK</v>
      </c>
      <c r="W231" s="8" t="str">
        <f aca="false">IF(E231="","no activity description",IF(O231="","no numeric odour distance",IF(M231="","no category","")))</f>
        <v/>
      </c>
      <c r="X231" s="12" t="b">
        <f aca="false">W231=""</f>
        <v>1</v>
      </c>
      <c r="Y231" s="8" t="n">
        <f aca="false">IF(X231,INDEX(Codetabel!$C$2:$C$11,MATCH(M231&amp;"",Codetabel!$B$2:$B$11,0)),"")</f>
        <v>5</v>
      </c>
      <c r="Z231" s="12" t="b">
        <f aca="false">IF(X231,O231=S231,"")</f>
        <v>0</v>
      </c>
    </row>
    <row r="232" customFormat="false" ht="15" hidden="false" customHeight="false" outlineLevel="0" collapsed="false">
      <c r="A232" s="9" t="n">
        <v>233</v>
      </c>
      <c r="B232" s="9" t="s">
        <v>573</v>
      </c>
      <c r="C232" s="9" t="s">
        <v>574</v>
      </c>
      <c r="D232" s="9" t="s">
        <v>1217</v>
      </c>
      <c r="E232" s="9" t="s">
        <v>578</v>
      </c>
      <c r="F232" s="9" t="n">
        <v>50</v>
      </c>
      <c r="G232" s="9" t="n">
        <v>200</v>
      </c>
      <c r="H232" s="9" t="n">
        <v>300</v>
      </c>
      <c r="I232" s="9" t="n">
        <v>30</v>
      </c>
      <c r="J232" s="9" t="n">
        <f aca="false">MAX(J233,G233,F233,E233)</f>
        <v>0</v>
      </c>
      <c r="K232" s="9" t="n">
        <v>300</v>
      </c>
      <c r="L232" s="9" t="str">
        <f aca="false">IF(ISNA(P233),"",P233)</f>
        <v/>
      </c>
      <c r="M232" s="9" t="s">
        <v>199</v>
      </c>
      <c r="N232" s="11" t="b">
        <f aca="false">TRUE()</f>
        <v>1</v>
      </c>
      <c r="O232" s="8" t="n">
        <f aca="false">IF(F232="","",IF(ISNUMBER(F232),F232,IFERROR(VALUE(F232),"")))</f>
        <v>50</v>
      </c>
      <c r="P232" s="8" t="n">
        <f aca="false">IF(G232="","",IF(ISNUMBER(G232),G232,IFERROR(VALUE(G232),"")))</f>
        <v>200</v>
      </c>
      <c r="Q232" s="8" t="n">
        <f aca="false">IF(H232="","",IF(ISNUMBER(H232),H232,IFERROR(VALUE(H232),"")))</f>
        <v>300</v>
      </c>
      <c r="R232" s="8" t="n">
        <f aca="false">IF(I232="","",IF(ISNUMBER(I232),I232,IFERROR(VALUE(I232),"")))</f>
        <v>30</v>
      </c>
      <c r="S232" s="8" t="n">
        <f aca="false">IF(COUNT(O232:R232)=0,"",MAX(O232:R232))</f>
        <v>300</v>
      </c>
      <c r="T232" s="8" t="str">
        <f aca="false">IF(S232="","",IFERROR(INDEX(Codetabel!$B$2:$B$11,MATCH(S232,Codetabel!$A$2:$A$11,0)),""))</f>
        <v>4.2</v>
      </c>
      <c r="U232" s="8" t="str">
        <f aca="false">IF(NOT(X232),"n/a (excluded)",IF(K232=S232,"OK","MISMATCH"))</f>
        <v>OK</v>
      </c>
      <c r="V232" s="8" t="str">
        <f aca="false">IF(NOT(X232),"n/a (excluded)",IF(M232&amp;""=T232&amp;"","OK","MISMATCH"))</f>
        <v>OK</v>
      </c>
      <c r="W232" s="8" t="str">
        <f aca="false">IF(E232="","no activity description",IF(O232="","no numeric odour distance",IF(M232="","no category","")))</f>
        <v/>
      </c>
      <c r="X232" s="12" t="b">
        <f aca="false">W232=""</f>
        <v>1</v>
      </c>
      <c r="Y232" s="8" t="n">
        <f aca="false">IF(X232,INDEX(Codetabel!$C$2:$C$11,MATCH(M232&amp;"",Codetabel!$B$2:$B$11,0)),"")</f>
        <v>6</v>
      </c>
      <c r="Z232" s="12" t="b">
        <f aca="false">IF(X232,O232=S232,"")</f>
        <v>0</v>
      </c>
    </row>
    <row r="233" customFormat="false" ht="15" hidden="false" customHeight="false" outlineLevel="0" collapsed="false">
      <c r="A233" s="9" t="n">
        <v>234</v>
      </c>
      <c r="B233" s="9" t="s">
        <v>579</v>
      </c>
      <c r="C233" s="9" t="s">
        <v>580</v>
      </c>
      <c r="D233" s="9" t="s">
        <v>1215</v>
      </c>
      <c r="E233" s="9" t="s">
        <v>1339</v>
      </c>
      <c r="F233" s="9"/>
      <c r="G233" s="9"/>
      <c r="H233" s="9"/>
      <c r="I233" s="9"/>
      <c r="J233" s="9"/>
      <c r="K233" s="9"/>
      <c r="L233" s="9" t="n">
        <f aca="false">IF(ISNA(P234),"",P234)</f>
        <v>50</v>
      </c>
      <c r="M233" s="9"/>
      <c r="N233" s="11" t="b">
        <f aca="false">TRUE()</f>
        <v>1</v>
      </c>
      <c r="O233" s="8" t="str">
        <f aca="false">IF(F233="","",IF(ISNUMBER(F233),F233,IFERROR(VALUE(F233),"")))</f>
        <v/>
      </c>
      <c r="P233" s="8" t="str">
        <f aca="false">IF(G233="","",IF(ISNUMBER(G233),G233,IFERROR(VALUE(G233),"")))</f>
        <v/>
      </c>
      <c r="Q233" s="8" t="str">
        <f aca="false">IF(H233="","",IF(ISNUMBER(H233),H233,IFERROR(VALUE(H233),"")))</f>
        <v/>
      </c>
      <c r="R233" s="8" t="str">
        <f aca="false">IF(I233="","",IF(ISNUMBER(I233),I233,IFERROR(VALUE(I233),"")))</f>
        <v/>
      </c>
      <c r="S233" s="8" t="str">
        <f aca="false">IF(COUNT(O233:R233)=0,"",MAX(O233:R233))</f>
        <v/>
      </c>
      <c r="T233" s="8" t="str">
        <f aca="false">IF(S233="","",IFERROR(INDEX(Codetabel!$B$2:$B$11,MATCH(S233,Codetabel!$A$2:$A$11,0)),""))</f>
        <v/>
      </c>
      <c r="U233" s="8" t="str">
        <f aca="false">IF(NOT(X233),"n/a (excluded)",IF(K233=S233,"OK","MISMATCH"))</f>
        <v>n/a (excluded)</v>
      </c>
      <c r="V233" s="8" t="str">
        <f aca="false">IF(NOT(X233),"n/a (excluded)",IF(M233&amp;""=T233&amp;"","OK","MISMATCH"))</f>
        <v>n/a (excluded)</v>
      </c>
      <c r="W233" s="8" t="str">
        <f aca="false">IF(E233="","no activity description",IF(O233="","no numeric odour distance",IF(M233="","no category","")))</f>
        <v>no numeric odour distance</v>
      </c>
      <c r="X233" s="12" t="b">
        <f aca="false">W233=""</f>
        <v>0</v>
      </c>
      <c r="Y233" s="8" t="str">
        <f aca="false">IF(X233,INDEX(Codetabel!$C$2:$C$11,MATCH(M233&amp;"",Codetabel!$B$2:$B$11,0)),"")</f>
        <v/>
      </c>
      <c r="Z233" s="8" t="str">
        <f aca="false">IF(X233,O233=S233,"")</f>
        <v/>
      </c>
    </row>
    <row r="234" customFormat="false" ht="15" hidden="false" customHeight="false" outlineLevel="0" collapsed="false">
      <c r="A234" s="9" t="n">
        <v>235</v>
      </c>
      <c r="B234" s="9" t="s">
        <v>579</v>
      </c>
      <c r="C234" s="9" t="s">
        <v>580</v>
      </c>
      <c r="D234" s="9" t="s">
        <v>392</v>
      </c>
      <c r="E234" s="9" t="s">
        <v>562</v>
      </c>
      <c r="F234" s="9" t="n">
        <v>30</v>
      </c>
      <c r="G234" s="9" t="n">
        <v>50</v>
      </c>
      <c r="H234" s="9" t="n">
        <v>300</v>
      </c>
      <c r="I234" s="9" t="n">
        <v>30</v>
      </c>
      <c r="J234" s="9" t="n">
        <f aca="false">MAX(J235,G235,F235,E235)</f>
        <v>50</v>
      </c>
      <c r="K234" s="9" t="n">
        <v>300</v>
      </c>
      <c r="L234" s="9" t="n">
        <f aca="false">IF(ISNA(P235),"",P235)</f>
        <v>30</v>
      </c>
      <c r="M234" s="9" t="s">
        <v>199</v>
      </c>
      <c r="N234" s="11" t="b">
        <f aca="false">TRUE()</f>
        <v>1</v>
      </c>
      <c r="O234" s="8" t="n">
        <f aca="false">IF(F234="","",IF(ISNUMBER(F234),F234,IFERROR(VALUE(F234),"")))</f>
        <v>30</v>
      </c>
      <c r="P234" s="8" t="n">
        <f aca="false">IF(G234="","",IF(ISNUMBER(G234),G234,IFERROR(VALUE(G234),"")))</f>
        <v>50</v>
      </c>
      <c r="Q234" s="8" t="n">
        <f aca="false">IF(H234="","",IF(ISNUMBER(H234),H234,IFERROR(VALUE(H234),"")))</f>
        <v>300</v>
      </c>
      <c r="R234" s="8" t="n">
        <f aca="false">IF(I234="","",IF(ISNUMBER(I234),I234,IFERROR(VALUE(I234),"")))</f>
        <v>30</v>
      </c>
      <c r="S234" s="8" t="n">
        <f aca="false">IF(COUNT(O234:R234)=0,"",MAX(O234:R234))</f>
        <v>300</v>
      </c>
      <c r="T234" s="8" t="str">
        <f aca="false">IF(S234="","",IFERROR(INDEX(Codetabel!$B$2:$B$11,MATCH(S234,Codetabel!$A$2:$A$11,0)),""))</f>
        <v>4.2</v>
      </c>
      <c r="U234" s="8" t="str">
        <f aca="false">IF(NOT(X234),"n/a (excluded)",IF(K234=S234,"OK","MISMATCH"))</f>
        <v>OK</v>
      </c>
      <c r="V234" s="8" t="str">
        <f aca="false">IF(NOT(X234),"n/a (excluded)",IF(M234&amp;""=T234&amp;"","OK","MISMATCH"))</f>
        <v>OK</v>
      </c>
      <c r="W234" s="8" t="str">
        <f aca="false">IF(E234="","no activity description",IF(O234="","no numeric odour distance",IF(M234="","no category","")))</f>
        <v/>
      </c>
      <c r="X234" s="12" t="b">
        <f aca="false">W234=""</f>
        <v>1</v>
      </c>
      <c r="Y234" s="8" t="n">
        <f aca="false">IF(X234,INDEX(Codetabel!$C$2:$C$11,MATCH(M234&amp;"",Codetabel!$B$2:$B$11,0)),"")</f>
        <v>6</v>
      </c>
      <c r="Z234" s="12" t="b">
        <f aca="false">IF(X234,O234=S234,"")</f>
        <v>0</v>
      </c>
    </row>
    <row r="235" customFormat="false" ht="15" hidden="false" customHeight="false" outlineLevel="0" collapsed="false">
      <c r="A235" s="9" t="n">
        <v>236</v>
      </c>
      <c r="B235" s="9" t="s">
        <v>581</v>
      </c>
      <c r="C235" s="9" t="s">
        <v>582</v>
      </c>
      <c r="D235" s="9"/>
      <c r="E235" s="9" t="s">
        <v>583</v>
      </c>
      <c r="F235" s="9" t="n">
        <v>30</v>
      </c>
      <c r="G235" s="9" t="n">
        <v>30</v>
      </c>
      <c r="H235" s="9" t="n">
        <v>200</v>
      </c>
      <c r="I235" s="9" t="n">
        <v>30</v>
      </c>
      <c r="J235" s="9" t="n">
        <f aca="false">MAX(J236,G236,F236,E236)</f>
        <v>50</v>
      </c>
      <c r="K235" s="9" t="n">
        <v>200</v>
      </c>
      <c r="L235" s="9" t="n">
        <f aca="false">IF(ISNA(P236),"",P236)</f>
        <v>30</v>
      </c>
      <c r="M235" s="9" t="s">
        <v>132</v>
      </c>
      <c r="N235" s="11" t="b">
        <f aca="false">TRUE()</f>
        <v>1</v>
      </c>
      <c r="O235" s="8" t="n">
        <f aca="false">IF(F235="","",IF(ISNUMBER(F235),F235,IFERROR(VALUE(F235),"")))</f>
        <v>30</v>
      </c>
      <c r="P235" s="8" t="n">
        <f aca="false">IF(G235="","",IF(ISNUMBER(G235),G235,IFERROR(VALUE(G235),"")))</f>
        <v>30</v>
      </c>
      <c r="Q235" s="8" t="n">
        <f aca="false">IF(H235="","",IF(ISNUMBER(H235),H235,IFERROR(VALUE(H235),"")))</f>
        <v>200</v>
      </c>
      <c r="R235" s="8" t="n">
        <f aca="false">IF(I235="","",IF(ISNUMBER(I235),I235,IFERROR(VALUE(I235),"")))</f>
        <v>30</v>
      </c>
      <c r="S235" s="8" t="n">
        <f aca="false">IF(COUNT(O235:R235)=0,"",MAX(O235:R235))</f>
        <v>200</v>
      </c>
      <c r="T235" s="8" t="str">
        <f aca="false">IF(S235="","",IFERROR(INDEX(Codetabel!$B$2:$B$11,MATCH(S235,Codetabel!$A$2:$A$11,0)),""))</f>
        <v>4.1</v>
      </c>
      <c r="U235" s="8" t="str">
        <f aca="false">IF(NOT(X235),"n/a (excluded)",IF(K235=S235,"OK","MISMATCH"))</f>
        <v>OK</v>
      </c>
      <c r="V235" s="8" t="str">
        <f aca="false">IF(NOT(X235),"n/a (excluded)",IF(M235&amp;""=T235&amp;"","OK","MISMATCH"))</f>
        <v>OK</v>
      </c>
      <c r="W235" s="8" t="str">
        <f aca="false">IF(E235="","no activity description",IF(O235="","no numeric odour distance",IF(M235="","no category","")))</f>
        <v/>
      </c>
      <c r="X235" s="12" t="b">
        <f aca="false">W235=""</f>
        <v>1</v>
      </c>
      <c r="Y235" s="8" t="n">
        <f aca="false">IF(X235,INDEX(Codetabel!$C$2:$C$11,MATCH(M235&amp;"",Codetabel!$B$2:$B$11,0)),"")</f>
        <v>5</v>
      </c>
      <c r="Z235" s="12" t="b">
        <f aca="false">IF(X235,O235=S235,"")</f>
        <v>0</v>
      </c>
    </row>
    <row r="236" customFormat="false" ht="15" hidden="false" customHeight="false" outlineLevel="0" collapsed="false">
      <c r="A236" s="9" t="n">
        <v>237</v>
      </c>
      <c r="B236" s="9" t="s">
        <v>584</v>
      </c>
      <c r="C236" s="9" t="s">
        <v>585</v>
      </c>
      <c r="D236" s="9" t="s">
        <v>1285</v>
      </c>
      <c r="E236" s="9" t="s">
        <v>586</v>
      </c>
      <c r="F236" s="9" t="n">
        <v>10</v>
      </c>
      <c r="G236" s="9" t="n">
        <v>30</v>
      </c>
      <c r="H236" s="9" t="n">
        <v>200</v>
      </c>
      <c r="I236" s="9" t="n">
        <v>30</v>
      </c>
      <c r="J236" s="9" t="n">
        <f aca="false">MAX(J237,G237,F237,E237)</f>
        <v>50</v>
      </c>
      <c r="K236" s="9" t="n">
        <v>200</v>
      </c>
      <c r="L236" s="9" t="n">
        <f aca="false">IF(ISNA(P237),"",P237)</f>
        <v>30</v>
      </c>
      <c r="M236" s="9" t="s">
        <v>132</v>
      </c>
      <c r="N236" s="11" t="b">
        <f aca="false">TRUE()</f>
        <v>1</v>
      </c>
      <c r="O236" s="8" t="n">
        <f aca="false">IF(F236="","",IF(ISNUMBER(F236),F236,IFERROR(VALUE(F236),"")))</f>
        <v>10</v>
      </c>
      <c r="P236" s="8" t="n">
        <f aca="false">IF(G236="","",IF(ISNUMBER(G236),G236,IFERROR(VALUE(G236),"")))</f>
        <v>30</v>
      </c>
      <c r="Q236" s="8" t="n">
        <f aca="false">IF(H236="","",IF(ISNUMBER(H236),H236,IFERROR(VALUE(H236),"")))</f>
        <v>200</v>
      </c>
      <c r="R236" s="8" t="n">
        <f aca="false">IF(I236="","",IF(ISNUMBER(I236),I236,IFERROR(VALUE(I236),"")))</f>
        <v>30</v>
      </c>
      <c r="S236" s="8" t="n">
        <f aca="false">IF(COUNT(O236:R236)=0,"",MAX(O236:R236))</f>
        <v>200</v>
      </c>
      <c r="T236" s="8" t="str">
        <f aca="false">IF(S236="","",IFERROR(INDEX(Codetabel!$B$2:$B$11,MATCH(S236,Codetabel!$A$2:$A$11,0)),""))</f>
        <v>4.1</v>
      </c>
      <c r="U236" s="8" t="str">
        <f aca="false">IF(NOT(X236),"n/a (excluded)",IF(K236=S236,"OK","MISMATCH"))</f>
        <v>OK</v>
      </c>
      <c r="V236" s="8" t="str">
        <f aca="false">IF(NOT(X236),"n/a (excluded)",IF(M236&amp;""=T236&amp;"","OK","MISMATCH"))</f>
        <v>OK</v>
      </c>
      <c r="W236" s="8" t="str">
        <f aca="false">IF(E236="","no activity description",IF(O236="","no numeric odour distance",IF(M236="","no category","")))</f>
        <v/>
      </c>
      <c r="X236" s="12" t="b">
        <f aca="false">W236=""</f>
        <v>1</v>
      </c>
      <c r="Y236" s="8" t="n">
        <f aca="false">IF(X236,INDEX(Codetabel!$C$2:$C$11,MATCH(M236&amp;"",Codetabel!$B$2:$B$11,0)),"")</f>
        <v>5</v>
      </c>
      <c r="Z236" s="12" t="b">
        <f aca="false">IF(X236,O236=S236,"")</f>
        <v>0</v>
      </c>
    </row>
    <row r="237" customFormat="false" ht="15" hidden="false" customHeight="false" outlineLevel="0" collapsed="false">
      <c r="A237" s="9" t="n">
        <v>238</v>
      </c>
      <c r="B237" s="9" t="s">
        <v>584</v>
      </c>
      <c r="C237" s="9" t="s">
        <v>585</v>
      </c>
      <c r="D237" s="9" t="s">
        <v>1286</v>
      </c>
      <c r="E237" s="9" t="s">
        <v>587</v>
      </c>
      <c r="F237" s="9" t="n">
        <v>50</v>
      </c>
      <c r="G237" s="9" t="n">
        <v>30</v>
      </c>
      <c r="H237" s="9" t="n">
        <v>100</v>
      </c>
      <c r="I237" s="9" t="n">
        <v>30</v>
      </c>
      <c r="J237" s="9" t="n">
        <f aca="false">MAX(J238,G238,F238,E238)</f>
        <v>30</v>
      </c>
      <c r="K237" s="9" t="n">
        <v>100</v>
      </c>
      <c r="L237" s="9" t="n">
        <f aca="false">IF(ISNA(P238),"",P238)</f>
        <v>30</v>
      </c>
      <c r="M237" s="9" t="s">
        <v>115</v>
      </c>
      <c r="N237" s="11" t="b">
        <f aca="false">TRUE()</f>
        <v>1</v>
      </c>
      <c r="O237" s="8" t="n">
        <f aca="false">IF(F237="","",IF(ISNUMBER(F237),F237,IFERROR(VALUE(F237),"")))</f>
        <v>50</v>
      </c>
      <c r="P237" s="8" t="n">
        <f aca="false">IF(G237="","",IF(ISNUMBER(G237),G237,IFERROR(VALUE(G237),"")))</f>
        <v>30</v>
      </c>
      <c r="Q237" s="8" t="n">
        <f aca="false">IF(H237="","",IF(ISNUMBER(H237),H237,IFERROR(VALUE(H237),"")))</f>
        <v>100</v>
      </c>
      <c r="R237" s="8" t="n">
        <f aca="false">IF(I237="","",IF(ISNUMBER(I237),I237,IFERROR(VALUE(I237),"")))</f>
        <v>30</v>
      </c>
      <c r="S237" s="8" t="n">
        <f aca="false">IF(COUNT(O237:R237)=0,"",MAX(O237:R237))</f>
        <v>100</v>
      </c>
      <c r="T237" s="8" t="str">
        <f aca="false">IF(S237="","",IFERROR(INDEX(Codetabel!$B$2:$B$11,MATCH(S237,Codetabel!$A$2:$A$11,0)),""))</f>
        <v>3.2</v>
      </c>
      <c r="U237" s="8" t="str">
        <f aca="false">IF(NOT(X237),"n/a (excluded)",IF(K237=S237,"OK","MISMATCH"))</f>
        <v>OK</v>
      </c>
      <c r="V237" s="8" t="str">
        <f aca="false">IF(NOT(X237),"n/a (excluded)",IF(M237&amp;""=T237&amp;"","OK","MISMATCH"))</f>
        <v>OK</v>
      </c>
      <c r="W237" s="8" t="str">
        <f aca="false">IF(E237="","no activity description",IF(O237="","no numeric odour distance",IF(M237="","no category","")))</f>
        <v/>
      </c>
      <c r="X237" s="12" t="b">
        <f aca="false">W237=""</f>
        <v>1</v>
      </c>
      <c r="Y237" s="8" t="n">
        <f aca="false">IF(X237,INDEX(Codetabel!$C$2:$C$11,MATCH(M237&amp;"",Codetabel!$B$2:$B$11,0)),"")</f>
        <v>4</v>
      </c>
      <c r="Z237" s="12" t="b">
        <f aca="false">IF(X237,O237=S237,"")</f>
        <v>0</v>
      </c>
    </row>
    <row r="238" customFormat="false" ht="15" hidden="false" customHeight="false" outlineLevel="0" collapsed="false">
      <c r="A238" s="9" t="n">
        <v>239</v>
      </c>
      <c r="B238" s="9" t="s">
        <v>584</v>
      </c>
      <c r="C238" s="9" t="s">
        <v>585</v>
      </c>
      <c r="D238" s="9" t="s">
        <v>65</v>
      </c>
      <c r="E238" s="9" t="s">
        <v>588</v>
      </c>
      <c r="F238" s="9" t="n">
        <v>30</v>
      </c>
      <c r="G238" s="9" t="n">
        <v>30</v>
      </c>
      <c r="H238" s="9" t="n">
        <v>50</v>
      </c>
      <c r="I238" s="9" t="n">
        <v>10</v>
      </c>
      <c r="J238" s="9" t="n">
        <f aca="false">MAX(J239,G239,F239,E239)</f>
        <v>0</v>
      </c>
      <c r="K238" s="9" t="n">
        <v>50</v>
      </c>
      <c r="L238" s="9" t="str">
        <f aca="false">IF(ISNA(P239),"",P239)</f>
        <v/>
      </c>
      <c r="M238" s="9" t="s">
        <v>126</v>
      </c>
      <c r="N238" s="11" t="b">
        <f aca="false">TRUE()</f>
        <v>1</v>
      </c>
      <c r="O238" s="8" t="n">
        <f aca="false">IF(F238="","",IF(ISNUMBER(F238),F238,IFERROR(VALUE(F238),"")))</f>
        <v>30</v>
      </c>
      <c r="P238" s="8" t="n">
        <f aca="false">IF(G238="","",IF(ISNUMBER(G238),G238,IFERROR(VALUE(G238),"")))</f>
        <v>30</v>
      </c>
      <c r="Q238" s="8" t="n">
        <f aca="false">IF(H238="","",IF(ISNUMBER(H238),H238,IFERROR(VALUE(H238),"")))</f>
        <v>50</v>
      </c>
      <c r="R238" s="8" t="n">
        <f aca="false">IF(I238="","",IF(ISNUMBER(I238),I238,IFERROR(VALUE(I238),"")))</f>
        <v>10</v>
      </c>
      <c r="S238" s="8" t="n">
        <f aca="false">IF(COUNT(O238:R238)=0,"",MAX(O238:R238))</f>
        <v>50</v>
      </c>
      <c r="T238" s="8" t="str">
        <f aca="false">IF(S238="","",IFERROR(INDEX(Codetabel!$B$2:$B$11,MATCH(S238,Codetabel!$A$2:$A$11,0)),""))</f>
        <v>3.1</v>
      </c>
      <c r="U238" s="8" t="str">
        <f aca="false">IF(NOT(X238),"n/a (excluded)",IF(K238=S238,"OK","MISMATCH"))</f>
        <v>OK</v>
      </c>
      <c r="V238" s="8" t="str">
        <f aca="false">IF(NOT(X238),"n/a (excluded)",IF(M238&amp;""=T238&amp;"","OK","MISMATCH"))</f>
        <v>OK</v>
      </c>
      <c r="W238" s="8" t="str">
        <f aca="false">IF(E238="","no activity description",IF(O238="","no numeric odour distance",IF(M238="","no category","")))</f>
        <v/>
      </c>
      <c r="X238" s="12" t="b">
        <f aca="false">W238=""</f>
        <v>1</v>
      </c>
      <c r="Y238" s="8" t="n">
        <f aca="false">IF(X238,INDEX(Codetabel!$C$2:$C$11,MATCH(M238&amp;"",Codetabel!$B$2:$B$11,0)),"")</f>
        <v>3</v>
      </c>
      <c r="Z238" s="12" t="b">
        <f aca="false">IF(X238,O238=S238,"")</f>
        <v>0</v>
      </c>
    </row>
    <row r="239" customFormat="false" ht="15" hidden="false" customHeight="false" outlineLevel="0" collapsed="false">
      <c r="A239" s="9" t="n">
        <v>240</v>
      </c>
      <c r="B239" s="9" t="s">
        <v>589</v>
      </c>
      <c r="C239" s="9" t="s">
        <v>590</v>
      </c>
      <c r="D239" s="9" t="s">
        <v>1215</v>
      </c>
      <c r="E239" s="9" t="s">
        <v>1340</v>
      </c>
      <c r="F239" s="9"/>
      <c r="G239" s="9"/>
      <c r="H239" s="9"/>
      <c r="I239" s="9"/>
      <c r="J239" s="9"/>
      <c r="K239" s="9"/>
      <c r="L239" s="9" t="n">
        <f aca="false">IF(ISNA(P240),"",P240)</f>
        <v>50</v>
      </c>
      <c r="M239" s="9"/>
      <c r="N239" s="11" t="b">
        <f aca="false">TRUE()</f>
        <v>1</v>
      </c>
      <c r="O239" s="8" t="str">
        <f aca="false">IF(F239="","",IF(ISNUMBER(F239),F239,IFERROR(VALUE(F239),"")))</f>
        <v/>
      </c>
      <c r="P239" s="8" t="str">
        <f aca="false">IF(G239="","",IF(ISNUMBER(G239),G239,IFERROR(VALUE(G239),"")))</f>
        <v/>
      </c>
      <c r="Q239" s="8" t="str">
        <f aca="false">IF(H239="","",IF(ISNUMBER(H239),H239,IFERROR(VALUE(H239),"")))</f>
        <v/>
      </c>
      <c r="R239" s="8" t="str">
        <f aca="false">IF(I239="","",IF(ISNUMBER(I239),I239,IFERROR(VALUE(I239),"")))</f>
        <v/>
      </c>
      <c r="S239" s="8" t="str">
        <f aca="false">IF(COUNT(O239:R239)=0,"",MAX(O239:R239))</f>
        <v/>
      </c>
      <c r="T239" s="8" t="str">
        <f aca="false">IF(S239="","",IFERROR(INDEX(Codetabel!$B$2:$B$11,MATCH(S239,Codetabel!$A$2:$A$11,0)),""))</f>
        <v/>
      </c>
      <c r="U239" s="8" t="str">
        <f aca="false">IF(NOT(X239),"n/a (excluded)",IF(K239=S239,"OK","MISMATCH"))</f>
        <v>n/a (excluded)</v>
      </c>
      <c r="V239" s="8" t="str">
        <f aca="false">IF(NOT(X239),"n/a (excluded)",IF(M239&amp;""=T239&amp;"","OK","MISMATCH"))</f>
        <v>n/a (excluded)</v>
      </c>
      <c r="W239" s="8" t="str">
        <f aca="false">IF(E239="","no activity description",IF(O239="","no numeric odour distance",IF(M239="","no category","")))</f>
        <v>no numeric odour distance</v>
      </c>
      <c r="X239" s="12" t="b">
        <f aca="false">W239=""</f>
        <v>0</v>
      </c>
      <c r="Y239" s="8" t="str">
        <f aca="false">IF(X239,INDEX(Codetabel!$C$2:$C$11,MATCH(M239&amp;"",Codetabel!$B$2:$B$11,0)),"")</f>
        <v/>
      </c>
      <c r="Z239" s="8" t="str">
        <f aca="false">IF(X239,O239=S239,"")</f>
        <v/>
      </c>
    </row>
    <row r="240" customFormat="false" ht="15" hidden="false" customHeight="false" outlineLevel="0" collapsed="false">
      <c r="A240" s="9" t="n">
        <v>241</v>
      </c>
      <c r="B240" s="9" t="s">
        <v>589</v>
      </c>
      <c r="C240" s="9" t="s">
        <v>590</v>
      </c>
      <c r="D240" s="9" t="s">
        <v>392</v>
      </c>
      <c r="E240" s="9" t="s">
        <v>185</v>
      </c>
      <c r="F240" s="9" t="n">
        <v>50</v>
      </c>
      <c r="G240" s="9" t="n">
        <v>50</v>
      </c>
      <c r="H240" s="9" t="n">
        <v>100</v>
      </c>
      <c r="I240" s="9" t="n">
        <v>50</v>
      </c>
      <c r="J240" s="9" t="n">
        <f aca="false">MAX(J241,G241,F241,E241)</f>
        <v>200</v>
      </c>
      <c r="K240" s="9" t="n">
        <v>100</v>
      </c>
      <c r="L240" s="9" t="n">
        <f aca="false">IF(ISNA(P241),"",P241)</f>
        <v>200</v>
      </c>
      <c r="M240" s="9" t="s">
        <v>115</v>
      </c>
      <c r="N240" s="11" t="b">
        <f aca="false">TRUE()</f>
        <v>1</v>
      </c>
      <c r="O240" s="8" t="n">
        <f aca="false">IF(F240="","",IF(ISNUMBER(F240),F240,IFERROR(VALUE(F240),"")))</f>
        <v>50</v>
      </c>
      <c r="P240" s="8" t="n">
        <f aca="false">IF(G240="","",IF(ISNUMBER(G240),G240,IFERROR(VALUE(G240),"")))</f>
        <v>50</v>
      </c>
      <c r="Q240" s="8" t="n">
        <f aca="false">IF(H240="","",IF(ISNUMBER(H240),H240,IFERROR(VALUE(H240),"")))</f>
        <v>100</v>
      </c>
      <c r="R240" s="8" t="n">
        <f aca="false">IF(I240="","",IF(ISNUMBER(I240),I240,IFERROR(VALUE(I240),"")))</f>
        <v>50</v>
      </c>
      <c r="S240" s="8" t="n">
        <f aca="false">IF(COUNT(O240:R240)=0,"",MAX(O240:R240))</f>
        <v>100</v>
      </c>
      <c r="T240" s="8" t="str">
        <f aca="false">IF(S240="","",IFERROR(INDEX(Codetabel!$B$2:$B$11,MATCH(S240,Codetabel!$A$2:$A$11,0)),""))</f>
        <v>3.2</v>
      </c>
      <c r="U240" s="8" t="str">
        <f aca="false">IF(NOT(X240),"n/a (excluded)",IF(K240=S240,"OK","MISMATCH"))</f>
        <v>OK</v>
      </c>
      <c r="V240" s="8" t="str">
        <f aca="false">IF(NOT(X240),"n/a (excluded)",IF(M240&amp;""=T240&amp;"","OK","MISMATCH"))</f>
        <v>OK</v>
      </c>
      <c r="W240" s="8" t="str">
        <f aca="false">IF(E240="","no activity description",IF(O240="","no numeric odour distance",IF(M240="","no category","")))</f>
        <v/>
      </c>
      <c r="X240" s="12" t="b">
        <f aca="false">W240=""</f>
        <v>1</v>
      </c>
      <c r="Y240" s="8" t="n">
        <f aca="false">IF(X240,INDEX(Codetabel!$C$2:$C$11,MATCH(M240&amp;"",Codetabel!$B$2:$B$11,0)),"")</f>
        <v>4</v>
      </c>
      <c r="Z240" s="12" t="b">
        <f aca="false">IF(X240,O240=S240,"")</f>
        <v>0</v>
      </c>
    </row>
    <row r="241" customFormat="false" ht="15" hidden="false" customHeight="false" outlineLevel="0" collapsed="false">
      <c r="A241" s="9" t="n">
        <v>242</v>
      </c>
      <c r="B241" s="9" t="s">
        <v>589</v>
      </c>
      <c r="C241" s="9" t="s">
        <v>590</v>
      </c>
      <c r="D241" s="9" t="s">
        <v>1232</v>
      </c>
      <c r="E241" s="9" t="s">
        <v>591</v>
      </c>
      <c r="F241" s="9" t="n">
        <v>30</v>
      </c>
      <c r="G241" s="9" t="n">
        <v>200</v>
      </c>
      <c r="H241" s="9" t="n">
        <v>200</v>
      </c>
      <c r="I241" s="9" t="n">
        <v>30</v>
      </c>
      <c r="J241" s="9" t="n">
        <f aca="false">MAX(J242,G242,F242,E242)</f>
        <v>100</v>
      </c>
      <c r="K241" s="9" t="n">
        <v>200</v>
      </c>
      <c r="L241" s="9" t="n">
        <f aca="false">IF(ISNA(P242),"",P242)</f>
        <v>50</v>
      </c>
      <c r="M241" s="9" t="s">
        <v>132</v>
      </c>
      <c r="N241" s="11" t="b">
        <f aca="false">TRUE()</f>
        <v>1</v>
      </c>
      <c r="O241" s="8" t="n">
        <f aca="false">IF(F241="","",IF(ISNUMBER(F241),F241,IFERROR(VALUE(F241),"")))</f>
        <v>30</v>
      </c>
      <c r="P241" s="8" t="n">
        <f aca="false">IF(G241="","",IF(ISNUMBER(G241),G241,IFERROR(VALUE(G241),"")))</f>
        <v>200</v>
      </c>
      <c r="Q241" s="8" t="n">
        <f aca="false">IF(H241="","",IF(ISNUMBER(H241),H241,IFERROR(VALUE(H241),"")))</f>
        <v>200</v>
      </c>
      <c r="R241" s="8" t="n">
        <f aca="false">IF(I241="","",IF(ISNUMBER(I241),I241,IFERROR(VALUE(I241),"")))</f>
        <v>30</v>
      </c>
      <c r="S241" s="8" t="n">
        <f aca="false">IF(COUNT(O241:R241)=0,"",MAX(O241:R241))</f>
        <v>200</v>
      </c>
      <c r="T241" s="8" t="str">
        <f aca="false">IF(S241="","",IFERROR(INDEX(Codetabel!$B$2:$B$11,MATCH(S241,Codetabel!$A$2:$A$11,0)),""))</f>
        <v>4.1</v>
      </c>
      <c r="U241" s="8" t="str">
        <f aca="false">IF(NOT(X241),"n/a (excluded)",IF(K241=S241,"OK","MISMATCH"))</f>
        <v>OK</v>
      </c>
      <c r="V241" s="8" t="str">
        <f aca="false">IF(NOT(X241),"n/a (excluded)",IF(M241&amp;""=T241&amp;"","OK","MISMATCH"))</f>
        <v>OK</v>
      </c>
      <c r="W241" s="8" t="str">
        <f aca="false">IF(E241="","no activity description",IF(O241="","no numeric odour distance",IF(M241="","no category","")))</f>
        <v/>
      </c>
      <c r="X241" s="12" t="b">
        <f aca="false">W241=""</f>
        <v>1</v>
      </c>
      <c r="Y241" s="8" t="n">
        <f aca="false">IF(X241,INDEX(Codetabel!$C$2:$C$11,MATCH(M241&amp;"",Codetabel!$B$2:$B$11,0)),"")</f>
        <v>5</v>
      </c>
      <c r="Z241" s="12" t="b">
        <f aca="false">IF(X241,O241=S241,"")</f>
        <v>0</v>
      </c>
    </row>
    <row r="242" customFormat="false" ht="15" hidden="false" customHeight="false" outlineLevel="0" collapsed="false">
      <c r="A242" s="9" t="n">
        <v>243</v>
      </c>
      <c r="B242" s="9" t="s">
        <v>589</v>
      </c>
      <c r="C242" s="9" t="s">
        <v>590</v>
      </c>
      <c r="D242" s="9" t="s">
        <v>1235</v>
      </c>
      <c r="E242" s="9" t="s">
        <v>592</v>
      </c>
      <c r="F242" s="9" t="n">
        <v>30</v>
      </c>
      <c r="G242" s="9" t="n">
        <v>50</v>
      </c>
      <c r="H242" s="9" t="n">
        <v>100</v>
      </c>
      <c r="I242" s="9" t="n">
        <v>50</v>
      </c>
      <c r="J242" s="9" t="n">
        <f aca="false">MAX(J243,G243,F243,E243)</f>
        <v>100</v>
      </c>
      <c r="K242" s="9" t="n">
        <v>100</v>
      </c>
      <c r="L242" s="9" t="n">
        <f aca="false">IF(ISNA(P243),"",P243)</f>
        <v>30</v>
      </c>
      <c r="M242" s="9" t="s">
        <v>115</v>
      </c>
      <c r="N242" s="11" t="b">
        <f aca="false">TRUE()</f>
        <v>1</v>
      </c>
      <c r="O242" s="8" t="n">
        <f aca="false">IF(F242="","",IF(ISNUMBER(F242),F242,IFERROR(VALUE(F242),"")))</f>
        <v>30</v>
      </c>
      <c r="P242" s="8" t="n">
        <f aca="false">IF(G242="","",IF(ISNUMBER(G242),G242,IFERROR(VALUE(G242),"")))</f>
        <v>50</v>
      </c>
      <c r="Q242" s="8" t="n">
        <f aca="false">IF(H242="","",IF(ISNUMBER(H242),H242,IFERROR(VALUE(H242),"")))</f>
        <v>100</v>
      </c>
      <c r="R242" s="8" t="n">
        <f aca="false">IF(I242="","",IF(ISNUMBER(I242),I242,IFERROR(VALUE(I242),"")))</f>
        <v>50</v>
      </c>
      <c r="S242" s="8" t="n">
        <f aca="false">IF(COUNT(O242:R242)=0,"",MAX(O242:R242))</f>
        <v>100</v>
      </c>
      <c r="T242" s="8" t="str">
        <f aca="false">IF(S242="","",IFERROR(INDEX(Codetabel!$B$2:$B$11,MATCH(S242,Codetabel!$A$2:$A$11,0)),""))</f>
        <v>3.2</v>
      </c>
      <c r="U242" s="8" t="str">
        <f aca="false">IF(NOT(X242),"n/a (excluded)",IF(K242=S242,"OK","MISMATCH"))</f>
        <v>OK</v>
      </c>
      <c r="V242" s="8" t="str">
        <f aca="false">IF(NOT(X242),"n/a (excluded)",IF(M242&amp;""=T242&amp;"","OK","MISMATCH"))</f>
        <v>OK</v>
      </c>
      <c r="W242" s="8" t="str">
        <f aca="false">IF(E242="","no activity description",IF(O242="","no numeric odour distance",IF(M242="","no category","")))</f>
        <v/>
      </c>
      <c r="X242" s="12" t="b">
        <f aca="false">W242=""</f>
        <v>1</v>
      </c>
      <c r="Y242" s="8" t="n">
        <f aca="false">IF(X242,INDEX(Codetabel!$C$2:$C$11,MATCH(M242&amp;"",Codetabel!$B$2:$B$11,0)),"")</f>
        <v>4</v>
      </c>
      <c r="Z242" s="12" t="b">
        <f aca="false">IF(X242,O242=S242,"")</f>
        <v>0</v>
      </c>
    </row>
    <row r="243" customFormat="false" ht="15" hidden="false" customHeight="false" outlineLevel="0" collapsed="false">
      <c r="A243" s="9" t="n">
        <v>244</v>
      </c>
      <c r="B243" s="9" t="s">
        <v>589</v>
      </c>
      <c r="C243" s="9" t="s">
        <v>590</v>
      </c>
      <c r="D243" s="9" t="s">
        <v>1265</v>
      </c>
      <c r="E243" s="9" t="s">
        <v>593</v>
      </c>
      <c r="F243" s="9" t="n">
        <v>100</v>
      </c>
      <c r="G243" s="9" t="n">
        <v>30</v>
      </c>
      <c r="H243" s="9" t="n">
        <v>100</v>
      </c>
      <c r="I243" s="9" t="n">
        <v>50</v>
      </c>
      <c r="J243" s="9" t="n">
        <f aca="false">MAX(J244,G244,F244,E244)</f>
        <v>100</v>
      </c>
      <c r="K243" s="9" t="n">
        <v>100</v>
      </c>
      <c r="L243" s="9" t="n">
        <f aca="false">IF(ISNA(P244),"",P244)</f>
        <v>50</v>
      </c>
      <c r="M243" s="9" t="s">
        <v>115</v>
      </c>
      <c r="N243" s="11" t="b">
        <f aca="false">TRUE()</f>
        <v>1</v>
      </c>
      <c r="O243" s="8" t="n">
        <f aca="false">IF(F243="","",IF(ISNUMBER(F243),F243,IFERROR(VALUE(F243),"")))</f>
        <v>100</v>
      </c>
      <c r="P243" s="8" t="n">
        <f aca="false">IF(G243="","",IF(ISNUMBER(G243),G243,IFERROR(VALUE(G243),"")))</f>
        <v>30</v>
      </c>
      <c r="Q243" s="8" t="n">
        <f aca="false">IF(H243="","",IF(ISNUMBER(H243),H243,IFERROR(VALUE(H243),"")))</f>
        <v>100</v>
      </c>
      <c r="R243" s="8" t="n">
        <f aca="false">IF(I243="","",IF(ISNUMBER(I243),I243,IFERROR(VALUE(I243),"")))</f>
        <v>50</v>
      </c>
      <c r="S243" s="8" t="n">
        <f aca="false">IF(COUNT(O243:R243)=0,"",MAX(O243:R243))</f>
        <v>100</v>
      </c>
      <c r="T243" s="8" t="str">
        <f aca="false">IF(S243="","",IFERROR(INDEX(Codetabel!$B$2:$B$11,MATCH(S243,Codetabel!$A$2:$A$11,0)),""))</f>
        <v>3.2</v>
      </c>
      <c r="U243" s="8" t="str">
        <f aca="false">IF(NOT(X243),"n/a (excluded)",IF(K243=S243,"OK","MISMATCH"))</f>
        <v>OK</v>
      </c>
      <c r="V243" s="8" t="str">
        <f aca="false">IF(NOT(X243),"n/a (excluded)",IF(M243&amp;""=T243&amp;"","OK","MISMATCH"))</f>
        <v>OK</v>
      </c>
      <c r="W243" s="8" t="str">
        <f aca="false">IF(E243="","no activity description",IF(O243="","no numeric odour distance",IF(M243="","no category","")))</f>
        <v/>
      </c>
      <c r="X243" s="12" t="b">
        <f aca="false">W243=""</f>
        <v>1</v>
      </c>
      <c r="Y243" s="8" t="n">
        <f aca="false">IF(X243,INDEX(Codetabel!$C$2:$C$11,MATCH(M243&amp;"",Codetabel!$B$2:$B$11,0)),"")</f>
        <v>4</v>
      </c>
      <c r="Z243" s="12" t="b">
        <f aca="false">IF(X243,O243=S243,"")</f>
        <v>1</v>
      </c>
    </row>
    <row r="244" customFormat="false" ht="15" hidden="false" customHeight="false" outlineLevel="0" collapsed="false">
      <c r="A244" s="9" t="n">
        <v>245</v>
      </c>
      <c r="B244" s="9" t="s">
        <v>589</v>
      </c>
      <c r="C244" s="9" t="s">
        <v>590</v>
      </c>
      <c r="D244" s="9" t="s">
        <v>107</v>
      </c>
      <c r="E244" s="9" t="s">
        <v>594</v>
      </c>
      <c r="F244" s="9" t="n">
        <v>50</v>
      </c>
      <c r="G244" s="9" t="n">
        <v>50</v>
      </c>
      <c r="H244" s="9" t="n">
        <v>100</v>
      </c>
      <c r="I244" s="9" t="n">
        <v>30</v>
      </c>
      <c r="J244" s="9" t="n">
        <f aca="false">MAX(J245,G245,F245,E245)</f>
        <v>100</v>
      </c>
      <c r="K244" s="9" t="n">
        <v>100</v>
      </c>
      <c r="L244" s="9" t="n">
        <f aca="false">IF(ISNA(P245),"",P245)</f>
        <v>50</v>
      </c>
      <c r="M244" s="9" t="s">
        <v>115</v>
      </c>
      <c r="N244" s="11" t="b">
        <f aca="false">TRUE()</f>
        <v>1</v>
      </c>
      <c r="O244" s="8" t="n">
        <f aca="false">IF(F244="","",IF(ISNUMBER(F244),F244,IFERROR(VALUE(F244),"")))</f>
        <v>50</v>
      </c>
      <c r="P244" s="8" t="n">
        <f aca="false">IF(G244="","",IF(ISNUMBER(G244),G244,IFERROR(VALUE(G244),"")))</f>
        <v>50</v>
      </c>
      <c r="Q244" s="8" t="n">
        <f aca="false">IF(H244="","",IF(ISNUMBER(H244),H244,IFERROR(VALUE(H244),"")))</f>
        <v>100</v>
      </c>
      <c r="R244" s="8" t="n">
        <f aca="false">IF(I244="","",IF(ISNUMBER(I244),I244,IFERROR(VALUE(I244),"")))</f>
        <v>30</v>
      </c>
      <c r="S244" s="8" t="n">
        <f aca="false">IF(COUNT(O244:R244)=0,"",MAX(O244:R244))</f>
        <v>100</v>
      </c>
      <c r="T244" s="8" t="str">
        <f aca="false">IF(S244="","",IFERROR(INDEX(Codetabel!$B$2:$B$11,MATCH(S244,Codetabel!$A$2:$A$11,0)),""))</f>
        <v>3.2</v>
      </c>
      <c r="U244" s="8" t="str">
        <f aca="false">IF(NOT(X244),"n/a (excluded)",IF(K244=S244,"OK","MISMATCH"))</f>
        <v>OK</v>
      </c>
      <c r="V244" s="8" t="str">
        <f aca="false">IF(NOT(X244),"n/a (excluded)",IF(M244&amp;""=T244&amp;"","OK","MISMATCH"))</f>
        <v>OK</v>
      </c>
      <c r="W244" s="8" t="str">
        <f aca="false">IF(E244="","no activity description",IF(O244="","no numeric odour distance",IF(M244="","no category","")))</f>
        <v/>
      </c>
      <c r="X244" s="12" t="b">
        <f aca="false">W244=""</f>
        <v>1</v>
      </c>
      <c r="Y244" s="8" t="n">
        <f aca="false">IF(X244,INDEX(Codetabel!$C$2:$C$11,MATCH(M244&amp;"",Codetabel!$B$2:$B$11,0)),"")</f>
        <v>4</v>
      </c>
      <c r="Z244" s="12" t="b">
        <f aca="false">IF(X244,O244=S244,"")</f>
        <v>0</v>
      </c>
    </row>
    <row r="245" customFormat="false" ht="15" hidden="false" customHeight="false" outlineLevel="0" collapsed="false">
      <c r="A245" s="9" t="n">
        <v>246</v>
      </c>
      <c r="B245" s="9" t="s">
        <v>589</v>
      </c>
      <c r="C245" s="9" t="s">
        <v>590</v>
      </c>
      <c r="D245" s="9" t="s">
        <v>1217</v>
      </c>
      <c r="E245" s="9" t="s">
        <v>595</v>
      </c>
      <c r="F245" s="9" t="n">
        <v>100</v>
      </c>
      <c r="G245" s="9" t="n">
        <v>50</v>
      </c>
      <c r="H245" s="9" t="n">
        <v>100</v>
      </c>
      <c r="I245" s="9" t="n">
        <v>50</v>
      </c>
      <c r="J245" s="9" t="n">
        <f aca="false">MAX(J246,G246,F246,E246)</f>
        <v>100</v>
      </c>
      <c r="K245" s="9" t="n">
        <v>100</v>
      </c>
      <c r="L245" s="9" t="n">
        <f aca="false">IF(ISNA(P246),"",P246)</f>
        <v>50</v>
      </c>
      <c r="M245" s="9" t="s">
        <v>115</v>
      </c>
      <c r="N245" s="11" t="b">
        <f aca="false">TRUE()</f>
        <v>1</v>
      </c>
      <c r="O245" s="8" t="n">
        <f aca="false">IF(F245="","",IF(ISNUMBER(F245),F245,IFERROR(VALUE(F245),"")))</f>
        <v>100</v>
      </c>
      <c r="P245" s="8" t="n">
        <f aca="false">IF(G245="","",IF(ISNUMBER(G245),G245,IFERROR(VALUE(G245),"")))</f>
        <v>50</v>
      </c>
      <c r="Q245" s="8" t="n">
        <f aca="false">IF(H245="","",IF(ISNUMBER(H245),H245,IFERROR(VALUE(H245),"")))</f>
        <v>100</v>
      </c>
      <c r="R245" s="8" t="n">
        <f aca="false">IF(I245="","",IF(ISNUMBER(I245),I245,IFERROR(VALUE(I245),"")))</f>
        <v>50</v>
      </c>
      <c r="S245" s="8" t="n">
        <f aca="false">IF(COUNT(O245:R245)=0,"",MAX(O245:R245))</f>
        <v>100</v>
      </c>
      <c r="T245" s="8" t="str">
        <f aca="false">IF(S245="","",IFERROR(INDEX(Codetabel!$B$2:$B$11,MATCH(S245,Codetabel!$A$2:$A$11,0)),""))</f>
        <v>3.2</v>
      </c>
      <c r="U245" s="8" t="str">
        <f aca="false">IF(NOT(X245),"n/a (excluded)",IF(K245=S245,"OK","MISMATCH"))</f>
        <v>OK</v>
      </c>
      <c r="V245" s="8" t="str">
        <f aca="false">IF(NOT(X245),"n/a (excluded)",IF(M245&amp;""=T245&amp;"","OK","MISMATCH"))</f>
        <v>OK</v>
      </c>
      <c r="W245" s="8" t="str">
        <f aca="false">IF(E245="","no activity description",IF(O245="","no numeric odour distance",IF(M245="","no category","")))</f>
        <v/>
      </c>
      <c r="X245" s="12" t="b">
        <f aca="false">W245=""</f>
        <v>1</v>
      </c>
      <c r="Y245" s="8" t="n">
        <f aca="false">IF(X245,INDEX(Codetabel!$C$2:$C$11,MATCH(M245&amp;"",Codetabel!$B$2:$B$11,0)),"")</f>
        <v>4</v>
      </c>
      <c r="Z245" s="12" t="b">
        <f aca="false">IF(X245,O245=S245,"")</f>
        <v>1</v>
      </c>
    </row>
    <row r="246" customFormat="false" ht="15" hidden="false" customHeight="false" outlineLevel="0" collapsed="false">
      <c r="A246" s="9" t="n">
        <v>247</v>
      </c>
      <c r="B246" s="9" t="s">
        <v>589</v>
      </c>
      <c r="C246" s="9" t="s">
        <v>590</v>
      </c>
      <c r="D246" s="9" t="s">
        <v>1218</v>
      </c>
      <c r="E246" s="9" t="s">
        <v>596</v>
      </c>
      <c r="F246" s="9" t="n">
        <v>100</v>
      </c>
      <c r="G246" s="9" t="n">
        <v>50</v>
      </c>
      <c r="H246" s="9" t="n">
        <v>100</v>
      </c>
      <c r="I246" s="9" t="n">
        <v>50</v>
      </c>
      <c r="J246" s="9" t="n">
        <f aca="false">MAX(J247,G247,F247,E247)</f>
        <v>100</v>
      </c>
      <c r="K246" s="9" t="n">
        <v>100</v>
      </c>
      <c r="L246" s="9" t="n">
        <f aca="false">IF(ISNA(P247),"",P247)</f>
        <v>50</v>
      </c>
      <c r="M246" s="9" t="s">
        <v>115</v>
      </c>
      <c r="N246" s="11" t="b">
        <f aca="false">TRUE()</f>
        <v>1</v>
      </c>
      <c r="O246" s="8" t="n">
        <f aca="false">IF(F246="","",IF(ISNUMBER(F246),F246,IFERROR(VALUE(F246),"")))</f>
        <v>100</v>
      </c>
      <c r="P246" s="8" t="n">
        <f aca="false">IF(G246="","",IF(ISNUMBER(G246),G246,IFERROR(VALUE(G246),"")))</f>
        <v>50</v>
      </c>
      <c r="Q246" s="8" t="n">
        <f aca="false">IF(H246="","",IF(ISNUMBER(H246),H246,IFERROR(VALUE(H246),"")))</f>
        <v>100</v>
      </c>
      <c r="R246" s="8" t="n">
        <f aca="false">IF(I246="","",IF(ISNUMBER(I246),I246,IFERROR(VALUE(I246),"")))</f>
        <v>50</v>
      </c>
      <c r="S246" s="8" t="n">
        <f aca="false">IF(COUNT(O246:R246)=0,"",MAX(O246:R246))</f>
        <v>100</v>
      </c>
      <c r="T246" s="8" t="str">
        <f aca="false">IF(S246="","",IFERROR(INDEX(Codetabel!$B$2:$B$11,MATCH(S246,Codetabel!$A$2:$A$11,0)),""))</f>
        <v>3.2</v>
      </c>
      <c r="U246" s="8" t="str">
        <f aca="false">IF(NOT(X246),"n/a (excluded)",IF(K246=S246,"OK","MISMATCH"))</f>
        <v>OK</v>
      </c>
      <c r="V246" s="8" t="str">
        <f aca="false">IF(NOT(X246),"n/a (excluded)",IF(M246&amp;""=T246&amp;"","OK","MISMATCH"))</f>
        <v>OK</v>
      </c>
      <c r="W246" s="8" t="str">
        <f aca="false">IF(E246="","no activity description",IF(O246="","no numeric odour distance",IF(M246="","no category","")))</f>
        <v/>
      </c>
      <c r="X246" s="12" t="b">
        <f aca="false">W246=""</f>
        <v>1</v>
      </c>
      <c r="Y246" s="8" t="n">
        <f aca="false">IF(X246,INDEX(Codetabel!$C$2:$C$11,MATCH(M246&amp;"",Codetabel!$B$2:$B$11,0)),"")</f>
        <v>4</v>
      </c>
      <c r="Z246" s="12" t="b">
        <f aca="false">IF(X246,O246=S246,"")</f>
        <v>1</v>
      </c>
    </row>
    <row r="247" customFormat="false" ht="15" hidden="false" customHeight="false" outlineLevel="0" collapsed="false">
      <c r="A247" s="9" t="n">
        <v>248</v>
      </c>
      <c r="B247" s="9" t="s">
        <v>589</v>
      </c>
      <c r="C247" s="9" t="s">
        <v>590</v>
      </c>
      <c r="D247" s="9" t="s">
        <v>1219</v>
      </c>
      <c r="E247" s="9" t="s">
        <v>597</v>
      </c>
      <c r="F247" s="9" t="n">
        <v>30</v>
      </c>
      <c r="G247" s="9" t="n">
        <v>50</v>
      </c>
      <c r="H247" s="9" t="n">
        <v>100</v>
      </c>
      <c r="I247" s="9" t="n">
        <v>30</v>
      </c>
      <c r="J247" s="9" t="n">
        <f aca="false">MAX(J248,G248,F248,E248)</f>
        <v>100</v>
      </c>
      <c r="K247" s="9" t="n">
        <v>100</v>
      </c>
      <c r="L247" s="9" t="n">
        <f aca="false">IF(ISNA(P248),"",P248)</f>
        <v>10</v>
      </c>
      <c r="M247" s="9" t="s">
        <v>115</v>
      </c>
      <c r="N247" s="11" t="b">
        <f aca="false">TRUE()</f>
        <v>1</v>
      </c>
      <c r="O247" s="8" t="n">
        <f aca="false">IF(F247="","",IF(ISNUMBER(F247),F247,IFERROR(VALUE(F247),"")))</f>
        <v>30</v>
      </c>
      <c r="P247" s="8" t="n">
        <f aca="false">IF(G247="","",IF(ISNUMBER(G247),G247,IFERROR(VALUE(G247),"")))</f>
        <v>50</v>
      </c>
      <c r="Q247" s="8" t="n">
        <f aca="false">IF(H247="","",IF(ISNUMBER(H247),H247,IFERROR(VALUE(H247),"")))</f>
        <v>100</v>
      </c>
      <c r="R247" s="8" t="n">
        <f aca="false">IF(I247="","",IF(ISNUMBER(I247),I247,IFERROR(VALUE(I247),"")))</f>
        <v>30</v>
      </c>
      <c r="S247" s="8" t="n">
        <f aca="false">IF(COUNT(O247:R247)=0,"",MAX(O247:R247))</f>
        <v>100</v>
      </c>
      <c r="T247" s="8" t="str">
        <f aca="false">IF(S247="","",IFERROR(INDEX(Codetabel!$B$2:$B$11,MATCH(S247,Codetabel!$A$2:$A$11,0)),""))</f>
        <v>3.2</v>
      </c>
      <c r="U247" s="8" t="str">
        <f aca="false">IF(NOT(X247),"n/a (excluded)",IF(K247=S247,"OK","MISMATCH"))</f>
        <v>OK</v>
      </c>
      <c r="V247" s="8" t="str">
        <f aca="false">IF(NOT(X247),"n/a (excluded)",IF(M247&amp;""=T247&amp;"","OK","MISMATCH"))</f>
        <v>OK</v>
      </c>
      <c r="W247" s="8" t="str">
        <f aca="false">IF(E247="","no activity description",IF(O247="","no numeric odour distance",IF(M247="","no category","")))</f>
        <v/>
      </c>
      <c r="X247" s="12" t="b">
        <f aca="false">W247=""</f>
        <v>1</v>
      </c>
      <c r="Y247" s="8" t="n">
        <f aca="false">IF(X247,INDEX(Codetabel!$C$2:$C$11,MATCH(M247&amp;"",Codetabel!$B$2:$B$11,0)),"")</f>
        <v>4</v>
      </c>
      <c r="Z247" s="12" t="b">
        <f aca="false">IF(X247,O247=S247,"")</f>
        <v>0</v>
      </c>
    </row>
    <row r="248" customFormat="false" ht="15" hidden="false" customHeight="false" outlineLevel="0" collapsed="false">
      <c r="A248" s="9" t="n">
        <v>249</v>
      </c>
      <c r="B248" s="9" t="s">
        <v>589</v>
      </c>
      <c r="C248" s="9" t="s">
        <v>1187</v>
      </c>
      <c r="D248" s="9" t="s">
        <v>418</v>
      </c>
      <c r="E248" s="9" t="s">
        <v>598</v>
      </c>
      <c r="F248" s="9" t="n">
        <v>50</v>
      </c>
      <c r="G248" s="9" t="n">
        <v>10</v>
      </c>
      <c r="H248" s="9" t="n">
        <v>100</v>
      </c>
      <c r="I248" s="9" t="n">
        <v>30</v>
      </c>
      <c r="J248" s="9" t="n">
        <f aca="false">MAX(J249,G249,F249,E249)</f>
        <v>100</v>
      </c>
      <c r="K248" s="9" t="n">
        <v>100</v>
      </c>
      <c r="L248" s="9" t="n">
        <f aca="false">IF(ISNA(P249),"",P249)</f>
        <v>10</v>
      </c>
      <c r="M248" s="9" t="s">
        <v>115</v>
      </c>
      <c r="N248" s="11" t="b">
        <f aca="false">TRUE()</f>
        <v>1</v>
      </c>
      <c r="O248" s="8" t="n">
        <f aca="false">IF(F248="","",IF(ISNUMBER(F248),F248,IFERROR(VALUE(F248),"")))</f>
        <v>50</v>
      </c>
      <c r="P248" s="8" t="n">
        <f aca="false">IF(G248="","",IF(ISNUMBER(G248),G248,IFERROR(VALUE(G248),"")))</f>
        <v>10</v>
      </c>
      <c r="Q248" s="8" t="n">
        <f aca="false">IF(H248="","",IF(ISNUMBER(H248),H248,IFERROR(VALUE(H248),"")))</f>
        <v>100</v>
      </c>
      <c r="R248" s="8" t="n">
        <f aca="false">IF(I248="","",IF(ISNUMBER(I248),I248,IFERROR(VALUE(I248),"")))</f>
        <v>30</v>
      </c>
      <c r="S248" s="8" t="n">
        <f aca="false">IF(COUNT(O248:R248)=0,"",MAX(O248:R248))</f>
        <v>100</v>
      </c>
      <c r="T248" s="8" t="str">
        <f aca="false">IF(S248="","",IFERROR(INDEX(Codetabel!$B$2:$B$11,MATCH(S248,Codetabel!$A$2:$A$11,0)),""))</f>
        <v>3.2</v>
      </c>
      <c r="U248" s="8" t="str">
        <f aca="false">IF(NOT(X248),"n/a (excluded)",IF(K248=S248,"OK","MISMATCH"))</f>
        <v>OK</v>
      </c>
      <c r="V248" s="8" t="str">
        <f aca="false">IF(NOT(X248),"n/a (excluded)",IF(M248&amp;""=T248&amp;"","OK","MISMATCH"))</f>
        <v>OK</v>
      </c>
      <c r="W248" s="8" t="str">
        <f aca="false">IF(E248="","no activity description",IF(O248="","no numeric odour distance",IF(M248="","no category","")))</f>
        <v/>
      </c>
      <c r="X248" s="12" t="b">
        <f aca="false">W248=""</f>
        <v>1</v>
      </c>
      <c r="Y248" s="8" t="n">
        <f aca="false">IF(X248,INDEX(Codetabel!$C$2:$C$11,MATCH(M248&amp;"",Codetabel!$B$2:$B$11,0)),"")</f>
        <v>4</v>
      </c>
      <c r="Z248" s="12" t="b">
        <f aca="false">IF(X248,O248=S248,"")</f>
        <v>0</v>
      </c>
    </row>
    <row r="249" customFormat="false" ht="15" hidden="false" customHeight="false" outlineLevel="0" collapsed="false">
      <c r="A249" s="9" t="n">
        <v>250</v>
      </c>
      <c r="B249" s="9" t="s">
        <v>589</v>
      </c>
      <c r="C249" s="9" t="s">
        <v>590</v>
      </c>
      <c r="D249" s="9" t="s">
        <v>1220</v>
      </c>
      <c r="E249" s="9" t="s">
        <v>599</v>
      </c>
      <c r="F249" s="9" t="n">
        <v>50</v>
      </c>
      <c r="G249" s="9" t="n">
        <v>10</v>
      </c>
      <c r="H249" s="9" t="n">
        <v>100</v>
      </c>
      <c r="I249" s="9" t="n">
        <v>30</v>
      </c>
      <c r="J249" s="9" t="n">
        <f aca="false">MAX(J250,G250,F250,E250)</f>
        <v>100</v>
      </c>
      <c r="K249" s="9" t="n">
        <v>100</v>
      </c>
      <c r="L249" s="9" t="n">
        <f aca="false">IF(ISNA(P250),"",P250)</f>
        <v>50</v>
      </c>
      <c r="M249" s="9" t="s">
        <v>115</v>
      </c>
      <c r="N249" s="11" t="b">
        <f aca="false">TRUE()</f>
        <v>1</v>
      </c>
      <c r="O249" s="8" t="n">
        <f aca="false">IF(F249="","",IF(ISNUMBER(F249),F249,IFERROR(VALUE(F249),"")))</f>
        <v>50</v>
      </c>
      <c r="P249" s="8" t="n">
        <f aca="false">IF(G249="","",IF(ISNUMBER(G249),G249,IFERROR(VALUE(G249),"")))</f>
        <v>10</v>
      </c>
      <c r="Q249" s="8" t="n">
        <f aca="false">IF(H249="","",IF(ISNUMBER(H249),H249,IFERROR(VALUE(H249),"")))</f>
        <v>100</v>
      </c>
      <c r="R249" s="8" t="n">
        <f aca="false">IF(I249="","",IF(ISNUMBER(I249),I249,IFERROR(VALUE(I249),"")))</f>
        <v>30</v>
      </c>
      <c r="S249" s="8" t="n">
        <f aca="false">IF(COUNT(O249:R249)=0,"",MAX(O249:R249))</f>
        <v>100</v>
      </c>
      <c r="T249" s="8" t="str">
        <f aca="false">IF(S249="","",IFERROR(INDEX(Codetabel!$B$2:$B$11,MATCH(S249,Codetabel!$A$2:$A$11,0)),""))</f>
        <v>3.2</v>
      </c>
      <c r="U249" s="8" t="str">
        <f aca="false">IF(NOT(X249),"n/a (excluded)",IF(K249=S249,"OK","MISMATCH"))</f>
        <v>OK</v>
      </c>
      <c r="V249" s="8" t="str">
        <f aca="false">IF(NOT(X249),"n/a (excluded)",IF(M249&amp;""=T249&amp;"","OK","MISMATCH"))</f>
        <v>OK</v>
      </c>
      <c r="W249" s="8" t="str">
        <f aca="false">IF(E249="","no activity description",IF(O249="","no numeric odour distance",IF(M249="","no category","")))</f>
        <v/>
      </c>
      <c r="X249" s="12" t="b">
        <f aca="false">W249=""</f>
        <v>1</v>
      </c>
      <c r="Y249" s="8" t="n">
        <f aca="false">IF(X249,INDEX(Codetabel!$C$2:$C$11,MATCH(M249&amp;"",Codetabel!$B$2:$B$11,0)),"")</f>
        <v>4</v>
      </c>
      <c r="Z249" s="12" t="b">
        <f aca="false">IF(X249,O249=S249,"")</f>
        <v>0</v>
      </c>
    </row>
    <row r="250" customFormat="false" ht="15" hidden="false" customHeight="false" outlineLevel="0" collapsed="false">
      <c r="A250" s="9" t="n">
        <v>251</v>
      </c>
      <c r="B250" s="9" t="s">
        <v>589</v>
      </c>
      <c r="C250" s="9" t="s">
        <v>590</v>
      </c>
      <c r="D250" s="9" t="s">
        <v>1247</v>
      </c>
      <c r="E250" s="9" t="s">
        <v>600</v>
      </c>
      <c r="F250" s="9" t="n">
        <v>100</v>
      </c>
      <c r="G250" s="9" t="n">
        <v>50</v>
      </c>
      <c r="H250" s="9" t="n">
        <v>100</v>
      </c>
      <c r="I250" s="9" t="n">
        <v>50</v>
      </c>
      <c r="J250" s="9" t="n">
        <f aca="false">MAX(J251,G251,F251,E251)</f>
        <v>30</v>
      </c>
      <c r="K250" s="9" t="n">
        <v>100</v>
      </c>
      <c r="L250" s="9" t="n">
        <f aca="false">IF(ISNA(P251),"",P251)</f>
        <v>30</v>
      </c>
      <c r="M250" s="9" t="s">
        <v>115</v>
      </c>
      <c r="N250" s="11" t="b">
        <f aca="false">TRUE()</f>
        <v>1</v>
      </c>
      <c r="O250" s="8" t="n">
        <f aca="false">IF(F250="","",IF(ISNUMBER(F250),F250,IFERROR(VALUE(F250),"")))</f>
        <v>100</v>
      </c>
      <c r="P250" s="8" t="n">
        <f aca="false">IF(G250="","",IF(ISNUMBER(G250),G250,IFERROR(VALUE(G250),"")))</f>
        <v>50</v>
      </c>
      <c r="Q250" s="8" t="n">
        <f aca="false">IF(H250="","",IF(ISNUMBER(H250),H250,IFERROR(VALUE(H250),"")))</f>
        <v>100</v>
      </c>
      <c r="R250" s="8" t="n">
        <f aca="false">IF(I250="","",IF(ISNUMBER(I250),I250,IFERROR(VALUE(I250),"")))</f>
        <v>50</v>
      </c>
      <c r="S250" s="8" t="n">
        <f aca="false">IF(COUNT(O250:R250)=0,"",MAX(O250:R250))</f>
        <v>100</v>
      </c>
      <c r="T250" s="8" t="str">
        <f aca="false">IF(S250="","",IFERROR(INDEX(Codetabel!$B$2:$B$11,MATCH(S250,Codetabel!$A$2:$A$11,0)),""))</f>
        <v>3.2</v>
      </c>
      <c r="U250" s="8" t="str">
        <f aca="false">IF(NOT(X250),"n/a (excluded)",IF(K250=S250,"OK","MISMATCH"))</f>
        <v>OK</v>
      </c>
      <c r="V250" s="8" t="str">
        <f aca="false">IF(NOT(X250),"n/a (excluded)",IF(M250&amp;""=T250&amp;"","OK","MISMATCH"))</f>
        <v>OK</v>
      </c>
      <c r="W250" s="8" t="str">
        <f aca="false">IF(E250="","no activity description",IF(O250="","no numeric odour distance",IF(M250="","no category","")))</f>
        <v/>
      </c>
      <c r="X250" s="12" t="b">
        <f aca="false">W250=""</f>
        <v>1</v>
      </c>
      <c r="Y250" s="8" t="n">
        <f aca="false">IF(X250,INDEX(Codetabel!$C$2:$C$11,MATCH(M250&amp;"",Codetabel!$B$2:$B$11,0)),"")</f>
        <v>4</v>
      </c>
      <c r="Z250" s="12" t="b">
        <f aca="false">IF(X250,O250=S250,"")</f>
        <v>1</v>
      </c>
    </row>
    <row r="251" customFormat="false" ht="15" hidden="false" customHeight="false" outlineLevel="0" collapsed="false">
      <c r="A251" s="9" t="n">
        <v>252</v>
      </c>
      <c r="B251" s="9" t="s">
        <v>589</v>
      </c>
      <c r="C251" s="9" t="s">
        <v>590</v>
      </c>
      <c r="D251" s="9" t="s">
        <v>1341</v>
      </c>
      <c r="E251" s="9" t="s">
        <v>601</v>
      </c>
      <c r="F251" s="9" t="n">
        <v>30</v>
      </c>
      <c r="G251" s="9" t="n">
        <v>30</v>
      </c>
      <c r="H251" s="9" t="n">
        <v>100</v>
      </c>
      <c r="I251" s="9" t="n">
        <v>50</v>
      </c>
      <c r="J251" s="9" t="n">
        <f aca="false">MAX(J252,G252,F252,E252)</f>
        <v>30</v>
      </c>
      <c r="K251" s="9" t="n">
        <v>100</v>
      </c>
      <c r="L251" s="9" t="n">
        <f aca="false">IF(ISNA(P252),"",P252)</f>
        <v>30</v>
      </c>
      <c r="M251" s="9" t="s">
        <v>115</v>
      </c>
      <c r="N251" s="11" t="b">
        <f aca="false">TRUE()</f>
        <v>1</v>
      </c>
      <c r="O251" s="8" t="n">
        <f aca="false">IF(F251="","",IF(ISNUMBER(F251),F251,IFERROR(VALUE(F251),"")))</f>
        <v>30</v>
      </c>
      <c r="P251" s="8" t="n">
        <f aca="false">IF(G251="","",IF(ISNUMBER(G251),G251,IFERROR(VALUE(G251),"")))</f>
        <v>30</v>
      </c>
      <c r="Q251" s="8" t="n">
        <f aca="false">IF(H251="","",IF(ISNUMBER(H251),H251,IFERROR(VALUE(H251),"")))</f>
        <v>100</v>
      </c>
      <c r="R251" s="8" t="n">
        <f aca="false">IF(I251="","",IF(ISNUMBER(I251),I251,IFERROR(VALUE(I251),"")))</f>
        <v>50</v>
      </c>
      <c r="S251" s="8" t="n">
        <f aca="false">IF(COUNT(O251:R251)=0,"",MAX(O251:R251))</f>
        <v>100</v>
      </c>
      <c r="T251" s="8" t="str">
        <f aca="false">IF(S251="","",IFERROR(INDEX(Codetabel!$B$2:$B$11,MATCH(S251,Codetabel!$A$2:$A$11,0)),""))</f>
        <v>3.2</v>
      </c>
      <c r="U251" s="8" t="str">
        <f aca="false">IF(NOT(X251),"n/a (excluded)",IF(K251=S251,"OK","MISMATCH"))</f>
        <v>OK</v>
      </c>
      <c r="V251" s="8" t="str">
        <f aca="false">IF(NOT(X251),"n/a (excluded)",IF(M251&amp;""=T251&amp;"","OK","MISMATCH"))</f>
        <v>OK</v>
      </c>
      <c r="W251" s="8" t="str">
        <f aca="false">IF(E251="","no activity description",IF(O251="","no numeric odour distance",IF(M251="","no category","")))</f>
        <v/>
      </c>
      <c r="X251" s="12" t="b">
        <f aca="false">W251=""</f>
        <v>1</v>
      </c>
      <c r="Y251" s="8" t="n">
        <f aca="false">IF(X251,INDEX(Codetabel!$C$2:$C$11,MATCH(M251&amp;"",Codetabel!$B$2:$B$11,0)),"")</f>
        <v>4</v>
      </c>
      <c r="Z251" s="12" t="b">
        <f aca="false">IF(X251,O251=S251,"")</f>
        <v>0</v>
      </c>
    </row>
    <row r="252" customFormat="false" ht="15" hidden="false" customHeight="false" outlineLevel="0" collapsed="false">
      <c r="A252" s="9" t="n">
        <v>253</v>
      </c>
      <c r="B252" s="9" t="s">
        <v>602</v>
      </c>
      <c r="C252" s="9" t="s">
        <v>603</v>
      </c>
      <c r="D252" s="9" t="n">
        <v>1</v>
      </c>
      <c r="E252" s="9" t="s">
        <v>604</v>
      </c>
      <c r="F252" s="9" t="n">
        <v>10</v>
      </c>
      <c r="G252" s="9" t="n">
        <v>30</v>
      </c>
      <c r="H252" s="9" t="n">
        <v>100</v>
      </c>
      <c r="I252" s="9" t="n">
        <v>30</v>
      </c>
      <c r="J252" s="9" t="n">
        <f aca="false">MAX(J253,G253,F253,E253)</f>
        <v>30</v>
      </c>
      <c r="K252" s="9" t="n">
        <v>100</v>
      </c>
      <c r="L252" s="9" t="n">
        <f aca="false">IF(ISNA(P253),"",P253)</f>
        <v>30</v>
      </c>
      <c r="M252" s="9" t="s">
        <v>115</v>
      </c>
      <c r="N252" s="11" t="b">
        <f aca="false">TRUE()</f>
        <v>1</v>
      </c>
      <c r="O252" s="8" t="n">
        <f aca="false">IF(F252="","",IF(ISNUMBER(F252),F252,IFERROR(VALUE(F252),"")))</f>
        <v>10</v>
      </c>
      <c r="P252" s="8" t="n">
        <f aca="false">IF(G252="","",IF(ISNUMBER(G252),G252,IFERROR(VALUE(G252),"")))</f>
        <v>30</v>
      </c>
      <c r="Q252" s="8" t="n">
        <f aca="false">IF(H252="","",IF(ISNUMBER(H252),H252,IFERROR(VALUE(H252),"")))</f>
        <v>100</v>
      </c>
      <c r="R252" s="8" t="n">
        <f aca="false">IF(I252="","",IF(ISNUMBER(I252),I252,IFERROR(VALUE(I252),"")))</f>
        <v>30</v>
      </c>
      <c r="S252" s="8" t="n">
        <f aca="false">IF(COUNT(O252:R252)=0,"",MAX(O252:R252))</f>
        <v>100</v>
      </c>
      <c r="T252" s="8" t="str">
        <f aca="false">IF(S252="","",IFERROR(INDEX(Codetabel!$B$2:$B$11,MATCH(S252,Codetabel!$A$2:$A$11,0)),""))</f>
        <v>3.2</v>
      </c>
      <c r="U252" s="8" t="str">
        <f aca="false">IF(NOT(X252),"n/a (excluded)",IF(K252=S252,"OK","MISMATCH"))</f>
        <v>OK</v>
      </c>
      <c r="V252" s="8" t="str">
        <f aca="false">IF(NOT(X252),"n/a (excluded)",IF(M252&amp;""=T252&amp;"","OK","MISMATCH"))</f>
        <v>OK</v>
      </c>
      <c r="W252" s="8" t="str">
        <f aca="false">IF(E252="","no activity description",IF(O252="","no numeric odour distance",IF(M252="","no category","")))</f>
        <v/>
      </c>
      <c r="X252" s="12" t="b">
        <f aca="false">W252=""</f>
        <v>1</v>
      </c>
      <c r="Y252" s="8" t="n">
        <f aca="false">IF(X252,INDEX(Codetabel!$C$2:$C$11,MATCH(M252&amp;"",Codetabel!$B$2:$B$11,0)),"")</f>
        <v>4</v>
      </c>
      <c r="Z252" s="12" t="b">
        <f aca="false">IF(X252,O252=S252,"")</f>
        <v>0</v>
      </c>
    </row>
    <row r="253" customFormat="false" ht="15" hidden="false" customHeight="false" outlineLevel="0" collapsed="false">
      <c r="A253" s="9" t="n">
        <v>254</v>
      </c>
      <c r="B253" s="9" t="s">
        <v>602</v>
      </c>
      <c r="C253" s="9" t="s">
        <v>603</v>
      </c>
      <c r="D253" s="9" t="n">
        <v>2</v>
      </c>
      <c r="E253" s="9" t="s">
        <v>605</v>
      </c>
      <c r="F253" s="9" t="n">
        <v>10</v>
      </c>
      <c r="G253" s="9" t="n">
        <v>30</v>
      </c>
      <c r="H253" s="9" t="n">
        <v>50</v>
      </c>
      <c r="I253" s="9" t="n">
        <v>10</v>
      </c>
      <c r="J253" s="9" t="n">
        <f aca="false">MAX(J254,G254,F254,E254)</f>
        <v>0</v>
      </c>
      <c r="K253" s="9" t="n">
        <v>50</v>
      </c>
      <c r="L253" s="9" t="str">
        <f aca="false">IF(ISNA(P254),"",P254)</f>
        <v/>
      </c>
      <c r="M253" s="9" t="s">
        <v>126</v>
      </c>
      <c r="N253" s="11" t="b">
        <f aca="false">TRUE()</f>
        <v>1</v>
      </c>
      <c r="O253" s="8" t="n">
        <f aca="false">IF(F253="","",IF(ISNUMBER(F253),F253,IFERROR(VALUE(F253),"")))</f>
        <v>10</v>
      </c>
      <c r="P253" s="8" t="n">
        <f aca="false">IF(G253="","",IF(ISNUMBER(G253),G253,IFERROR(VALUE(G253),"")))</f>
        <v>30</v>
      </c>
      <c r="Q253" s="8" t="n">
        <f aca="false">IF(H253="","",IF(ISNUMBER(H253),H253,IFERROR(VALUE(H253),"")))</f>
        <v>50</v>
      </c>
      <c r="R253" s="8" t="n">
        <f aca="false">IF(I253="","",IF(ISNUMBER(I253),I253,IFERROR(VALUE(I253),"")))</f>
        <v>10</v>
      </c>
      <c r="S253" s="8" t="n">
        <f aca="false">IF(COUNT(O253:R253)=0,"",MAX(O253:R253))</f>
        <v>50</v>
      </c>
      <c r="T253" s="8" t="str">
        <f aca="false">IF(S253="","",IFERROR(INDEX(Codetabel!$B$2:$B$11,MATCH(S253,Codetabel!$A$2:$A$11,0)),""))</f>
        <v>3.1</v>
      </c>
      <c r="U253" s="8" t="str">
        <f aca="false">IF(NOT(X253),"n/a (excluded)",IF(K253=S253,"OK","MISMATCH"))</f>
        <v>OK</v>
      </c>
      <c r="V253" s="8" t="str">
        <f aca="false">IF(NOT(X253),"n/a (excluded)",IF(M253&amp;""=T253&amp;"","OK","MISMATCH"))</f>
        <v>OK</v>
      </c>
      <c r="W253" s="8" t="str">
        <f aca="false">IF(E253="","no activity description",IF(O253="","no numeric odour distance",IF(M253="","no category","")))</f>
        <v/>
      </c>
      <c r="X253" s="12" t="b">
        <f aca="false">W253=""</f>
        <v>1</v>
      </c>
      <c r="Y253" s="8" t="n">
        <f aca="false">IF(X253,INDEX(Codetabel!$C$2:$C$11,MATCH(M253&amp;"",Codetabel!$B$2:$B$11,0)),"")</f>
        <v>3</v>
      </c>
      <c r="Z253" s="12" t="b">
        <f aca="false">IF(X253,O253=S253,"")</f>
        <v>0</v>
      </c>
    </row>
    <row r="254" customFormat="false" ht="15" hidden="false" customHeight="false" outlineLevel="0" collapsed="false">
      <c r="A254" s="9" t="n">
        <v>255</v>
      </c>
      <c r="B254" s="9" t="s">
        <v>606</v>
      </c>
      <c r="C254" s="9" t="s">
        <v>607</v>
      </c>
      <c r="D254" s="9" t="s">
        <v>1294</v>
      </c>
      <c r="E254" s="9" t="s">
        <v>1342</v>
      </c>
      <c r="F254" s="9"/>
      <c r="G254" s="9"/>
      <c r="H254" s="9"/>
      <c r="I254" s="9"/>
      <c r="J254" s="9"/>
      <c r="K254" s="9"/>
      <c r="L254" s="9" t="n">
        <f aca="false">IF(ISNA(P255),"",P255)</f>
        <v>50</v>
      </c>
      <c r="M254" s="9"/>
      <c r="N254" s="11" t="b">
        <f aca="false">TRUE()</f>
        <v>1</v>
      </c>
      <c r="O254" s="8" t="str">
        <f aca="false">IF(F254="","",IF(ISNUMBER(F254),F254,IFERROR(VALUE(F254),"")))</f>
        <v/>
      </c>
      <c r="P254" s="8" t="str">
        <f aca="false">IF(G254="","",IF(ISNUMBER(G254),G254,IFERROR(VALUE(G254),"")))</f>
        <v/>
      </c>
      <c r="Q254" s="8" t="str">
        <f aca="false">IF(H254="","",IF(ISNUMBER(H254),H254,IFERROR(VALUE(H254),"")))</f>
        <v/>
      </c>
      <c r="R254" s="8" t="str">
        <f aca="false">IF(I254="","",IF(ISNUMBER(I254),I254,IFERROR(VALUE(I254),"")))</f>
        <v/>
      </c>
      <c r="S254" s="8" t="str">
        <f aca="false">IF(COUNT(O254:R254)=0,"",MAX(O254:R254))</f>
        <v/>
      </c>
      <c r="T254" s="8" t="str">
        <f aca="false">IF(S254="","",IFERROR(INDEX(Codetabel!$B$2:$B$11,MATCH(S254,Codetabel!$A$2:$A$11,0)),""))</f>
        <v/>
      </c>
      <c r="U254" s="8" t="str">
        <f aca="false">IF(NOT(X254),"n/a (excluded)",IF(K254=S254,"OK","MISMATCH"))</f>
        <v>n/a (excluded)</v>
      </c>
      <c r="V254" s="8" t="str">
        <f aca="false">IF(NOT(X254),"n/a (excluded)",IF(M254&amp;""=T254&amp;"","OK","MISMATCH"))</f>
        <v>n/a (excluded)</v>
      </c>
      <c r="W254" s="8" t="str">
        <f aca="false">IF(E254="","no activity description",IF(O254="","no numeric odour distance",IF(M254="","no category","")))</f>
        <v>no numeric odour distance</v>
      </c>
      <c r="X254" s="12" t="b">
        <f aca="false">W254=""</f>
        <v>0</v>
      </c>
      <c r="Y254" s="8" t="str">
        <f aca="false">IF(X254,INDEX(Codetabel!$C$2:$C$11,MATCH(M254&amp;"",Codetabel!$B$2:$B$11,0)),"")</f>
        <v/>
      </c>
      <c r="Z254" s="8" t="str">
        <f aca="false">IF(X254,O254=S254,"")</f>
        <v/>
      </c>
    </row>
    <row r="255" customFormat="false" ht="15" hidden="false" customHeight="false" outlineLevel="0" collapsed="false">
      <c r="A255" s="9" t="n">
        <v>256</v>
      </c>
      <c r="B255" s="9" t="s">
        <v>606</v>
      </c>
      <c r="C255" s="9" t="s">
        <v>607</v>
      </c>
      <c r="D255" s="9" t="s">
        <v>1296</v>
      </c>
      <c r="E255" s="9" t="s">
        <v>562</v>
      </c>
      <c r="F255" s="9" t="n">
        <v>30</v>
      </c>
      <c r="G255" s="9" t="n">
        <v>50</v>
      </c>
      <c r="H255" s="9" t="n">
        <v>200</v>
      </c>
      <c r="I255" s="9" t="n">
        <v>30</v>
      </c>
      <c r="J255" s="9" t="n">
        <f aca="false">MAX(J256,G256,F256,E256)</f>
        <v>30</v>
      </c>
      <c r="K255" s="9" t="n">
        <v>200</v>
      </c>
      <c r="L255" s="9" t="n">
        <f aca="false">IF(ISNA(P256),"",P256)</f>
        <v>30</v>
      </c>
      <c r="M255" s="9" t="s">
        <v>132</v>
      </c>
      <c r="N255" s="11" t="b">
        <f aca="false">TRUE()</f>
        <v>1</v>
      </c>
      <c r="O255" s="8" t="n">
        <f aca="false">IF(F255="","",IF(ISNUMBER(F255),F255,IFERROR(VALUE(F255),"")))</f>
        <v>30</v>
      </c>
      <c r="P255" s="8" t="n">
        <f aca="false">IF(G255="","",IF(ISNUMBER(G255),G255,IFERROR(VALUE(G255),"")))</f>
        <v>50</v>
      </c>
      <c r="Q255" s="8" t="n">
        <f aca="false">IF(H255="","",IF(ISNUMBER(H255),H255,IFERROR(VALUE(H255),"")))</f>
        <v>200</v>
      </c>
      <c r="R255" s="8" t="n">
        <f aca="false">IF(I255="","",IF(ISNUMBER(I255),I255,IFERROR(VALUE(I255),"")))</f>
        <v>30</v>
      </c>
      <c r="S255" s="8" t="n">
        <f aca="false">IF(COUNT(O255:R255)=0,"",MAX(O255:R255))</f>
        <v>200</v>
      </c>
      <c r="T255" s="8" t="str">
        <f aca="false">IF(S255="","",IFERROR(INDEX(Codetabel!$B$2:$B$11,MATCH(S255,Codetabel!$A$2:$A$11,0)),""))</f>
        <v>4.1</v>
      </c>
      <c r="U255" s="8" t="str">
        <f aca="false">IF(NOT(X255),"n/a (excluded)",IF(K255=S255,"OK","MISMATCH"))</f>
        <v>OK</v>
      </c>
      <c r="V255" s="8" t="str">
        <f aca="false">IF(NOT(X255),"n/a (excluded)",IF(M255&amp;""=T255&amp;"","OK","MISMATCH"))</f>
        <v>OK</v>
      </c>
      <c r="W255" s="8" t="str">
        <f aca="false">IF(E255="","no activity description",IF(O255="","no numeric odour distance",IF(M255="","no category","")))</f>
        <v/>
      </c>
      <c r="X255" s="12" t="b">
        <f aca="false">W255=""</f>
        <v>1</v>
      </c>
      <c r="Y255" s="8" t="n">
        <f aca="false">IF(X255,INDEX(Codetabel!$C$2:$C$11,MATCH(M255&amp;"",Codetabel!$B$2:$B$11,0)),"")</f>
        <v>5</v>
      </c>
      <c r="Z255" s="12" t="b">
        <f aca="false">IF(X255,O255=S255,"")</f>
        <v>0</v>
      </c>
    </row>
    <row r="256" customFormat="false" ht="15" hidden="false" customHeight="false" outlineLevel="0" collapsed="false">
      <c r="A256" s="9" t="n">
        <v>257</v>
      </c>
      <c r="B256" s="9" t="s">
        <v>606</v>
      </c>
      <c r="C256" s="9" t="s">
        <v>607</v>
      </c>
      <c r="D256" s="9" t="s">
        <v>1286</v>
      </c>
      <c r="E256" s="9" t="s">
        <v>608</v>
      </c>
      <c r="F256" s="9" t="n">
        <v>30</v>
      </c>
      <c r="G256" s="9" t="n">
        <v>30</v>
      </c>
      <c r="H256" s="9" t="n">
        <v>100</v>
      </c>
      <c r="I256" s="9" t="n">
        <v>30</v>
      </c>
      <c r="J256" s="9" t="n">
        <f aca="false">MAX(J257,G257,F257,E257)</f>
        <v>30</v>
      </c>
      <c r="K256" s="9" t="n">
        <v>100</v>
      </c>
      <c r="L256" s="9" t="n">
        <f aca="false">IF(ISNA(P257),"",P257)</f>
        <v>30</v>
      </c>
      <c r="M256" s="9" t="s">
        <v>115</v>
      </c>
      <c r="N256" s="11" t="b">
        <f aca="false">TRUE()</f>
        <v>1</v>
      </c>
      <c r="O256" s="8" t="n">
        <f aca="false">IF(F256="","",IF(ISNUMBER(F256),F256,IFERROR(VALUE(F256),"")))</f>
        <v>30</v>
      </c>
      <c r="P256" s="8" t="n">
        <f aca="false">IF(G256="","",IF(ISNUMBER(G256),G256,IFERROR(VALUE(G256),"")))</f>
        <v>30</v>
      </c>
      <c r="Q256" s="8" t="n">
        <f aca="false">IF(H256="","",IF(ISNUMBER(H256),H256,IFERROR(VALUE(H256),"")))</f>
        <v>100</v>
      </c>
      <c r="R256" s="8" t="n">
        <f aca="false">IF(I256="","",IF(ISNUMBER(I256),I256,IFERROR(VALUE(I256),"")))</f>
        <v>30</v>
      </c>
      <c r="S256" s="8" t="n">
        <f aca="false">IF(COUNT(O256:R256)=0,"",MAX(O256:R256))</f>
        <v>100</v>
      </c>
      <c r="T256" s="8" t="str">
        <f aca="false">IF(S256="","",IFERROR(INDEX(Codetabel!$B$2:$B$11,MATCH(S256,Codetabel!$A$2:$A$11,0)),""))</f>
        <v>3.2</v>
      </c>
      <c r="U256" s="8" t="str">
        <f aca="false">IF(NOT(X256),"n/a (excluded)",IF(K256=S256,"OK","MISMATCH"))</f>
        <v>OK</v>
      </c>
      <c r="V256" s="8" t="str">
        <f aca="false">IF(NOT(X256),"n/a (excluded)",IF(M256&amp;""=T256&amp;"","OK","MISMATCH"))</f>
        <v>OK</v>
      </c>
      <c r="W256" s="8" t="str">
        <f aca="false">IF(E256="","no activity description",IF(O256="","no numeric odour distance",IF(M256="","no category","")))</f>
        <v/>
      </c>
      <c r="X256" s="12" t="b">
        <f aca="false">W256=""</f>
        <v>1</v>
      </c>
      <c r="Y256" s="8" t="n">
        <f aca="false">IF(X256,INDEX(Codetabel!$C$2:$C$11,MATCH(M256&amp;"",Codetabel!$B$2:$B$11,0)),"")</f>
        <v>4</v>
      </c>
      <c r="Z256" s="12" t="b">
        <f aca="false">IF(X256,O256=S256,"")</f>
        <v>0</v>
      </c>
    </row>
    <row r="257" customFormat="false" ht="15" hidden="false" customHeight="false" outlineLevel="0" collapsed="false">
      <c r="A257" s="9" t="n">
        <v>258</v>
      </c>
      <c r="B257" s="9" t="s">
        <v>606</v>
      </c>
      <c r="C257" s="9" t="s">
        <v>607</v>
      </c>
      <c r="D257" s="9" t="s">
        <v>1286</v>
      </c>
      <c r="E257" s="9" t="s">
        <v>609</v>
      </c>
      <c r="F257" s="9" t="n">
        <v>30</v>
      </c>
      <c r="G257" s="9" t="n">
        <v>30</v>
      </c>
      <c r="H257" s="9" t="n">
        <v>50</v>
      </c>
      <c r="I257" s="9" t="n">
        <v>10</v>
      </c>
      <c r="J257" s="9" t="n">
        <f aca="false">MAX(J258,G258,F258,E258)</f>
        <v>0</v>
      </c>
      <c r="K257" s="9" t="n">
        <v>50</v>
      </c>
      <c r="L257" s="9" t="str">
        <f aca="false">IF(ISNA(P258),"",P258)</f>
        <v/>
      </c>
      <c r="M257" s="9" t="s">
        <v>126</v>
      </c>
      <c r="N257" s="11" t="b">
        <f aca="false">TRUE()</f>
        <v>1</v>
      </c>
      <c r="O257" s="8" t="n">
        <f aca="false">IF(F257="","",IF(ISNUMBER(F257),F257,IFERROR(VALUE(F257),"")))</f>
        <v>30</v>
      </c>
      <c r="P257" s="8" t="n">
        <f aca="false">IF(G257="","",IF(ISNUMBER(G257),G257,IFERROR(VALUE(G257),"")))</f>
        <v>30</v>
      </c>
      <c r="Q257" s="8" t="n">
        <f aca="false">IF(H257="","",IF(ISNUMBER(H257),H257,IFERROR(VALUE(H257),"")))</f>
        <v>50</v>
      </c>
      <c r="R257" s="8" t="n">
        <f aca="false">IF(I257="","",IF(ISNUMBER(I257),I257,IFERROR(VALUE(I257),"")))</f>
        <v>10</v>
      </c>
      <c r="S257" s="8" t="n">
        <f aca="false">IF(COUNT(O257:R257)=0,"",MAX(O257:R257))</f>
        <v>50</v>
      </c>
      <c r="T257" s="8" t="str">
        <f aca="false">IF(S257="","",IFERROR(INDEX(Codetabel!$B$2:$B$11,MATCH(S257,Codetabel!$A$2:$A$11,0)),""))</f>
        <v>3.1</v>
      </c>
      <c r="U257" s="8" t="str">
        <f aca="false">IF(NOT(X257),"n/a (excluded)",IF(K257=S257,"OK","MISMATCH"))</f>
        <v>OK</v>
      </c>
      <c r="V257" s="8" t="str">
        <f aca="false">IF(NOT(X257),"n/a (excluded)",IF(M257&amp;""=T257&amp;"","OK","MISMATCH"))</f>
        <v>OK</v>
      </c>
      <c r="W257" s="8" t="str">
        <f aca="false">IF(E257="","no activity description",IF(O257="","no numeric odour distance",IF(M257="","no category","")))</f>
        <v/>
      </c>
      <c r="X257" s="12" t="b">
        <f aca="false">W257=""</f>
        <v>1</v>
      </c>
      <c r="Y257" s="8" t="n">
        <f aca="false">IF(X257,INDEX(Codetabel!$C$2:$C$11,MATCH(M257&amp;"",Codetabel!$B$2:$B$11,0)),"")</f>
        <v>3</v>
      </c>
      <c r="Z257" s="12" t="b">
        <f aca="false">IF(X257,O257=S257,"")</f>
        <v>0</v>
      </c>
    </row>
    <row r="258" customFormat="false" ht="15" hidden="false" customHeight="false" outlineLevel="0" collapsed="false">
      <c r="A258" s="9" t="n">
        <v>259</v>
      </c>
      <c r="B258" s="9" t="s">
        <v>610</v>
      </c>
      <c r="C258" s="9" t="s">
        <v>611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1" t="b">
        <f aca="false">FALSE()</f>
        <v>0</v>
      </c>
      <c r="O258" s="8" t="str">
        <f aca="false">IF(F258="","",IF(ISNUMBER(F258),F258,IFERROR(VALUE(F258),"")))</f>
        <v/>
      </c>
      <c r="P258" s="8" t="str">
        <f aca="false">IF(G258="","",IF(ISNUMBER(G258),G258,IFERROR(VALUE(G258),"")))</f>
        <v/>
      </c>
      <c r="Q258" s="8" t="str">
        <f aca="false">IF(H258="","",IF(ISNUMBER(H258),H258,IFERROR(VALUE(H258),"")))</f>
        <v/>
      </c>
      <c r="R258" s="8" t="str">
        <f aca="false">IF(I258="","",IF(ISNUMBER(I258),I258,IFERROR(VALUE(I258),"")))</f>
        <v/>
      </c>
      <c r="S258" s="8" t="str">
        <f aca="false">IF(COUNT(O258:R258)=0,"",MAX(O258:R258))</f>
        <v/>
      </c>
      <c r="T258" s="8" t="str">
        <f aca="false">IF(S258="","",IFERROR(INDEX(Codetabel!$B$2:$B$11,MATCH(S258,Codetabel!$A$2:$A$11,0)),""))</f>
        <v/>
      </c>
      <c r="U258" s="8" t="str">
        <f aca="false">IF(NOT(X258),"n/a (excluded)",IF(K258=S258,"OK","MISMATCH"))</f>
        <v>n/a (excluded)</v>
      </c>
      <c r="V258" s="8" t="str">
        <f aca="false">IF(NOT(X258),"n/a (excluded)",IF(M258&amp;""=T258&amp;"","OK","MISMATCH"))</f>
        <v>n/a (excluded)</v>
      </c>
      <c r="W258" s="8" t="str">
        <f aca="false">IF(E258="","no activity description",IF(O258="","no numeric odour distance",IF(M258="","no category","")))</f>
        <v>no activity description</v>
      </c>
      <c r="X258" s="12" t="b">
        <f aca="false">W258=""</f>
        <v>0</v>
      </c>
      <c r="Y258" s="8" t="str">
        <f aca="false">IF(X258,INDEX(Codetabel!$C$2:$C$11,MATCH(M258&amp;"",Codetabel!$B$2:$B$11,0)),"")</f>
        <v/>
      </c>
      <c r="Z258" s="8" t="str">
        <f aca="false">IF(X258,O258=S258,"")</f>
        <v/>
      </c>
    </row>
    <row r="259" customFormat="false" ht="15" hidden="false" customHeight="false" outlineLevel="0" collapsed="false">
      <c r="A259" s="9" t="n">
        <v>260</v>
      </c>
      <c r="B259" s="9" t="s">
        <v>610</v>
      </c>
      <c r="C259" s="9" t="s">
        <v>611</v>
      </c>
      <c r="D259" s="9" t="s">
        <v>1212</v>
      </c>
      <c r="E259" s="9" t="s">
        <v>1343</v>
      </c>
      <c r="F259" s="9"/>
      <c r="G259" s="9"/>
      <c r="H259" s="9"/>
      <c r="I259" s="9"/>
      <c r="J259" s="9"/>
      <c r="K259" s="9"/>
      <c r="L259" s="9" t="str">
        <f aca="false">IF(ISNA(P260),"",P260)</f>
        <v/>
      </c>
      <c r="M259" s="9"/>
      <c r="N259" s="11" t="b">
        <f aca="false">TRUE()</f>
        <v>1</v>
      </c>
      <c r="O259" s="8" t="str">
        <f aca="false">IF(F259="","",IF(ISNUMBER(F259),F259,IFERROR(VALUE(F259),"")))</f>
        <v/>
      </c>
      <c r="P259" s="8" t="str">
        <f aca="false">IF(G259="","",IF(ISNUMBER(G259),G259,IFERROR(VALUE(G259),"")))</f>
        <v/>
      </c>
      <c r="Q259" s="8" t="str">
        <f aca="false">IF(H259="","",IF(ISNUMBER(H259),H259,IFERROR(VALUE(H259),"")))</f>
        <v/>
      </c>
      <c r="R259" s="8" t="str">
        <f aca="false">IF(I259="","",IF(ISNUMBER(I259),I259,IFERROR(VALUE(I259),"")))</f>
        <v/>
      </c>
      <c r="S259" s="8" t="str">
        <f aca="false">IF(COUNT(O259:R259)=0,"",MAX(O259:R259))</f>
        <v/>
      </c>
      <c r="T259" s="8" t="str">
        <f aca="false">IF(S259="","",IFERROR(INDEX(Codetabel!$B$2:$B$11,MATCH(S259,Codetabel!$A$2:$A$11,0)),""))</f>
        <v/>
      </c>
      <c r="U259" s="8" t="str">
        <f aca="false">IF(NOT(X259),"n/a (excluded)",IF(K259=S259,"OK","MISMATCH"))</f>
        <v>n/a (excluded)</v>
      </c>
      <c r="V259" s="8" t="str">
        <f aca="false">IF(NOT(X259),"n/a (excluded)",IF(M259&amp;""=T259&amp;"","OK","MISMATCH"))</f>
        <v>n/a (excluded)</v>
      </c>
      <c r="W259" s="8" t="str">
        <f aca="false">IF(E259="","no activity description",IF(O259="","no numeric odour distance",IF(M259="","no category","")))</f>
        <v>no numeric odour distance</v>
      </c>
      <c r="X259" s="12" t="b">
        <f aca="false">W259=""</f>
        <v>0</v>
      </c>
      <c r="Y259" s="8" t="str">
        <f aca="false">IF(X259,INDEX(Codetabel!$C$2:$C$11,MATCH(M259&amp;"",Codetabel!$B$2:$B$11,0)),"")</f>
        <v/>
      </c>
      <c r="Z259" s="8" t="str">
        <f aca="false">IF(X259,O259=S259,"")</f>
        <v/>
      </c>
    </row>
    <row r="260" customFormat="false" ht="15" hidden="false" customHeight="false" outlineLevel="0" collapsed="false">
      <c r="A260" s="9" t="n">
        <v>261</v>
      </c>
      <c r="B260" s="9" t="s">
        <v>610</v>
      </c>
      <c r="C260" s="9" t="s">
        <v>611</v>
      </c>
      <c r="D260" s="9" t="s">
        <v>1215</v>
      </c>
      <c r="E260" s="9" t="s">
        <v>1344</v>
      </c>
      <c r="F260" s="9"/>
      <c r="G260" s="9"/>
      <c r="H260" s="9"/>
      <c r="I260" s="9"/>
      <c r="J260" s="9"/>
      <c r="K260" s="9"/>
      <c r="L260" s="9" t="n">
        <f aca="false">IF(ISNA(P261),"",P261)</f>
        <v>30</v>
      </c>
      <c r="M260" s="9"/>
      <c r="N260" s="11" t="b">
        <f aca="false">TRUE()</f>
        <v>1</v>
      </c>
      <c r="O260" s="8" t="str">
        <f aca="false">IF(F260="","",IF(ISNUMBER(F260),F260,IFERROR(VALUE(F260),"")))</f>
        <v/>
      </c>
      <c r="P260" s="8" t="str">
        <f aca="false">IF(G260="","",IF(ISNUMBER(G260),G260,IFERROR(VALUE(G260),"")))</f>
        <v/>
      </c>
      <c r="Q260" s="8" t="str">
        <f aca="false">IF(H260="","",IF(ISNUMBER(H260),H260,IFERROR(VALUE(H260),"")))</f>
        <v/>
      </c>
      <c r="R260" s="8" t="str">
        <f aca="false">IF(I260="","",IF(ISNUMBER(I260),I260,IFERROR(VALUE(I260),"")))</f>
        <v/>
      </c>
      <c r="S260" s="8" t="str">
        <f aca="false">IF(COUNT(O260:R260)=0,"",MAX(O260:R260))</f>
        <v/>
      </c>
      <c r="T260" s="8" t="str">
        <f aca="false">IF(S260="","",IFERROR(INDEX(Codetabel!$B$2:$B$11,MATCH(S260,Codetabel!$A$2:$A$11,0)),""))</f>
        <v/>
      </c>
      <c r="U260" s="8" t="str">
        <f aca="false">IF(NOT(X260),"n/a (excluded)",IF(K260=S260,"OK","MISMATCH"))</f>
        <v>n/a (excluded)</v>
      </c>
      <c r="V260" s="8" t="str">
        <f aca="false">IF(NOT(X260),"n/a (excluded)",IF(M260&amp;""=T260&amp;"","OK","MISMATCH"))</f>
        <v>n/a (excluded)</v>
      </c>
      <c r="W260" s="8" t="str">
        <f aca="false">IF(E260="","no activity description",IF(O260="","no numeric odour distance",IF(M260="","no category","")))</f>
        <v>no numeric odour distance</v>
      </c>
      <c r="X260" s="12" t="b">
        <f aca="false">W260=""</f>
        <v>0</v>
      </c>
      <c r="Y260" s="8" t="str">
        <f aca="false">IF(X260,INDEX(Codetabel!$C$2:$C$11,MATCH(M260&amp;"",Codetabel!$B$2:$B$11,0)),"")</f>
        <v/>
      </c>
      <c r="Z260" s="8" t="str">
        <f aca="false">IF(X260,O260=S260,"")</f>
        <v/>
      </c>
    </row>
    <row r="261" customFormat="false" ht="15" hidden="false" customHeight="false" outlineLevel="0" collapsed="false">
      <c r="A261" s="9" t="n">
        <v>262</v>
      </c>
      <c r="B261" s="9" t="s">
        <v>610</v>
      </c>
      <c r="C261" s="9" t="s">
        <v>611</v>
      </c>
      <c r="D261" s="9" t="s">
        <v>392</v>
      </c>
      <c r="E261" s="9" t="s">
        <v>562</v>
      </c>
      <c r="F261" s="9" t="n">
        <v>30</v>
      </c>
      <c r="G261" s="9" t="n">
        <v>30</v>
      </c>
      <c r="H261" s="9" t="n">
        <v>100</v>
      </c>
      <c r="I261" s="9" t="n">
        <v>30</v>
      </c>
      <c r="J261" s="9" t="n">
        <f aca="false">MAX(J262,G262,F262,E262)</f>
        <v>50</v>
      </c>
      <c r="K261" s="9" t="n">
        <v>100</v>
      </c>
      <c r="L261" s="9" t="n">
        <f aca="false">IF(ISNA(P262),"",P262)</f>
        <v>30</v>
      </c>
      <c r="M261" s="9" t="s">
        <v>115</v>
      </c>
      <c r="N261" s="11" t="b">
        <f aca="false">TRUE()</f>
        <v>1</v>
      </c>
      <c r="O261" s="8" t="n">
        <f aca="false">IF(F261="","",IF(ISNUMBER(F261),F261,IFERROR(VALUE(F261),"")))</f>
        <v>30</v>
      </c>
      <c r="P261" s="8" t="n">
        <f aca="false">IF(G261="","",IF(ISNUMBER(G261),G261,IFERROR(VALUE(G261),"")))</f>
        <v>30</v>
      </c>
      <c r="Q261" s="8" t="n">
        <f aca="false">IF(H261="","",IF(ISNUMBER(H261),H261,IFERROR(VALUE(H261),"")))</f>
        <v>100</v>
      </c>
      <c r="R261" s="8" t="n">
        <f aca="false">IF(I261="","",IF(ISNUMBER(I261),I261,IFERROR(VALUE(I261),"")))</f>
        <v>30</v>
      </c>
      <c r="S261" s="8" t="n">
        <f aca="false">IF(COUNT(O261:R261)=0,"",MAX(O261:R261))</f>
        <v>100</v>
      </c>
      <c r="T261" s="8" t="str">
        <f aca="false">IF(S261="","",IFERROR(INDEX(Codetabel!$B$2:$B$11,MATCH(S261,Codetabel!$A$2:$A$11,0)),""))</f>
        <v>3.2</v>
      </c>
      <c r="U261" s="8" t="str">
        <f aca="false">IF(NOT(X261),"n/a (excluded)",IF(K261=S261,"OK","MISMATCH"))</f>
        <v>OK</v>
      </c>
      <c r="V261" s="8" t="str">
        <f aca="false">IF(NOT(X261),"n/a (excluded)",IF(M261&amp;""=T261&amp;"","OK","MISMATCH"))</f>
        <v>OK</v>
      </c>
      <c r="W261" s="8" t="str">
        <f aca="false">IF(E261="","no activity description",IF(O261="","no numeric odour distance",IF(M261="","no category","")))</f>
        <v/>
      </c>
      <c r="X261" s="12" t="b">
        <f aca="false">W261=""</f>
        <v>1</v>
      </c>
      <c r="Y261" s="8" t="n">
        <f aca="false">IF(X261,INDEX(Codetabel!$C$2:$C$11,MATCH(M261&amp;"",Codetabel!$B$2:$B$11,0)),"")</f>
        <v>4</v>
      </c>
      <c r="Z261" s="12" t="b">
        <f aca="false">IF(X261,O261=S261,"")</f>
        <v>0</v>
      </c>
    </row>
    <row r="262" customFormat="false" ht="15" hidden="false" customHeight="false" outlineLevel="0" collapsed="false">
      <c r="A262" s="9" t="n">
        <v>263</v>
      </c>
      <c r="B262" s="9" t="s">
        <v>610</v>
      </c>
      <c r="C262" s="9" t="s">
        <v>611</v>
      </c>
      <c r="D262" s="9" t="s">
        <v>107</v>
      </c>
      <c r="E262" s="9" t="s">
        <v>563</v>
      </c>
      <c r="F262" s="9" t="n">
        <v>50</v>
      </c>
      <c r="G262" s="9" t="n">
        <v>30</v>
      </c>
      <c r="H262" s="9" t="n">
        <v>200</v>
      </c>
      <c r="I262" s="9" t="n">
        <v>30</v>
      </c>
      <c r="J262" s="9" t="n">
        <f aca="false">MAX(J263,G263,F263,E263)</f>
        <v>50</v>
      </c>
      <c r="K262" s="9" t="n">
        <v>200</v>
      </c>
      <c r="L262" s="9" t="n">
        <f aca="false">IF(ISNA(P263),"",P263)</f>
        <v>30</v>
      </c>
      <c r="M262" s="9" t="s">
        <v>132</v>
      </c>
      <c r="N262" s="11" t="b">
        <f aca="false">TRUE()</f>
        <v>1</v>
      </c>
      <c r="O262" s="8" t="n">
        <f aca="false">IF(F262="","",IF(ISNUMBER(F262),F262,IFERROR(VALUE(F262),"")))</f>
        <v>50</v>
      </c>
      <c r="P262" s="8" t="n">
        <f aca="false">IF(G262="","",IF(ISNUMBER(G262),G262,IFERROR(VALUE(G262),"")))</f>
        <v>30</v>
      </c>
      <c r="Q262" s="8" t="n">
        <f aca="false">IF(H262="","",IF(ISNUMBER(H262),H262,IFERROR(VALUE(H262),"")))</f>
        <v>200</v>
      </c>
      <c r="R262" s="8" t="n">
        <f aca="false">IF(I262="","",IF(ISNUMBER(I262),I262,IFERROR(VALUE(I262),"")))</f>
        <v>30</v>
      </c>
      <c r="S262" s="8" t="n">
        <f aca="false">IF(COUNT(O262:R262)=0,"",MAX(O262:R262))</f>
        <v>200</v>
      </c>
      <c r="T262" s="8" t="str">
        <f aca="false">IF(S262="","",IFERROR(INDEX(Codetabel!$B$2:$B$11,MATCH(S262,Codetabel!$A$2:$A$11,0)),""))</f>
        <v>4.1</v>
      </c>
      <c r="U262" s="8" t="str">
        <f aca="false">IF(NOT(X262),"n/a (excluded)",IF(K262=S262,"OK","MISMATCH"))</f>
        <v>OK</v>
      </c>
      <c r="V262" s="8" t="str">
        <f aca="false">IF(NOT(X262),"n/a (excluded)",IF(M262&amp;""=T262&amp;"","OK","MISMATCH"))</f>
        <v>OK</v>
      </c>
      <c r="W262" s="8" t="str">
        <f aca="false">IF(E262="","no activity description",IF(O262="","no numeric odour distance",IF(M262="","no category","")))</f>
        <v/>
      </c>
      <c r="X262" s="12" t="b">
        <f aca="false">W262=""</f>
        <v>1</v>
      </c>
      <c r="Y262" s="8" t="n">
        <f aca="false">IF(X262,INDEX(Codetabel!$C$2:$C$11,MATCH(M262&amp;"",Codetabel!$B$2:$B$11,0)),"")</f>
        <v>5</v>
      </c>
      <c r="Z262" s="12" t="b">
        <f aca="false">IF(X262,O262=S262,"")</f>
        <v>0</v>
      </c>
    </row>
    <row r="263" customFormat="false" ht="15" hidden="false" customHeight="false" outlineLevel="0" collapsed="false">
      <c r="A263" s="9" t="n">
        <v>264</v>
      </c>
      <c r="B263" s="9" t="s">
        <v>610</v>
      </c>
      <c r="C263" s="9" t="s">
        <v>612</v>
      </c>
      <c r="D263" s="9" t="s">
        <v>1217</v>
      </c>
      <c r="E263" s="9" t="s">
        <v>613</v>
      </c>
      <c r="F263" s="9" t="n">
        <v>50</v>
      </c>
      <c r="G263" s="9" t="n">
        <v>30</v>
      </c>
      <c r="H263" s="9" t="n">
        <v>300</v>
      </c>
      <c r="I263" s="9" t="n">
        <v>30</v>
      </c>
      <c r="J263" s="9" t="n">
        <f aca="false">MAX(J264,G264,F264,E264)</f>
        <v>0</v>
      </c>
      <c r="K263" s="9" t="n">
        <v>300</v>
      </c>
      <c r="L263" s="9" t="str">
        <f aca="false">IF(ISNA(P264),"",P264)</f>
        <v/>
      </c>
      <c r="M263" s="9" t="s">
        <v>199</v>
      </c>
      <c r="N263" s="11" t="b">
        <f aca="false">TRUE()</f>
        <v>1</v>
      </c>
      <c r="O263" s="8" t="n">
        <f aca="false">IF(F263="","",IF(ISNUMBER(F263),F263,IFERROR(VALUE(F263),"")))</f>
        <v>50</v>
      </c>
      <c r="P263" s="8" t="n">
        <f aca="false">IF(G263="","",IF(ISNUMBER(G263),G263,IFERROR(VALUE(G263),"")))</f>
        <v>30</v>
      </c>
      <c r="Q263" s="8" t="n">
        <f aca="false">IF(H263="","",IF(ISNUMBER(H263),H263,IFERROR(VALUE(H263),"")))</f>
        <v>300</v>
      </c>
      <c r="R263" s="8" t="n">
        <f aca="false">IF(I263="","",IF(ISNUMBER(I263),I263,IFERROR(VALUE(I263),"")))</f>
        <v>30</v>
      </c>
      <c r="S263" s="8" t="n">
        <f aca="false">IF(COUNT(O263:R263)=0,"",MAX(O263:R263))</f>
        <v>300</v>
      </c>
      <c r="T263" s="8" t="str">
        <f aca="false">IF(S263="","",IFERROR(INDEX(Codetabel!$B$2:$B$11,MATCH(S263,Codetabel!$A$2:$A$11,0)),""))</f>
        <v>4.2</v>
      </c>
      <c r="U263" s="8" t="str">
        <f aca="false">IF(NOT(X263),"n/a (excluded)",IF(K263=S263,"OK","MISMATCH"))</f>
        <v>OK</v>
      </c>
      <c r="V263" s="8" t="str">
        <f aca="false">IF(NOT(X263),"n/a (excluded)",IF(M263&amp;""=T263&amp;"","OK","MISMATCH"))</f>
        <v>OK</v>
      </c>
      <c r="W263" s="8" t="str">
        <f aca="false">IF(E263="","no activity description",IF(O263="","no numeric odour distance",IF(M263="","no category","")))</f>
        <v/>
      </c>
      <c r="X263" s="12" t="b">
        <f aca="false">W263=""</f>
        <v>1</v>
      </c>
      <c r="Y263" s="8" t="n">
        <f aca="false">IF(X263,INDEX(Codetabel!$C$2:$C$11,MATCH(M263&amp;"",Codetabel!$B$2:$B$11,0)),"")</f>
        <v>6</v>
      </c>
      <c r="Z263" s="12" t="b">
        <f aca="false">IF(X263,O263=S263,"")</f>
        <v>0</v>
      </c>
    </row>
    <row r="264" customFormat="false" ht="15" hidden="false" customHeight="false" outlineLevel="0" collapsed="false">
      <c r="A264" s="9" t="n">
        <v>265</v>
      </c>
      <c r="B264" s="9" t="s">
        <v>614</v>
      </c>
      <c r="C264" s="9" t="s">
        <v>615</v>
      </c>
      <c r="D264" s="9" t="s">
        <v>1212</v>
      </c>
      <c r="E264" s="9" t="s">
        <v>1345</v>
      </c>
      <c r="F264" s="9"/>
      <c r="G264" s="9"/>
      <c r="H264" s="9"/>
      <c r="I264" s="9"/>
      <c r="J264" s="9"/>
      <c r="K264" s="9"/>
      <c r="L264" s="9" t="str">
        <f aca="false">IF(ISNA(P265),"",P265)</f>
        <v/>
      </c>
      <c r="M264" s="9"/>
      <c r="N264" s="11" t="b">
        <f aca="false">TRUE()</f>
        <v>1</v>
      </c>
      <c r="O264" s="8" t="str">
        <f aca="false">IF(F264="","",IF(ISNUMBER(F264),F264,IFERROR(VALUE(F264),"")))</f>
        <v/>
      </c>
      <c r="P264" s="8" t="str">
        <f aca="false">IF(G264="","",IF(ISNUMBER(G264),G264,IFERROR(VALUE(G264),"")))</f>
        <v/>
      </c>
      <c r="Q264" s="8" t="str">
        <f aca="false">IF(H264="","",IF(ISNUMBER(H264),H264,IFERROR(VALUE(H264),"")))</f>
        <v/>
      </c>
      <c r="R264" s="8" t="str">
        <f aca="false">IF(I264="","",IF(ISNUMBER(I264),I264,IFERROR(VALUE(I264),"")))</f>
        <v/>
      </c>
      <c r="S264" s="8" t="str">
        <f aca="false">IF(COUNT(O264:R264)=0,"",MAX(O264:R264))</f>
        <v/>
      </c>
      <c r="T264" s="8" t="str">
        <f aca="false">IF(S264="","",IFERROR(INDEX(Codetabel!$B$2:$B$11,MATCH(S264,Codetabel!$A$2:$A$11,0)),""))</f>
        <v/>
      </c>
      <c r="U264" s="8" t="str">
        <f aca="false">IF(NOT(X264),"n/a (excluded)",IF(K264=S264,"OK","MISMATCH"))</f>
        <v>n/a (excluded)</v>
      </c>
      <c r="V264" s="8" t="str">
        <f aca="false">IF(NOT(X264),"n/a (excluded)",IF(M264&amp;""=T264&amp;"","OK","MISMATCH"))</f>
        <v>n/a (excluded)</v>
      </c>
      <c r="W264" s="8" t="str">
        <f aca="false">IF(E264="","no activity description",IF(O264="","no numeric odour distance",IF(M264="","no category","")))</f>
        <v>no numeric odour distance</v>
      </c>
      <c r="X264" s="12" t="b">
        <f aca="false">W264=""</f>
        <v>0</v>
      </c>
      <c r="Y264" s="8" t="str">
        <f aca="false">IF(X264,INDEX(Codetabel!$C$2:$C$11,MATCH(M264&amp;"",Codetabel!$B$2:$B$11,0)),"")</f>
        <v/>
      </c>
      <c r="Z264" s="8" t="str">
        <f aca="false">IF(X264,O264=S264,"")</f>
        <v/>
      </c>
    </row>
    <row r="265" customFormat="false" ht="15" hidden="false" customHeight="false" outlineLevel="0" collapsed="false">
      <c r="A265" s="9" t="n">
        <v>266</v>
      </c>
      <c r="B265" s="9" t="s">
        <v>614</v>
      </c>
      <c r="C265" s="9" t="s">
        <v>615</v>
      </c>
      <c r="D265" s="9" t="s">
        <v>1212</v>
      </c>
      <c r="E265" s="9"/>
      <c r="F265" s="9"/>
      <c r="G265" s="9"/>
      <c r="H265" s="9"/>
      <c r="I265" s="9"/>
      <c r="J265" s="9"/>
      <c r="K265" s="9"/>
      <c r="L265" s="9" t="n">
        <f aca="false">IF(ISNA(P266),"",P266)</f>
        <v>10</v>
      </c>
      <c r="M265" s="9"/>
      <c r="N265" s="11" t="b">
        <f aca="false">TRUE()</f>
        <v>1</v>
      </c>
      <c r="O265" s="8" t="str">
        <f aca="false">IF(F265="","",IF(ISNUMBER(F265),F265,IFERROR(VALUE(F265),"")))</f>
        <v/>
      </c>
      <c r="P265" s="8" t="str">
        <f aca="false">IF(G265="","",IF(ISNUMBER(G265),G265,IFERROR(VALUE(G265),"")))</f>
        <v/>
      </c>
      <c r="Q265" s="8" t="str">
        <f aca="false">IF(H265="","",IF(ISNUMBER(H265),H265,IFERROR(VALUE(H265),"")))</f>
        <v/>
      </c>
      <c r="R265" s="8" t="str">
        <f aca="false">IF(I265="","",IF(ISNUMBER(I265),I265,IFERROR(VALUE(I265),"")))</f>
        <v/>
      </c>
      <c r="S265" s="8" t="str">
        <f aca="false">IF(COUNT(O265:R265)=0,"",MAX(O265:R265))</f>
        <v/>
      </c>
      <c r="T265" s="8" t="str">
        <f aca="false">IF(S265="","",IFERROR(INDEX(Codetabel!$B$2:$B$11,MATCH(S265,Codetabel!$A$2:$A$11,0)),""))</f>
        <v/>
      </c>
      <c r="U265" s="8" t="str">
        <f aca="false">IF(NOT(X265),"n/a (excluded)",IF(K265=S265,"OK","MISMATCH"))</f>
        <v>n/a (excluded)</v>
      </c>
      <c r="V265" s="8" t="str">
        <f aca="false">IF(NOT(X265),"n/a (excluded)",IF(M265&amp;""=T265&amp;"","OK","MISMATCH"))</f>
        <v>n/a (excluded)</v>
      </c>
      <c r="W265" s="8" t="str">
        <f aca="false">IF(E265="","no activity description",IF(O265="","no numeric odour distance",IF(M265="","no category","")))</f>
        <v>no activity description</v>
      </c>
      <c r="X265" s="12" t="b">
        <f aca="false">W265=""</f>
        <v>0</v>
      </c>
      <c r="Y265" s="8" t="str">
        <f aca="false">IF(X265,INDEX(Codetabel!$C$2:$C$11,MATCH(M265&amp;"",Codetabel!$B$2:$B$11,0)),"")</f>
        <v/>
      </c>
      <c r="Z265" s="8" t="str">
        <f aca="false">IF(X265,O265=S265,"")</f>
        <v/>
      </c>
    </row>
    <row r="266" customFormat="false" ht="15" hidden="false" customHeight="false" outlineLevel="0" collapsed="false">
      <c r="A266" s="9" t="n">
        <v>267</v>
      </c>
      <c r="B266" s="9" t="s">
        <v>614</v>
      </c>
      <c r="C266" s="9" t="s">
        <v>615</v>
      </c>
      <c r="D266" s="9" t="s">
        <v>1285</v>
      </c>
      <c r="E266" s="9" t="s">
        <v>616</v>
      </c>
      <c r="F266" s="9" t="n">
        <v>30</v>
      </c>
      <c r="G266" s="9" t="n">
        <v>10</v>
      </c>
      <c r="H266" s="9" t="n">
        <v>30</v>
      </c>
      <c r="I266" s="9" t="n">
        <v>10</v>
      </c>
      <c r="J266" s="9" t="n">
        <f aca="false">MAX(J267,G267,F267,E267)</f>
        <v>0</v>
      </c>
      <c r="K266" s="9" t="n">
        <v>30</v>
      </c>
      <c r="L266" s="9" t="str">
        <f aca="false">IF(ISNA(P267),"",P267)</f>
        <v/>
      </c>
      <c r="M266" s="9" t="s">
        <v>107</v>
      </c>
      <c r="N266" s="11" t="b">
        <f aca="false">TRUE()</f>
        <v>1</v>
      </c>
      <c r="O266" s="8" t="n">
        <f aca="false">IF(F266="","",IF(ISNUMBER(F266),F266,IFERROR(VALUE(F266),"")))</f>
        <v>30</v>
      </c>
      <c r="P266" s="8" t="n">
        <f aca="false">IF(G266="","",IF(ISNUMBER(G266),G266,IFERROR(VALUE(G266),"")))</f>
        <v>10</v>
      </c>
      <c r="Q266" s="8" t="n">
        <f aca="false">IF(H266="","",IF(ISNUMBER(H266),H266,IFERROR(VALUE(H266),"")))</f>
        <v>30</v>
      </c>
      <c r="R266" s="8" t="n">
        <f aca="false">IF(I266="","",IF(ISNUMBER(I266),I266,IFERROR(VALUE(I266),"")))</f>
        <v>10</v>
      </c>
      <c r="S266" s="8" t="n">
        <f aca="false">IF(COUNT(O266:R266)=0,"",MAX(O266:R266))</f>
        <v>30</v>
      </c>
      <c r="T266" s="8" t="str">
        <f aca="false">IF(S266="","",IFERROR(INDEX(Codetabel!$B$2:$B$11,MATCH(S266,Codetabel!$A$2:$A$11,0)),""))</f>
        <v>2</v>
      </c>
      <c r="U266" s="8" t="str">
        <f aca="false">IF(NOT(X266),"n/a (excluded)",IF(K266=S266,"OK","MISMATCH"))</f>
        <v>OK</v>
      </c>
      <c r="V266" s="8" t="str">
        <f aca="false">IF(NOT(X266),"n/a (excluded)",IF(M266&amp;""=T266&amp;"","OK","MISMATCH"))</f>
        <v>OK</v>
      </c>
      <c r="W266" s="8" t="str">
        <f aca="false">IF(E266="","no activity description",IF(O266="","no numeric odour distance",IF(M266="","no category","")))</f>
        <v/>
      </c>
      <c r="X266" s="12" t="b">
        <f aca="false">W266=""</f>
        <v>1</v>
      </c>
      <c r="Y266" s="8" t="n">
        <f aca="false">IF(X266,INDEX(Codetabel!$C$2:$C$11,MATCH(M266&amp;"",Codetabel!$B$2:$B$11,0)),"")</f>
        <v>2</v>
      </c>
      <c r="Z266" s="12" t="b">
        <f aca="false">IF(X266,O266=S266,"")</f>
        <v>1</v>
      </c>
    </row>
    <row r="267" customFormat="false" ht="15" hidden="false" customHeight="false" outlineLevel="0" collapsed="false">
      <c r="A267" s="9" t="n">
        <v>268</v>
      </c>
      <c r="B267" s="9" t="s">
        <v>1346</v>
      </c>
      <c r="C267" s="9" t="s">
        <v>1347</v>
      </c>
      <c r="D267" s="9" t="s">
        <v>1212</v>
      </c>
      <c r="E267" s="9"/>
      <c r="F267" s="9"/>
      <c r="G267" s="9"/>
      <c r="H267" s="9"/>
      <c r="I267" s="9"/>
      <c r="J267" s="9"/>
      <c r="K267" s="9"/>
      <c r="L267" s="9" t="str">
        <f aca="false">IF(ISNA(P268),"",P268)</f>
        <v/>
      </c>
      <c r="M267" s="9"/>
      <c r="N267" s="11" t="b">
        <f aca="false">TRUE()</f>
        <v>1</v>
      </c>
      <c r="O267" s="8" t="str">
        <f aca="false">IF(F267="","",IF(ISNUMBER(F267),F267,IFERROR(VALUE(F267),"")))</f>
        <v/>
      </c>
      <c r="P267" s="8" t="str">
        <f aca="false">IF(G267="","",IF(ISNUMBER(G267),G267,IFERROR(VALUE(G267),"")))</f>
        <v/>
      </c>
      <c r="Q267" s="8" t="str">
        <f aca="false">IF(H267="","",IF(ISNUMBER(H267),H267,IFERROR(VALUE(H267),"")))</f>
        <v/>
      </c>
      <c r="R267" s="8" t="str">
        <f aca="false">IF(I267="","",IF(ISNUMBER(I267),I267,IFERROR(VALUE(I267),"")))</f>
        <v/>
      </c>
      <c r="S267" s="8" t="str">
        <f aca="false">IF(COUNT(O267:R267)=0,"",MAX(O267:R267))</f>
        <v/>
      </c>
      <c r="T267" s="8" t="str">
        <f aca="false">IF(S267="","",IFERROR(INDEX(Codetabel!$B$2:$B$11,MATCH(S267,Codetabel!$A$2:$A$11,0)),""))</f>
        <v/>
      </c>
      <c r="U267" s="8" t="str">
        <f aca="false">IF(NOT(X267),"n/a (excluded)",IF(K267=S267,"OK","MISMATCH"))</f>
        <v>n/a (excluded)</v>
      </c>
      <c r="V267" s="8" t="str">
        <f aca="false">IF(NOT(X267),"n/a (excluded)",IF(M267&amp;""=T267&amp;"","OK","MISMATCH"))</f>
        <v>n/a (excluded)</v>
      </c>
      <c r="W267" s="8" t="str">
        <f aca="false">IF(E267="","no activity description",IF(O267="","no numeric odour distance",IF(M267="","no category","")))</f>
        <v>no activity description</v>
      </c>
      <c r="X267" s="12" t="b">
        <f aca="false">W267=""</f>
        <v>0</v>
      </c>
      <c r="Y267" s="8" t="str">
        <f aca="false">IF(X267,INDEX(Codetabel!$C$2:$C$11,MATCH(M267&amp;"",Codetabel!$B$2:$B$11,0)),"")</f>
        <v/>
      </c>
      <c r="Z267" s="8" t="str">
        <f aca="false">IF(X267,O267=S267,"")</f>
        <v/>
      </c>
    </row>
    <row r="268" customFormat="false" ht="15" hidden="false" customHeight="false" outlineLevel="0" collapsed="false">
      <c r="A268" s="9" t="n">
        <v>269</v>
      </c>
      <c r="B268" s="9" t="s">
        <v>1346</v>
      </c>
      <c r="C268" s="9" t="s">
        <v>1347</v>
      </c>
      <c r="D268" s="9" t="s">
        <v>1212</v>
      </c>
      <c r="E268" s="9" t="s">
        <v>1348</v>
      </c>
      <c r="F268" s="9"/>
      <c r="G268" s="9"/>
      <c r="H268" s="9"/>
      <c r="I268" s="9"/>
      <c r="J268" s="9"/>
      <c r="K268" s="9"/>
      <c r="L268" s="9" t="n">
        <f aca="false">IF(ISNA(P269),"",P269)</f>
        <v>30</v>
      </c>
      <c r="M268" s="9"/>
      <c r="N268" s="11" t="b">
        <f aca="false">TRUE()</f>
        <v>1</v>
      </c>
      <c r="O268" s="8" t="str">
        <f aca="false">IF(F268="","",IF(ISNUMBER(F268),F268,IFERROR(VALUE(F268),"")))</f>
        <v/>
      </c>
      <c r="P268" s="8" t="str">
        <f aca="false">IF(G268="","",IF(ISNUMBER(G268),G268,IFERROR(VALUE(G268),"")))</f>
        <v/>
      </c>
      <c r="Q268" s="8" t="str">
        <f aca="false">IF(H268="","",IF(ISNUMBER(H268),H268,IFERROR(VALUE(H268),"")))</f>
        <v/>
      </c>
      <c r="R268" s="8" t="str">
        <f aca="false">IF(I268="","",IF(ISNUMBER(I268),I268,IFERROR(VALUE(I268),"")))</f>
        <v/>
      </c>
      <c r="S268" s="8" t="str">
        <f aca="false">IF(COUNT(O268:R268)=0,"",MAX(O268:R268))</f>
        <v/>
      </c>
      <c r="T268" s="8" t="str">
        <f aca="false">IF(S268="","",IFERROR(INDEX(Codetabel!$B$2:$B$11,MATCH(S268,Codetabel!$A$2:$A$11,0)),""))</f>
        <v/>
      </c>
      <c r="U268" s="8" t="str">
        <f aca="false">IF(NOT(X268),"n/a (excluded)",IF(K268=S268,"OK","MISMATCH"))</f>
        <v>n/a (excluded)</v>
      </c>
      <c r="V268" s="8" t="str">
        <f aca="false">IF(NOT(X268),"n/a (excluded)",IF(M268&amp;""=T268&amp;"","OK","MISMATCH"))</f>
        <v>n/a (excluded)</v>
      </c>
      <c r="W268" s="8" t="str">
        <f aca="false">IF(E268="","no activity description",IF(O268="","no numeric odour distance",IF(M268="","no category","")))</f>
        <v>no numeric odour distance</v>
      </c>
      <c r="X268" s="12" t="b">
        <f aca="false">W268=""</f>
        <v>0</v>
      </c>
      <c r="Y268" s="8" t="str">
        <f aca="false">IF(X268,INDEX(Codetabel!$C$2:$C$11,MATCH(M268&amp;"",Codetabel!$B$2:$B$11,0)),"")</f>
        <v/>
      </c>
      <c r="Z268" s="8" t="str">
        <f aca="false">IF(X268,O268=S268,"")</f>
        <v/>
      </c>
    </row>
    <row r="269" customFormat="false" ht="15" hidden="false" customHeight="false" outlineLevel="0" collapsed="false">
      <c r="A269" s="9" t="n">
        <v>270</v>
      </c>
      <c r="B269" s="9" t="s">
        <v>617</v>
      </c>
      <c r="C269" s="9" t="s">
        <v>618</v>
      </c>
      <c r="D269" s="9"/>
      <c r="E269" s="9" t="s">
        <v>619</v>
      </c>
      <c r="F269" s="9" t="n">
        <v>200</v>
      </c>
      <c r="G269" s="9" t="n">
        <v>30</v>
      </c>
      <c r="H269" s="9" t="n">
        <v>30</v>
      </c>
      <c r="I269" s="9" t="n">
        <v>50</v>
      </c>
      <c r="J269" s="9" t="n">
        <f aca="false">MAX(J270,G270,F270,E270)</f>
        <v>1500</v>
      </c>
      <c r="K269" s="9" t="n">
        <v>200</v>
      </c>
      <c r="L269" s="9" t="n">
        <f aca="false">IF(ISNA(P270),"",P270)</f>
        <v>10</v>
      </c>
      <c r="M269" s="9" t="s">
        <v>132</v>
      </c>
      <c r="N269" s="11" t="b">
        <f aca="false">TRUE()</f>
        <v>1</v>
      </c>
      <c r="O269" s="8" t="n">
        <f aca="false">IF(F269="","",IF(ISNUMBER(F269),F269,IFERROR(VALUE(F269),"")))</f>
        <v>200</v>
      </c>
      <c r="P269" s="8" t="n">
        <f aca="false">IF(G269="","",IF(ISNUMBER(G269),G269,IFERROR(VALUE(G269),"")))</f>
        <v>30</v>
      </c>
      <c r="Q269" s="8" t="n">
        <f aca="false">IF(H269="","",IF(ISNUMBER(H269),H269,IFERROR(VALUE(H269),"")))</f>
        <v>30</v>
      </c>
      <c r="R269" s="8" t="n">
        <f aca="false">IF(I269="","",IF(ISNUMBER(I269),I269,IFERROR(VALUE(I269),"")))</f>
        <v>50</v>
      </c>
      <c r="S269" s="8" t="n">
        <f aca="false">IF(COUNT(O269:R269)=0,"",MAX(O269:R269))</f>
        <v>200</v>
      </c>
      <c r="T269" s="8" t="str">
        <f aca="false">IF(S269="","",IFERROR(INDEX(Codetabel!$B$2:$B$11,MATCH(S269,Codetabel!$A$2:$A$11,0)),""))</f>
        <v>4.1</v>
      </c>
      <c r="U269" s="8" t="str">
        <f aca="false">IF(NOT(X269),"n/a (excluded)",IF(K269=S269,"OK","MISMATCH"))</f>
        <v>OK</v>
      </c>
      <c r="V269" s="8" t="str">
        <f aca="false">IF(NOT(X269),"n/a (excluded)",IF(M269&amp;""=T269&amp;"","OK","MISMATCH"))</f>
        <v>OK</v>
      </c>
      <c r="W269" s="8" t="str">
        <f aca="false">IF(E269="","no activity description",IF(O269="","no numeric odour distance",IF(M269="","no category","")))</f>
        <v/>
      </c>
      <c r="X269" s="12" t="b">
        <f aca="false">W269=""</f>
        <v>1</v>
      </c>
      <c r="Y269" s="8" t="n">
        <f aca="false">IF(X269,INDEX(Codetabel!$C$2:$C$11,MATCH(M269&amp;"",Codetabel!$B$2:$B$11,0)),"")</f>
        <v>5</v>
      </c>
      <c r="Z269" s="12" t="b">
        <f aca="false">IF(X269,O269=S269,"")</f>
        <v>1</v>
      </c>
    </row>
    <row r="270" customFormat="false" ht="15" hidden="false" customHeight="false" outlineLevel="0" collapsed="false">
      <c r="A270" s="9" t="n">
        <v>271</v>
      </c>
      <c r="B270" s="9" t="s">
        <v>620</v>
      </c>
      <c r="C270" s="9" t="s">
        <v>621</v>
      </c>
      <c r="D270" s="9"/>
      <c r="E270" s="9" t="s">
        <v>622</v>
      </c>
      <c r="F270" s="9" t="n">
        <v>200</v>
      </c>
      <c r="G270" s="9" t="n">
        <v>10</v>
      </c>
      <c r="H270" s="9" t="n">
        <v>30</v>
      </c>
      <c r="I270" s="9" t="n">
        <v>50</v>
      </c>
      <c r="J270" s="9" t="n">
        <f aca="false">MAX(J271,G271,F271,E271)</f>
        <v>1500</v>
      </c>
      <c r="K270" s="9" t="n">
        <v>200</v>
      </c>
      <c r="L270" s="9" t="n">
        <f aca="false">IF(ISNA(P271),"",P271)</f>
        <v>10</v>
      </c>
      <c r="M270" s="9" t="s">
        <v>132</v>
      </c>
      <c r="N270" s="11" t="b">
        <f aca="false">TRUE()</f>
        <v>1</v>
      </c>
      <c r="O270" s="8" t="n">
        <f aca="false">IF(F270="","",IF(ISNUMBER(F270),F270,IFERROR(VALUE(F270),"")))</f>
        <v>200</v>
      </c>
      <c r="P270" s="8" t="n">
        <f aca="false">IF(G270="","",IF(ISNUMBER(G270),G270,IFERROR(VALUE(G270),"")))</f>
        <v>10</v>
      </c>
      <c r="Q270" s="8" t="n">
        <f aca="false">IF(H270="","",IF(ISNUMBER(H270),H270,IFERROR(VALUE(H270),"")))</f>
        <v>30</v>
      </c>
      <c r="R270" s="8" t="n">
        <f aca="false">IF(I270="","",IF(ISNUMBER(I270),I270,IFERROR(VALUE(I270),"")))</f>
        <v>50</v>
      </c>
      <c r="S270" s="8" t="n">
        <f aca="false">IF(COUNT(O270:R270)=0,"",MAX(O270:R270))</f>
        <v>200</v>
      </c>
      <c r="T270" s="8" t="str">
        <f aca="false">IF(S270="","",IFERROR(INDEX(Codetabel!$B$2:$B$11,MATCH(S270,Codetabel!$A$2:$A$11,0)),""))</f>
        <v>4.1</v>
      </c>
      <c r="U270" s="8" t="str">
        <f aca="false">IF(NOT(X270),"n/a (excluded)",IF(K270=S270,"OK","MISMATCH"))</f>
        <v>OK</v>
      </c>
      <c r="V270" s="8" t="str">
        <f aca="false">IF(NOT(X270),"n/a (excluded)",IF(M270&amp;""=T270&amp;"","OK","MISMATCH"))</f>
        <v>OK</v>
      </c>
      <c r="W270" s="8" t="str">
        <f aca="false">IF(E270="","no activity description",IF(O270="","no numeric odour distance",IF(M270="","no category","")))</f>
        <v/>
      </c>
      <c r="X270" s="12" t="b">
        <f aca="false">W270=""</f>
        <v>1</v>
      </c>
      <c r="Y270" s="8" t="n">
        <f aca="false">IF(X270,INDEX(Codetabel!$C$2:$C$11,MATCH(M270&amp;"",Codetabel!$B$2:$B$11,0)),"")</f>
        <v>5</v>
      </c>
      <c r="Z270" s="12" t="b">
        <f aca="false">IF(X270,O270=S270,"")</f>
        <v>1</v>
      </c>
    </row>
    <row r="271" customFormat="false" ht="15" hidden="false" customHeight="false" outlineLevel="0" collapsed="false">
      <c r="A271" s="9" t="n">
        <v>272</v>
      </c>
      <c r="B271" s="9" t="s">
        <v>623</v>
      </c>
      <c r="C271" s="9" t="s">
        <v>564</v>
      </c>
      <c r="D271" s="9"/>
      <c r="E271" s="9" t="s">
        <v>624</v>
      </c>
      <c r="F271" s="9" t="n">
        <v>100</v>
      </c>
      <c r="G271" s="9" t="n">
        <v>10</v>
      </c>
      <c r="H271" s="9" t="n">
        <v>200</v>
      </c>
      <c r="I271" s="9" t="n">
        <v>100</v>
      </c>
      <c r="J271" s="9" t="n">
        <f aca="false">MAX(J272,G272,F272,E272)</f>
        <v>1500</v>
      </c>
      <c r="K271" s="9" t="n">
        <v>200</v>
      </c>
      <c r="L271" s="9" t="n">
        <f aca="false">IF(ISNA(P272),"",P272)</f>
        <v>30</v>
      </c>
      <c r="M271" s="9" t="s">
        <v>132</v>
      </c>
      <c r="N271" s="11" t="b">
        <f aca="false">TRUE()</f>
        <v>1</v>
      </c>
      <c r="O271" s="8" t="n">
        <f aca="false">IF(F271="","",IF(ISNUMBER(F271),F271,IFERROR(VALUE(F271),"")))</f>
        <v>100</v>
      </c>
      <c r="P271" s="8" t="n">
        <f aca="false">IF(G271="","",IF(ISNUMBER(G271),G271,IFERROR(VALUE(G271),"")))</f>
        <v>10</v>
      </c>
      <c r="Q271" s="8" t="n">
        <f aca="false">IF(H271="","",IF(ISNUMBER(H271),H271,IFERROR(VALUE(H271),"")))</f>
        <v>200</v>
      </c>
      <c r="R271" s="8" t="n">
        <f aca="false">IF(I271="","",IF(ISNUMBER(I271),I271,IFERROR(VALUE(I271),"")))</f>
        <v>100</v>
      </c>
      <c r="S271" s="8" t="n">
        <f aca="false">IF(COUNT(O271:R271)=0,"",MAX(O271:R271))</f>
        <v>200</v>
      </c>
      <c r="T271" s="8" t="str">
        <f aca="false">IF(S271="","",IFERROR(INDEX(Codetabel!$B$2:$B$11,MATCH(S271,Codetabel!$A$2:$A$11,0)),""))</f>
        <v>4.1</v>
      </c>
      <c r="U271" s="8" t="str">
        <f aca="false">IF(NOT(X271),"n/a (excluded)",IF(K271=S271,"OK","MISMATCH"))</f>
        <v>OK</v>
      </c>
      <c r="V271" s="8" t="str">
        <f aca="false">IF(NOT(X271),"n/a (excluded)",IF(M271&amp;""=T271&amp;"","OK","MISMATCH"))</f>
        <v>OK</v>
      </c>
      <c r="W271" s="8" t="str">
        <f aca="false">IF(E271="","no activity description",IF(O271="","no numeric odour distance",IF(M271="","no category","")))</f>
        <v/>
      </c>
      <c r="X271" s="12" t="b">
        <f aca="false">W271=""</f>
        <v>1</v>
      </c>
      <c r="Y271" s="8" t="n">
        <f aca="false">IF(X271,INDEX(Codetabel!$C$2:$C$11,MATCH(M271&amp;"",Codetabel!$B$2:$B$11,0)),"")</f>
        <v>5</v>
      </c>
      <c r="Z271" s="12" t="b">
        <f aca="false">IF(X271,O271=S271,"")</f>
        <v>0</v>
      </c>
    </row>
    <row r="272" customFormat="false" ht="15" hidden="false" customHeight="false" outlineLevel="0" collapsed="false">
      <c r="A272" s="9" t="n">
        <v>273</v>
      </c>
      <c r="B272" s="9" t="s">
        <v>625</v>
      </c>
      <c r="C272" s="9" t="s">
        <v>560</v>
      </c>
      <c r="D272" s="9"/>
      <c r="E272" s="9" t="s">
        <v>626</v>
      </c>
      <c r="F272" s="9" t="n">
        <v>100</v>
      </c>
      <c r="G272" s="9" t="n">
        <v>30</v>
      </c>
      <c r="H272" s="9" t="n">
        <v>100</v>
      </c>
      <c r="I272" s="9" t="n">
        <v>50</v>
      </c>
      <c r="J272" s="9" t="n">
        <f aca="false">MAX(J273,G273,F273,E273)</f>
        <v>1500</v>
      </c>
      <c r="K272" s="9" t="n">
        <v>100</v>
      </c>
      <c r="L272" s="9" t="n">
        <f aca="false">IF(ISNA(P273),"",P273)</f>
        <v>30</v>
      </c>
      <c r="M272" s="9" t="s">
        <v>115</v>
      </c>
      <c r="N272" s="11" t="b">
        <f aca="false">TRUE()</f>
        <v>1</v>
      </c>
      <c r="O272" s="8" t="n">
        <f aca="false">IF(F272="","",IF(ISNUMBER(F272),F272,IFERROR(VALUE(F272),"")))</f>
        <v>100</v>
      </c>
      <c r="P272" s="8" t="n">
        <f aca="false">IF(G272="","",IF(ISNUMBER(G272),G272,IFERROR(VALUE(G272),"")))</f>
        <v>30</v>
      </c>
      <c r="Q272" s="8" t="n">
        <f aca="false">IF(H272="","",IF(ISNUMBER(H272),H272,IFERROR(VALUE(H272),"")))</f>
        <v>100</v>
      </c>
      <c r="R272" s="8" t="n">
        <f aca="false">IF(I272="","",IF(ISNUMBER(I272),I272,IFERROR(VALUE(I272),"")))</f>
        <v>50</v>
      </c>
      <c r="S272" s="8" t="n">
        <f aca="false">IF(COUNT(O272:R272)=0,"",MAX(O272:R272))</f>
        <v>100</v>
      </c>
      <c r="T272" s="8" t="str">
        <f aca="false">IF(S272="","",IFERROR(INDEX(Codetabel!$B$2:$B$11,MATCH(S272,Codetabel!$A$2:$A$11,0)),""))</f>
        <v>3.2</v>
      </c>
      <c r="U272" s="8" t="str">
        <f aca="false">IF(NOT(X272),"n/a (excluded)",IF(K272=S272,"OK","MISMATCH"))</f>
        <v>OK</v>
      </c>
      <c r="V272" s="8" t="str">
        <f aca="false">IF(NOT(X272),"n/a (excluded)",IF(M272&amp;""=T272&amp;"","OK","MISMATCH"))</f>
        <v>OK</v>
      </c>
      <c r="W272" s="8" t="str">
        <f aca="false">IF(E272="","no activity description",IF(O272="","no numeric odour distance",IF(M272="","no category","")))</f>
        <v/>
      </c>
      <c r="X272" s="12" t="b">
        <f aca="false">W272=""</f>
        <v>1</v>
      </c>
      <c r="Y272" s="8" t="n">
        <f aca="false">IF(X272,INDEX(Codetabel!$C$2:$C$11,MATCH(M272&amp;"",Codetabel!$B$2:$B$11,0)),"")</f>
        <v>4</v>
      </c>
      <c r="Z272" s="12" t="b">
        <f aca="false">IF(X272,O272=S272,"")</f>
        <v>1</v>
      </c>
    </row>
    <row r="273" customFormat="false" ht="15" hidden="false" customHeight="false" outlineLevel="0" collapsed="false">
      <c r="A273" s="9" t="n">
        <v>274</v>
      </c>
      <c r="B273" s="9" t="s">
        <v>627</v>
      </c>
      <c r="C273" s="9" t="s">
        <v>565</v>
      </c>
      <c r="D273" s="9"/>
      <c r="E273" s="9" t="s">
        <v>628</v>
      </c>
      <c r="F273" s="9" t="n">
        <v>200</v>
      </c>
      <c r="G273" s="9" t="n">
        <v>30</v>
      </c>
      <c r="H273" s="9" t="n">
        <v>30</v>
      </c>
      <c r="I273" s="9" t="n">
        <v>300</v>
      </c>
      <c r="J273" s="9" t="n">
        <f aca="false">MAX(J274,G274,F274,E274)</f>
        <v>1500</v>
      </c>
      <c r="K273" s="9" t="n">
        <v>300</v>
      </c>
      <c r="L273" s="9" t="n">
        <f aca="false">IF(ISNA(P274),"",P274)</f>
        <v>300</v>
      </c>
      <c r="M273" s="9" t="s">
        <v>199</v>
      </c>
      <c r="N273" s="11" t="b">
        <f aca="false">TRUE()</f>
        <v>1</v>
      </c>
      <c r="O273" s="8" t="n">
        <f aca="false">IF(F273="","",IF(ISNUMBER(F273),F273,IFERROR(VALUE(F273),"")))</f>
        <v>200</v>
      </c>
      <c r="P273" s="8" t="n">
        <f aca="false">IF(G273="","",IF(ISNUMBER(G273),G273,IFERROR(VALUE(G273),"")))</f>
        <v>30</v>
      </c>
      <c r="Q273" s="8" t="n">
        <f aca="false">IF(H273="","",IF(ISNUMBER(H273),H273,IFERROR(VALUE(H273),"")))</f>
        <v>30</v>
      </c>
      <c r="R273" s="8" t="n">
        <f aca="false">IF(I273="","",IF(ISNUMBER(I273),I273,IFERROR(VALUE(I273),"")))</f>
        <v>300</v>
      </c>
      <c r="S273" s="8" t="n">
        <f aca="false">IF(COUNT(O273:R273)=0,"",MAX(O273:R273))</f>
        <v>300</v>
      </c>
      <c r="T273" s="8" t="str">
        <f aca="false">IF(S273="","",IFERROR(INDEX(Codetabel!$B$2:$B$11,MATCH(S273,Codetabel!$A$2:$A$11,0)),""))</f>
        <v>4.2</v>
      </c>
      <c r="U273" s="8" t="str">
        <f aca="false">IF(NOT(X273),"n/a (excluded)",IF(K273=S273,"OK","MISMATCH"))</f>
        <v>OK</v>
      </c>
      <c r="V273" s="8" t="str">
        <f aca="false">IF(NOT(X273),"n/a (excluded)",IF(M273&amp;""=T273&amp;"","OK","MISMATCH"))</f>
        <v>OK</v>
      </c>
      <c r="W273" s="8" t="str">
        <f aca="false">IF(E273="","no activity description",IF(O273="","no numeric odour distance",IF(M273="","no category","")))</f>
        <v/>
      </c>
      <c r="X273" s="12" t="b">
        <f aca="false">W273=""</f>
        <v>1</v>
      </c>
      <c r="Y273" s="8" t="n">
        <f aca="false">IF(X273,INDEX(Codetabel!$C$2:$C$11,MATCH(M273&amp;"",Codetabel!$B$2:$B$11,0)),"")</f>
        <v>6</v>
      </c>
      <c r="Z273" s="12" t="b">
        <f aca="false">IF(X273,O273=S273,"")</f>
        <v>0</v>
      </c>
    </row>
    <row r="274" customFormat="false" ht="15" hidden="false" customHeight="false" outlineLevel="0" collapsed="false">
      <c r="A274" s="9" t="n">
        <v>275</v>
      </c>
      <c r="B274" s="9" t="s">
        <v>632</v>
      </c>
      <c r="C274" s="9" t="s">
        <v>633</v>
      </c>
      <c r="D274" s="9"/>
      <c r="E274" s="9" t="s">
        <v>634</v>
      </c>
      <c r="F274" s="9" t="n">
        <v>1500</v>
      </c>
      <c r="G274" s="9" t="n">
        <v>300</v>
      </c>
      <c r="H274" s="9" t="n">
        <v>1000</v>
      </c>
      <c r="I274" s="9" t="n">
        <v>200</v>
      </c>
      <c r="J274" s="9" t="n">
        <f aca="false">MAX(J275,G275,F275,E275)</f>
        <v>0</v>
      </c>
      <c r="K274" s="9" t="n">
        <v>1500</v>
      </c>
      <c r="L274" s="9" t="str">
        <f aca="false">IF(ISNA(P275),"",P275)</f>
        <v/>
      </c>
      <c r="M274" s="9" t="s">
        <v>418</v>
      </c>
      <c r="N274" s="11" t="b">
        <f aca="false">TRUE()</f>
        <v>1</v>
      </c>
      <c r="O274" s="8" t="n">
        <f aca="false">IF(F274="","",IF(ISNUMBER(F274),F274,IFERROR(VALUE(F274),"")))</f>
        <v>1500</v>
      </c>
      <c r="P274" s="8" t="n">
        <f aca="false">IF(G274="","",IF(ISNUMBER(G274),G274,IFERROR(VALUE(G274),"")))</f>
        <v>300</v>
      </c>
      <c r="Q274" s="8" t="n">
        <f aca="false">IF(H274="","",IF(ISNUMBER(H274),H274,IFERROR(VALUE(H274),"")))</f>
        <v>1000</v>
      </c>
      <c r="R274" s="8" t="n">
        <f aca="false">IF(I274="","",IF(ISNUMBER(I274),I274,IFERROR(VALUE(I274),"")))</f>
        <v>200</v>
      </c>
      <c r="S274" s="8" t="n">
        <f aca="false">IF(COUNT(O274:R274)=0,"",MAX(O274:R274))</f>
        <v>1500</v>
      </c>
      <c r="T274" s="8" t="str">
        <f aca="false">IF(S274="","",IFERROR(INDEX(Codetabel!$B$2:$B$11,MATCH(S274,Codetabel!$A$2:$A$11,0)),""))</f>
        <v>6</v>
      </c>
      <c r="U274" s="8" t="str">
        <f aca="false">IF(NOT(X274),"n/a (excluded)",IF(K274=S274,"OK","MISMATCH"))</f>
        <v>OK</v>
      </c>
      <c r="V274" s="8" t="str">
        <f aca="false">IF(NOT(X274),"n/a (excluded)",IF(M274&amp;""=T274&amp;"","OK","MISMATCH"))</f>
        <v>OK</v>
      </c>
      <c r="W274" s="8" t="str">
        <f aca="false">IF(E274="","no activity description",IF(O274="","no numeric odour distance",IF(M274="","no category","")))</f>
        <v/>
      </c>
      <c r="X274" s="12" t="b">
        <f aca="false">W274=""</f>
        <v>1</v>
      </c>
      <c r="Y274" s="8" t="n">
        <f aca="false">IF(X274,INDEX(Codetabel!$C$2:$C$11,MATCH(M274&amp;"",Codetabel!$B$2:$B$11,0)),"")</f>
        <v>10</v>
      </c>
      <c r="Z274" s="12" t="b">
        <f aca="false">IF(X274,O274=S274,"")</f>
        <v>1</v>
      </c>
    </row>
    <row r="275" customFormat="false" ht="15" hidden="false" customHeight="false" outlineLevel="0" collapsed="false">
      <c r="A275" s="9" t="n">
        <v>276</v>
      </c>
      <c r="B275" s="9" t="s">
        <v>1349</v>
      </c>
      <c r="C275" s="9" t="s">
        <v>1474</v>
      </c>
      <c r="D275" s="9" t="s">
        <v>1212</v>
      </c>
      <c r="E275" s="9"/>
      <c r="F275" s="9"/>
      <c r="G275" s="9"/>
      <c r="H275" s="9"/>
      <c r="I275" s="9"/>
      <c r="J275" s="9"/>
      <c r="K275" s="9"/>
      <c r="L275" s="9" t="str">
        <f aca="false">IF(ISNA(P276),"",P276)</f>
        <v/>
      </c>
      <c r="M275" s="9"/>
      <c r="N275" s="11" t="b">
        <f aca="false">TRUE()</f>
        <v>1</v>
      </c>
      <c r="O275" s="8" t="str">
        <f aca="false">IF(F275="","",IF(ISNUMBER(F275),F275,IFERROR(VALUE(F275),"")))</f>
        <v/>
      </c>
      <c r="P275" s="8" t="str">
        <f aca="false">IF(G275="","",IF(ISNUMBER(G275),G275,IFERROR(VALUE(G275),"")))</f>
        <v/>
      </c>
      <c r="Q275" s="8" t="str">
        <f aca="false">IF(H275="","",IF(ISNUMBER(H275),H275,IFERROR(VALUE(H275),"")))</f>
        <v/>
      </c>
      <c r="R275" s="8" t="str">
        <f aca="false">IF(I275="","",IF(ISNUMBER(I275),I275,IFERROR(VALUE(I275),"")))</f>
        <v/>
      </c>
      <c r="S275" s="8" t="str">
        <f aca="false">IF(COUNT(O275:R275)=0,"",MAX(O275:R275))</f>
        <v/>
      </c>
      <c r="T275" s="8" t="str">
        <f aca="false">IF(S275="","",IFERROR(INDEX(Codetabel!$B$2:$B$11,MATCH(S275,Codetabel!$A$2:$A$11,0)),""))</f>
        <v/>
      </c>
      <c r="U275" s="8" t="str">
        <f aca="false">IF(NOT(X275),"n/a (excluded)",IF(K275=S275,"OK","MISMATCH"))</f>
        <v>n/a (excluded)</v>
      </c>
      <c r="V275" s="8" t="str">
        <f aca="false">IF(NOT(X275),"n/a (excluded)",IF(M275&amp;""=T275&amp;"","OK","MISMATCH"))</f>
        <v>n/a (excluded)</v>
      </c>
      <c r="W275" s="8" t="str">
        <f aca="false">IF(E275="","no activity description",IF(O275="","no numeric odour distance",IF(M275="","no category","")))</f>
        <v>no activity description</v>
      </c>
      <c r="X275" s="12" t="b">
        <f aca="false">W275=""</f>
        <v>0</v>
      </c>
      <c r="Y275" s="8" t="str">
        <f aca="false">IF(X275,INDEX(Codetabel!$C$2:$C$11,MATCH(M275&amp;"",Codetabel!$B$2:$B$11,0)),"")</f>
        <v/>
      </c>
      <c r="Z275" s="8" t="str">
        <f aca="false">IF(X275,O275=S275,"")</f>
        <v/>
      </c>
    </row>
    <row r="276" customFormat="false" ht="15" hidden="false" customHeight="false" outlineLevel="0" collapsed="false">
      <c r="A276" s="9" t="n">
        <v>277</v>
      </c>
      <c r="B276" s="9" t="s">
        <v>1349</v>
      </c>
      <c r="C276" s="9" t="s">
        <v>1350</v>
      </c>
      <c r="D276" s="9" t="s">
        <v>1212</v>
      </c>
      <c r="E276" s="9" t="s">
        <v>1351</v>
      </c>
      <c r="F276" s="9"/>
      <c r="G276" s="9"/>
      <c r="H276" s="9"/>
      <c r="I276" s="9"/>
      <c r="J276" s="9"/>
      <c r="K276" s="9"/>
      <c r="L276" s="9" t="n">
        <f aca="false">IF(ISNA(P277),"",P277)</f>
        <v>0</v>
      </c>
      <c r="M276" s="9"/>
      <c r="N276" s="11" t="b">
        <f aca="false">TRUE()</f>
        <v>1</v>
      </c>
      <c r="O276" s="8" t="str">
        <f aca="false">IF(F276="","",IF(ISNUMBER(F276),F276,IFERROR(VALUE(F276),"")))</f>
        <v/>
      </c>
      <c r="P276" s="8" t="str">
        <f aca="false">IF(G276="","",IF(ISNUMBER(G276),G276,IFERROR(VALUE(G276),"")))</f>
        <v/>
      </c>
      <c r="Q276" s="8" t="str">
        <f aca="false">IF(H276="","",IF(ISNUMBER(H276),H276,IFERROR(VALUE(H276),"")))</f>
        <v/>
      </c>
      <c r="R276" s="8" t="str">
        <f aca="false">IF(I276="","",IF(ISNUMBER(I276),I276,IFERROR(VALUE(I276),"")))</f>
        <v/>
      </c>
      <c r="S276" s="8" t="str">
        <f aca="false">IF(COUNT(O276:R276)=0,"",MAX(O276:R276))</f>
        <v/>
      </c>
      <c r="T276" s="8" t="str">
        <f aca="false">IF(S276="","",IFERROR(INDEX(Codetabel!$B$2:$B$11,MATCH(S276,Codetabel!$A$2:$A$11,0)),""))</f>
        <v/>
      </c>
      <c r="U276" s="8" t="str">
        <f aca="false">IF(NOT(X276),"n/a (excluded)",IF(K276=S276,"OK","MISMATCH"))</f>
        <v>n/a (excluded)</v>
      </c>
      <c r="V276" s="8" t="str">
        <f aca="false">IF(NOT(X276),"n/a (excluded)",IF(M276&amp;""=T276&amp;"","OK","MISMATCH"))</f>
        <v>n/a (excluded)</v>
      </c>
      <c r="W276" s="8" t="str">
        <f aca="false">IF(E276="","no activity description",IF(O276="","no numeric odour distance",IF(M276="","no category","")))</f>
        <v>no numeric odour distance</v>
      </c>
      <c r="X276" s="12" t="b">
        <f aca="false">W276=""</f>
        <v>0</v>
      </c>
      <c r="Y276" s="8" t="str">
        <f aca="false">IF(X276,INDEX(Codetabel!$C$2:$C$11,MATCH(M276&amp;"",Codetabel!$B$2:$B$11,0)),"")</f>
        <v/>
      </c>
      <c r="Z276" s="8" t="str">
        <f aca="false">IF(X276,O276=S276,"")</f>
        <v/>
      </c>
    </row>
    <row r="277" customFormat="false" ht="15" hidden="false" customHeight="false" outlineLevel="0" collapsed="false">
      <c r="A277" s="9" t="n">
        <v>278</v>
      </c>
      <c r="B277" s="9" t="s">
        <v>635</v>
      </c>
      <c r="C277" s="9" t="s">
        <v>636</v>
      </c>
      <c r="D277" s="9"/>
      <c r="E277" s="9" t="s">
        <v>1188</v>
      </c>
      <c r="F277" s="9" t="n">
        <v>30</v>
      </c>
      <c r="G277" s="9" t="n">
        <v>0</v>
      </c>
      <c r="H277" s="9" t="n">
        <v>50</v>
      </c>
      <c r="I277" s="9" t="n">
        <v>30</v>
      </c>
      <c r="J277" s="9" t="n">
        <f aca="false">MAX(J278,G278,F278,E278)</f>
        <v>50</v>
      </c>
      <c r="K277" s="9" t="n">
        <v>50</v>
      </c>
      <c r="L277" s="9" t="n">
        <f aca="false">IF(ISNA(P278),"",P278)</f>
        <v>10</v>
      </c>
      <c r="M277" s="9" t="s">
        <v>126</v>
      </c>
      <c r="N277" s="11" t="b">
        <f aca="false">TRUE()</f>
        <v>1</v>
      </c>
      <c r="O277" s="8" t="n">
        <f aca="false">IF(F277="","",IF(ISNUMBER(F277),F277,IFERROR(VALUE(F277),"")))</f>
        <v>30</v>
      </c>
      <c r="P277" s="8" t="n">
        <f aca="false">IF(G277="","",IF(ISNUMBER(G277),G277,IFERROR(VALUE(G277),"")))</f>
        <v>0</v>
      </c>
      <c r="Q277" s="8" t="n">
        <f aca="false">IF(H277="","",IF(ISNUMBER(H277),H277,IFERROR(VALUE(H277),"")))</f>
        <v>50</v>
      </c>
      <c r="R277" s="8" t="n">
        <f aca="false">IF(I277="","",IF(ISNUMBER(I277),I277,IFERROR(VALUE(I277),"")))</f>
        <v>30</v>
      </c>
      <c r="S277" s="8" t="n">
        <f aca="false">IF(COUNT(O277:R277)=0,"",MAX(O277:R277))</f>
        <v>50</v>
      </c>
      <c r="T277" s="8" t="str">
        <f aca="false">IF(S277="","",IFERROR(INDEX(Codetabel!$B$2:$B$11,MATCH(S277,Codetabel!$A$2:$A$11,0)),""))</f>
        <v>3.1</v>
      </c>
      <c r="U277" s="8" t="str">
        <f aca="false">IF(NOT(X277),"n/a (excluded)",IF(K277=S277,"OK","MISMATCH"))</f>
        <v>OK</v>
      </c>
      <c r="V277" s="8" t="str">
        <f aca="false">IF(NOT(X277),"n/a (excluded)",IF(M277&amp;""=T277&amp;"","OK","MISMATCH"))</f>
        <v>OK</v>
      </c>
      <c r="W277" s="8" t="str">
        <f aca="false">IF(E277="","no activity description",IF(O277="","no numeric odour distance",IF(M277="","no category","")))</f>
        <v/>
      </c>
      <c r="X277" s="12" t="b">
        <f aca="false">W277=""</f>
        <v>1</v>
      </c>
      <c r="Y277" s="8" t="n">
        <f aca="false">IF(X277,INDEX(Codetabel!$C$2:$C$11,MATCH(M277&amp;"",Codetabel!$B$2:$B$11,0)),"")</f>
        <v>3</v>
      </c>
      <c r="Z277" s="12" t="b">
        <f aca="false">IF(X277,O277=S277,"")</f>
        <v>0</v>
      </c>
    </row>
    <row r="278" customFormat="false" ht="15" hidden="false" customHeight="false" outlineLevel="0" collapsed="false">
      <c r="A278" s="9" t="n">
        <v>279</v>
      </c>
      <c r="B278" s="9" t="s">
        <v>638</v>
      </c>
      <c r="C278" s="9" t="s">
        <v>639</v>
      </c>
      <c r="D278" s="9"/>
      <c r="E278" s="9" t="s">
        <v>640</v>
      </c>
      <c r="F278" s="9" t="n">
        <v>50</v>
      </c>
      <c r="G278" s="9" t="n">
        <v>10</v>
      </c>
      <c r="H278" s="9" t="n">
        <v>50</v>
      </c>
      <c r="I278" s="9" t="n">
        <v>30</v>
      </c>
      <c r="J278" s="9" t="n">
        <f aca="false">MAX(J279,G279,F279,E279)</f>
        <v>0</v>
      </c>
      <c r="K278" s="9" t="n">
        <v>50</v>
      </c>
      <c r="L278" s="9" t="str">
        <f aca="false">IF(ISNA(P279),"",P279)</f>
        <v/>
      </c>
      <c r="M278" s="9" t="s">
        <v>126</v>
      </c>
      <c r="N278" s="11" t="b">
        <f aca="false">TRUE()</f>
        <v>1</v>
      </c>
      <c r="O278" s="8" t="n">
        <f aca="false">IF(F278="","",IF(ISNUMBER(F278),F278,IFERROR(VALUE(F278),"")))</f>
        <v>50</v>
      </c>
      <c r="P278" s="8" t="n">
        <f aca="false">IF(G278="","",IF(ISNUMBER(G278),G278,IFERROR(VALUE(G278),"")))</f>
        <v>10</v>
      </c>
      <c r="Q278" s="8" t="n">
        <f aca="false">IF(H278="","",IF(ISNUMBER(H278),H278,IFERROR(VALUE(H278),"")))</f>
        <v>50</v>
      </c>
      <c r="R278" s="8" t="n">
        <f aca="false">IF(I278="","",IF(ISNUMBER(I278),I278,IFERROR(VALUE(I278),"")))</f>
        <v>30</v>
      </c>
      <c r="S278" s="8" t="n">
        <f aca="false">IF(COUNT(O278:R278)=0,"",MAX(O278:R278))</f>
        <v>50</v>
      </c>
      <c r="T278" s="8" t="str">
        <f aca="false">IF(S278="","",IFERROR(INDEX(Codetabel!$B$2:$B$11,MATCH(S278,Codetabel!$A$2:$A$11,0)),""))</f>
        <v>3.1</v>
      </c>
      <c r="U278" s="8" t="str">
        <f aca="false">IF(NOT(X278),"n/a (excluded)",IF(K278=S278,"OK","MISMATCH"))</f>
        <v>OK</v>
      </c>
      <c r="V278" s="8" t="str">
        <f aca="false">IF(NOT(X278),"n/a (excluded)",IF(M278&amp;""=T278&amp;"","OK","MISMATCH"))</f>
        <v>OK</v>
      </c>
      <c r="W278" s="8" t="str">
        <f aca="false">IF(E278="","no activity description",IF(O278="","no numeric odour distance",IF(M278="","no category","")))</f>
        <v/>
      </c>
      <c r="X278" s="12" t="b">
        <f aca="false">W278=""</f>
        <v>1</v>
      </c>
      <c r="Y278" s="8" t="n">
        <f aca="false">IF(X278,INDEX(Codetabel!$C$2:$C$11,MATCH(M278&amp;"",Codetabel!$B$2:$B$11,0)),"")</f>
        <v>3</v>
      </c>
      <c r="Z278" s="12" t="b">
        <f aca="false">IF(X278,O278=S278,"")</f>
        <v>1</v>
      </c>
    </row>
    <row r="279" customFormat="false" ht="15" hidden="false" customHeight="false" outlineLevel="0" collapsed="false">
      <c r="A279" s="9" t="n">
        <v>280</v>
      </c>
      <c r="B279" s="9" t="s">
        <v>641</v>
      </c>
      <c r="C279" s="9" t="s">
        <v>642</v>
      </c>
      <c r="D279" s="9" t="s">
        <v>1212</v>
      </c>
      <c r="E279" s="9"/>
      <c r="F279" s="9"/>
      <c r="G279" s="9"/>
      <c r="H279" s="9"/>
      <c r="I279" s="9"/>
      <c r="J279" s="9"/>
      <c r="K279" s="9"/>
      <c r="L279" s="9" t="str">
        <f aca="false">IF(ISNA(P280),"",P280)</f>
        <v/>
      </c>
      <c r="M279" s="9"/>
      <c r="N279" s="11" t="b">
        <f aca="false">TRUE()</f>
        <v>1</v>
      </c>
      <c r="O279" s="8" t="str">
        <f aca="false">IF(F279="","",IF(ISNUMBER(F279),F279,IFERROR(VALUE(F279),"")))</f>
        <v/>
      </c>
      <c r="P279" s="8" t="str">
        <f aca="false">IF(G279="","",IF(ISNUMBER(G279),G279,IFERROR(VALUE(G279),"")))</f>
        <v/>
      </c>
      <c r="Q279" s="8" t="str">
        <f aca="false">IF(H279="","",IF(ISNUMBER(H279),H279,IFERROR(VALUE(H279),"")))</f>
        <v/>
      </c>
      <c r="R279" s="8" t="str">
        <f aca="false">IF(I279="","",IF(ISNUMBER(I279),I279,IFERROR(VALUE(I279),"")))</f>
        <v/>
      </c>
      <c r="S279" s="8" t="str">
        <f aca="false">IF(COUNT(O279:R279)=0,"",MAX(O279:R279))</f>
        <v/>
      </c>
      <c r="T279" s="8" t="str">
        <f aca="false">IF(S279="","",IFERROR(INDEX(Codetabel!$B$2:$B$11,MATCH(S279,Codetabel!$A$2:$A$11,0)),""))</f>
        <v/>
      </c>
      <c r="U279" s="8" t="str">
        <f aca="false">IF(NOT(X279),"n/a (excluded)",IF(K279=S279,"OK","MISMATCH"))</f>
        <v>n/a (excluded)</v>
      </c>
      <c r="V279" s="8" t="str">
        <f aca="false">IF(NOT(X279),"n/a (excluded)",IF(M279&amp;""=T279&amp;"","OK","MISMATCH"))</f>
        <v>n/a (excluded)</v>
      </c>
      <c r="W279" s="8" t="str">
        <f aca="false">IF(E279="","no activity description",IF(O279="","no numeric odour distance",IF(M279="","no category","")))</f>
        <v>no activity description</v>
      </c>
      <c r="X279" s="12" t="b">
        <f aca="false">W279=""</f>
        <v>0</v>
      </c>
      <c r="Y279" s="8" t="str">
        <f aca="false">IF(X279,INDEX(Codetabel!$C$2:$C$11,MATCH(M279&amp;"",Codetabel!$B$2:$B$11,0)),"")</f>
        <v/>
      </c>
      <c r="Z279" s="8" t="str">
        <f aca="false">IF(X279,O279=S279,"")</f>
        <v/>
      </c>
    </row>
    <row r="280" customFormat="false" ht="15" hidden="false" customHeight="false" outlineLevel="0" collapsed="false">
      <c r="A280" s="9" t="n">
        <v>281</v>
      </c>
      <c r="B280" s="9" t="s">
        <v>641</v>
      </c>
      <c r="C280" s="9" t="s">
        <v>642</v>
      </c>
      <c r="D280" s="9" t="s">
        <v>1212</v>
      </c>
      <c r="E280" s="9" t="s">
        <v>1352</v>
      </c>
      <c r="F280" s="9"/>
      <c r="G280" s="9"/>
      <c r="H280" s="9"/>
      <c r="I280" s="9"/>
      <c r="J280" s="9"/>
      <c r="K280" s="9"/>
      <c r="L280" s="9" t="n">
        <f aca="false">IF(ISNA(P281),"",P281)</f>
        <v>0</v>
      </c>
      <c r="M280" s="9"/>
      <c r="N280" s="11" t="b">
        <f aca="false">TRUE()</f>
        <v>1</v>
      </c>
      <c r="O280" s="8" t="str">
        <f aca="false">IF(F280="","",IF(ISNUMBER(F280),F280,IFERROR(VALUE(F280),"")))</f>
        <v/>
      </c>
      <c r="P280" s="8" t="str">
        <f aca="false">IF(G280="","",IF(ISNUMBER(G280),G280,IFERROR(VALUE(G280),"")))</f>
        <v/>
      </c>
      <c r="Q280" s="8" t="str">
        <f aca="false">IF(H280="","",IF(ISNUMBER(H280),H280,IFERROR(VALUE(H280),"")))</f>
        <v/>
      </c>
      <c r="R280" s="8" t="str">
        <f aca="false">IF(I280="","",IF(ISNUMBER(I280),I280,IFERROR(VALUE(I280),"")))</f>
        <v/>
      </c>
      <c r="S280" s="8" t="str">
        <f aca="false">IF(COUNT(O280:R280)=0,"",MAX(O280:R280))</f>
        <v/>
      </c>
      <c r="T280" s="8" t="str">
        <f aca="false">IF(S280="","",IFERROR(INDEX(Codetabel!$B$2:$B$11,MATCH(S280,Codetabel!$A$2:$A$11,0)),""))</f>
        <v/>
      </c>
      <c r="U280" s="8" t="str">
        <f aca="false">IF(NOT(X280),"n/a (excluded)",IF(K280=S280,"OK","MISMATCH"))</f>
        <v>n/a (excluded)</v>
      </c>
      <c r="V280" s="8" t="str">
        <f aca="false">IF(NOT(X280),"n/a (excluded)",IF(M280&amp;""=T280&amp;"","OK","MISMATCH"))</f>
        <v>n/a (excluded)</v>
      </c>
      <c r="W280" s="8" t="str">
        <f aca="false">IF(E280="","no activity description",IF(O280="","no numeric odour distance",IF(M280="","no category","")))</f>
        <v>no numeric odour distance</v>
      </c>
      <c r="X280" s="12" t="b">
        <f aca="false">W280=""</f>
        <v>0</v>
      </c>
      <c r="Y280" s="8" t="str">
        <f aca="false">IF(X280,INDEX(Codetabel!$C$2:$C$11,MATCH(M280&amp;"",Codetabel!$B$2:$B$11,0)),"")</f>
        <v/>
      </c>
      <c r="Z280" s="8" t="str">
        <f aca="false">IF(X280,O280=S280,"")</f>
        <v/>
      </c>
    </row>
    <row r="281" customFormat="false" ht="15" hidden="false" customHeight="false" outlineLevel="0" collapsed="false">
      <c r="A281" s="9" t="n">
        <v>282</v>
      </c>
      <c r="B281" s="9" t="s">
        <v>641</v>
      </c>
      <c r="C281" s="9" t="s">
        <v>642</v>
      </c>
      <c r="D281" s="9" t="s">
        <v>1285</v>
      </c>
      <c r="E281" s="9" t="s">
        <v>643</v>
      </c>
      <c r="F281" s="9" t="n">
        <v>30</v>
      </c>
      <c r="G281" s="9" t="n">
        <v>0</v>
      </c>
      <c r="H281" s="9" t="n">
        <v>30</v>
      </c>
      <c r="I281" s="9" t="n">
        <v>0</v>
      </c>
      <c r="J281" s="9" t="n">
        <f aca="false">MAX(J282,G282,F282,E282)</f>
        <v>0</v>
      </c>
      <c r="K281" s="9" t="n">
        <v>30</v>
      </c>
      <c r="L281" s="9" t="str">
        <f aca="false">IF(ISNA(P282),"",P282)</f>
        <v/>
      </c>
      <c r="M281" s="9" t="s">
        <v>107</v>
      </c>
      <c r="N281" s="11" t="b">
        <f aca="false">TRUE()</f>
        <v>1</v>
      </c>
      <c r="O281" s="8" t="n">
        <f aca="false">IF(F281="","",IF(ISNUMBER(F281),F281,IFERROR(VALUE(F281),"")))</f>
        <v>30</v>
      </c>
      <c r="P281" s="8" t="n">
        <f aca="false">IF(G281="","",IF(ISNUMBER(G281),G281,IFERROR(VALUE(G281),"")))</f>
        <v>0</v>
      </c>
      <c r="Q281" s="8" t="n">
        <f aca="false">IF(H281="","",IF(ISNUMBER(H281),H281,IFERROR(VALUE(H281),"")))</f>
        <v>30</v>
      </c>
      <c r="R281" s="8" t="n">
        <f aca="false">IF(I281="","",IF(ISNUMBER(I281),I281,IFERROR(VALUE(I281),"")))</f>
        <v>0</v>
      </c>
      <c r="S281" s="8" t="n">
        <f aca="false">IF(COUNT(O281:R281)=0,"",MAX(O281:R281))</f>
        <v>30</v>
      </c>
      <c r="T281" s="8" t="str">
        <f aca="false">IF(S281="","",IFERROR(INDEX(Codetabel!$B$2:$B$11,MATCH(S281,Codetabel!$A$2:$A$11,0)),""))</f>
        <v>2</v>
      </c>
      <c r="U281" s="8" t="str">
        <f aca="false">IF(NOT(X281),"n/a (excluded)",IF(K281=S281,"OK","MISMATCH"))</f>
        <v>OK</v>
      </c>
      <c r="V281" s="8" t="str">
        <f aca="false">IF(NOT(X281),"n/a (excluded)",IF(M281&amp;""=T281&amp;"","OK","MISMATCH"))</f>
        <v>OK</v>
      </c>
      <c r="W281" s="8" t="str">
        <f aca="false">IF(E281="","no activity description",IF(O281="","no numeric odour distance",IF(M281="","no category","")))</f>
        <v/>
      </c>
      <c r="X281" s="12" t="b">
        <f aca="false">W281=""</f>
        <v>1</v>
      </c>
      <c r="Y281" s="8" t="n">
        <f aca="false">IF(X281,INDEX(Codetabel!$C$2:$C$11,MATCH(M281&amp;"",Codetabel!$B$2:$B$11,0)),"")</f>
        <v>2</v>
      </c>
      <c r="Z281" s="12" t="b">
        <f aca="false">IF(X281,O281=S281,"")</f>
        <v>1</v>
      </c>
    </row>
    <row r="282" customFormat="false" ht="15" hidden="false" customHeight="false" outlineLevel="0" collapsed="false">
      <c r="A282" s="9" t="n">
        <v>283</v>
      </c>
      <c r="B282" s="9" t="s">
        <v>1353</v>
      </c>
      <c r="C282" s="9" t="s">
        <v>610</v>
      </c>
      <c r="D282" s="9" t="s">
        <v>1212</v>
      </c>
      <c r="E282" s="9"/>
      <c r="F282" s="9"/>
      <c r="G282" s="9"/>
      <c r="H282" s="9"/>
      <c r="I282" s="9"/>
      <c r="J282" s="9"/>
      <c r="K282" s="9"/>
      <c r="L282" s="9" t="str">
        <f aca="false">IF(ISNA(P283),"",P283)</f>
        <v/>
      </c>
      <c r="M282" s="9"/>
      <c r="N282" s="11" t="b">
        <f aca="false">TRUE()</f>
        <v>1</v>
      </c>
      <c r="O282" s="8" t="str">
        <f aca="false">IF(F282="","",IF(ISNUMBER(F282),F282,IFERROR(VALUE(F282),"")))</f>
        <v/>
      </c>
      <c r="P282" s="8" t="str">
        <f aca="false">IF(G282="","",IF(ISNUMBER(G282),G282,IFERROR(VALUE(G282),"")))</f>
        <v/>
      </c>
      <c r="Q282" s="8" t="str">
        <f aca="false">IF(H282="","",IF(ISNUMBER(H282),H282,IFERROR(VALUE(H282),"")))</f>
        <v/>
      </c>
      <c r="R282" s="8" t="str">
        <f aca="false">IF(I282="","",IF(ISNUMBER(I282),I282,IFERROR(VALUE(I282),"")))</f>
        <v/>
      </c>
      <c r="S282" s="8" t="str">
        <f aca="false">IF(COUNT(O282:R282)=0,"",MAX(O282:R282))</f>
        <v/>
      </c>
      <c r="T282" s="8" t="str">
        <f aca="false">IF(S282="","",IFERROR(INDEX(Codetabel!$B$2:$B$11,MATCH(S282,Codetabel!$A$2:$A$11,0)),""))</f>
        <v/>
      </c>
      <c r="U282" s="8" t="str">
        <f aca="false">IF(NOT(X282),"n/a (excluded)",IF(K282=S282,"OK","MISMATCH"))</f>
        <v>n/a (excluded)</v>
      </c>
      <c r="V282" s="8" t="str">
        <f aca="false">IF(NOT(X282),"n/a (excluded)",IF(M282&amp;""=T282&amp;"","OK","MISMATCH"))</f>
        <v>n/a (excluded)</v>
      </c>
      <c r="W282" s="8" t="str">
        <f aca="false">IF(E282="","no activity description",IF(O282="","no numeric odour distance",IF(M282="","no category","")))</f>
        <v>no activity description</v>
      </c>
      <c r="X282" s="12" t="b">
        <f aca="false">W282=""</f>
        <v>0</v>
      </c>
      <c r="Y282" s="8" t="str">
        <f aca="false">IF(X282,INDEX(Codetabel!$C$2:$C$11,MATCH(M282&amp;"",Codetabel!$B$2:$B$11,0)),"")</f>
        <v/>
      </c>
      <c r="Z282" s="8" t="str">
        <f aca="false">IF(X282,O282=S282,"")</f>
        <v/>
      </c>
    </row>
    <row r="283" customFormat="false" ht="15" hidden="false" customHeight="false" outlineLevel="0" collapsed="false">
      <c r="A283" s="9" t="n">
        <v>284</v>
      </c>
      <c r="B283" s="9" t="s">
        <v>1353</v>
      </c>
      <c r="C283" s="9" t="s">
        <v>610</v>
      </c>
      <c r="D283" s="9"/>
      <c r="E283" s="9" t="s">
        <v>1354</v>
      </c>
      <c r="F283" s="9"/>
      <c r="G283" s="9"/>
      <c r="H283" s="9"/>
      <c r="I283" s="9"/>
      <c r="J283" s="9"/>
      <c r="K283" s="9"/>
      <c r="L283" s="9" t="str">
        <f aca="false">IF(ISNA(P284),"",P284)</f>
        <v/>
      </c>
      <c r="M283" s="9"/>
      <c r="N283" s="11" t="b">
        <f aca="false">TRUE()</f>
        <v>1</v>
      </c>
      <c r="O283" s="8" t="str">
        <f aca="false">IF(F283="","",IF(ISNUMBER(F283),F283,IFERROR(VALUE(F283),"")))</f>
        <v/>
      </c>
      <c r="P283" s="8" t="str">
        <f aca="false">IF(G283="","",IF(ISNUMBER(G283),G283,IFERROR(VALUE(G283),"")))</f>
        <v/>
      </c>
      <c r="Q283" s="8" t="str">
        <f aca="false">IF(H283="","",IF(ISNUMBER(H283),H283,IFERROR(VALUE(H283),"")))</f>
        <v/>
      </c>
      <c r="R283" s="8" t="str">
        <f aca="false">IF(I283="","",IF(ISNUMBER(I283),I283,IFERROR(VALUE(I283),"")))</f>
        <v/>
      </c>
      <c r="S283" s="8" t="str">
        <f aca="false">IF(COUNT(O283:R283)=0,"",MAX(O283:R283))</f>
        <v/>
      </c>
      <c r="T283" s="8" t="str">
        <f aca="false">IF(S283="","",IFERROR(INDEX(Codetabel!$B$2:$B$11,MATCH(S283,Codetabel!$A$2:$A$11,0)),""))</f>
        <v/>
      </c>
      <c r="U283" s="8" t="str">
        <f aca="false">IF(NOT(X283),"n/a (excluded)",IF(K283=S283,"OK","MISMATCH"))</f>
        <v>n/a (excluded)</v>
      </c>
      <c r="V283" s="8" t="str">
        <f aca="false">IF(NOT(X283),"n/a (excluded)",IF(M283&amp;""=T283&amp;"","OK","MISMATCH"))</f>
        <v>n/a (excluded)</v>
      </c>
      <c r="W283" s="8" t="str">
        <f aca="false">IF(E283="","no activity description",IF(O283="","no numeric odour distance",IF(M283="","no category","")))</f>
        <v>no numeric odour distance</v>
      </c>
      <c r="X283" s="12" t="b">
        <f aca="false">W283=""</f>
        <v>0</v>
      </c>
      <c r="Y283" s="8" t="str">
        <f aca="false">IF(X283,INDEX(Codetabel!$C$2:$C$11,MATCH(M283&amp;"",Codetabel!$B$2:$B$11,0)),"")</f>
        <v/>
      </c>
      <c r="Z283" s="8" t="str">
        <f aca="false">IF(X283,O283=S283,"")</f>
        <v/>
      </c>
    </row>
    <row r="284" customFormat="false" ht="15" hidden="false" customHeight="false" outlineLevel="0" collapsed="false">
      <c r="A284" s="9" t="n">
        <v>285</v>
      </c>
      <c r="B284" s="9" t="s">
        <v>644</v>
      </c>
      <c r="C284" s="9" t="s">
        <v>645</v>
      </c>
      <c r="D284" s="9" t="s">
        <v>1215</v>
      </c>
      <c r="E284" s="9" t="s">
        <v>1355</v>
      </c>
      <c r="F284" s="9"/>
      <c r="G284" s="9"/>
      <c r="H284" s="9"/>
      <c r="I284" s="9"/>
      <c r="J284" s="9"/>
      <c r="K284" s="9"/>
      <c r="L284" s="9" t="n">
        <f aca="false">IF(ISNA(P285),"",P285)</f>
        <v>10</v>
      </c>
      <c r="M284" s="9"/>
      <c r="N284" s="11" t="b">
        <f aca="false">TRUE()</f>
        <v>1</v>
      </c>
      <c r="O284" s="8" t="str">
        <f aca="false">IF(F284="","",IF(ISNUMBER(F284),F284,IFERROR(VALUE(F284),"")))</f>
        <v/>
      </c>
      <c r="P284" s="8" t="str">
        <f aca="false">IF(G284="","",IF(ISNUMBER(G284),G284,IFERROR(VALUE(G284),"")))</f>
        <v/>
      </c>
      <c r="Q284" s="8" t="str">
        <f aca="false">IF(H284="","",IF(ISNUMBER(H284),H284,IFERROR(VALUE(H284),"")))</f>
        <v/>
      </c>
      <c r="R284" s="8" t="str">
        <f aca="false">IF(I284="","",IF(ISNUMBER(I284),I284,IFERROR(VALUE(I284),"")))</f>
        <v/>
      </c>
      <c r="S284" s="8" t="str">
        <f aca="false">IF(COUNT(O284:R284)=0,"",MAX(O284:R284))</f>
        <v/>
      </c>
      <c r="T284" s="8" t="str">
        <f aca="false">IF(S284="","",IFERROR(INDEX(Codetabel!$B$2:$B$11,MATCH(S284,Codetabel!$A$2:$A$11,0)),""))</f>
        <v/>
      </c>
      <c r="U284" s="8" t="str">
        <f aca="false">IF(NOT(X284),"n/a (excluded)",IF(K284=S284,"OK","MISMATCH"))</f>
        <v>n/a (excluded)</v>
      </c>
      <c r="V284" s="8" t="str">
        <f aca="false">IF(NOT(X284),"n/a (excluded)",IF(M284&amp;""=T284&amp;"","OK","MISMATCH"))</f>
        <v>n/a (excluded)</v>
      </c>
      <c r="W284" s="8" t="str">
        <f aca="false">IF(E284="","no activity description",IF(O284="","no numeric odour distance",IF(M284="","no category","")))</f>
        <v>no numeric odour distance</v>
      </c>
      <c r="X284" s="12" t="b">
        <f aca="false">W284=""</f>
        <v>0</v>
      </c>
      <c r="Y284" s="8" t="str">
        <f aca="false">IF(X284,INDEX(Codetabel!$C$2:$C$11,MATCH(M284&amp;"",Codetabel!$B$2:$B$11,0)),"")</f>
        <v/>
      </c>
      <c r="Z284" s="8" t="str">
        <f aca="false">IF(X284,O284=S284,"")</f>
        <v/>
      </c>
    </row>
    <row r="285" customFormat="false" ht="15" hidden="false" customHeight="false" outlineLevel="0" collapsed="false">
      <c r="A285" s="9" t="n">
        <v>286</v>
      </c>
      <c r="B285" s="9" t="s">
        <v>644</v>
      </c>
      <c r="C285" s="9" t="s">
        <v>645</v>
      </c>
      <c r="D285" s="9" t="s">
        <v>392</v>
      </c>
      <c r="E285" s="9" t="s">
        <v>646</v>
      </c>
      <c r="F285" s="9" t="n">
        <v>100</v>
      </c>
      <c r="G285" s="9" t="n">
        <v>10</v>
      </c>
      <c r="H285" s="9" t="n">
        <v>200</v>
      </c>
      <c r="I285" s="9" t="n">
        <v>30</v>
      </c>
      <c r="J285" s="9" t="n">
        <f aca="false">MAX(J286,G286,F286,E286)</f>
        <v>200</v>
      </c>
      <c r="K285" s="9" t="n">
        <v>200</v>
      </c>
      <c r="L285" s="9" t="n">
        <f aca="false">IF(ISNA(P286),"",P286)</f>
        <v>30</v>
      </c>
      <c r="M285" s="9" t="s">
        <v>132</v>
      </c>
      <c r="N285" s="11" t="b">
        <f aca="false">TRUE()</f>
        <v>1</v>
      </c>
      <c r="O285" s="8" t="n">
        <f aca="false">IF(F285="","",IF(ISNUMBER(F285),F285,IFERROR(VALUE(F285),"")))</f>
        <v>100</v>
      </c>
      <c r="P285" s="8" t="n">
        <f aca="false">IF(G285="","",IF(ISNUMBER(G285),G285,IFERROR(VALUE(G285),"")))</f>
        <v>10</v>
      </c>
      <c r="Q285" s="8" t="n">
        <f aca="false">IF(H285="","",IF(ISNUMBER(H285),H285,IFERROR(VALUE(H285),"")))</f>
        <v>200</v>
      </c>
      <c r="R285" s="8" t="n">
        <f aca="false">IF(I285="","",IF(ISNUMBER(I285),I285,IFERROR(VALUE(I285),"")))</f>
        <v>30</v>
      </c>
      <c r="S285" s="8" t="n">
        <f aca="false">IF(COUNT(O285:R285)=0,"",MAX(O285:R285))</f>
        <v>200</v>
      </c>
      <c r="T285" s="8" t="str">
        <f aca="false">IF(S285="","",IFERROR(INDEX(Codetabel!$B$2:$B$11,MATCH(S285,Codetabel!$A$2:$A$11,0)),""))</f>
        <v>4.1</v>
      </c>
      <c r="U285" s="8" t="str">
        <f aca="false">IF(NOT(X285),"n/a (excluded)",IF(K285=S285,"OK","MISMATCH"))</f>
        <v>OK</v>
      </c>
      <c r="V285" s="8" t="str">
        <f aca="false">IF(NOT(X285),"n/a (excluded)",IF(M285&amp;""=T285&amp;"","OK","MISMATCH"))</f>
        <v>OK</v>
      </c>
      <c r="W285" s="8" t="str">
        <f aca="false">IF(E285="","no activity description",IF(O285="","no numeric odour distance",IF(M285="","no category","")))</f>
        <v/>
      </c>
      <c r="X285" s="12" t="b">
        <f aca="false">W285=""</f>
        <v>1</v>
      </c>
      <c r="Y285" s="8" t="n">
        <f aca="false">IF(X285,INDEX(Codetabel!$C$2:$C$11,MATCH(M285&amp;"",Codetabel!$B$2:$B$11,0)),"")</f>
        <v>5</v>
      </c>
      <c r="Z285" s="12" t="b">
        <f aca="false">IF(X285,O285=S285,"")</f>
        <v>0</v>
      </c>
    </row>
    <row r="286" customFormat="false" ht="15" hidden="false" customHeight="false" outlineLevel="0" collapsed="false">
      <c r="A286" s="9" t="n">
        <v>287</v>
      </c>
      <c r="B286" s="9" t="s">
        <v>644</v>
      </c>
      <c r="C286" s="9" t="s">
        <v>645</v>
      </c>
      <c r="D286" s="9" t="s">
        <v>107</v>
      </c>
      <c r="E286" s="9" t="s">
        <v>647</v>
      </c>
      <c r="F286" s="9" t="n">
        <v>200</v>
      </c>
      <c r="G286" s="9" t="n">
        <v>30</v>
      </c>
      <c r="H286" s="9" t="n">
        <v>300</v>
      </c>
      <c r="I286" s="9" t="n">
        <v>50</v>
      </c>
      <c r="J286" s="9" t="n">
        <f aca="false">MAX(J287,G287,F287,E287)</f>
        <v>100</v>
      </c>
      <c r="K286" s="9" t="n">
        <v>300</v>
      </c>
      <c r="L286" s="9" t="n">
        <f aca="false">IF(ISNA(P287),"",P287)</f>
        <v>10</v>
      </c>
      <c r="M286" s="9" t="s">
        <v>199</v>
      </c>
      <c r="N286" s="11" t="b">
        <f aca="false">TRUE()</f>
        <v>1</v>
      </c>
      <c r="O286" s="8" t="n">
        <f aca="false">IF(F286="","",IF(ISNUMBER(F286),F286,IFERROR(VALUE(F286),"")))</f>
        <v>200</v>
      </c>
      <c r="P286" s="8" t="n">
        <f aca="false">IF(G286="","",IF(ISNUMBER(G286),G286,IFERROR(VALUE(G286),"")))</f>
        <v>30</v>
      </c>
      <c r="Q286" s="8" t="n">
        <f aca="false">IF(H286="","",IF(ISNUMBER(H286),H286,IFERROR(VALUE(H286),"")))</f>
        <v>300</v>
      </c>
      <c r="R286" s="8" t="n">
        <f aca="false">IF(I286="","",IF(ISNUMBER(I286),I286,IFERROR(VALUE(I286),"")))</f>
        <v>50</v>
      </c>
      <c r="S286" s="8" t="n">
        <f aca="false">IF(COUNT(O286:R286)=0,"",MAX(O286:R286))</f>
        <v>300</v>
      </c>
      <c r="T286" s="8" t="str">
        <f aca="false">IF(S286="","",IFERROR(INDEX(Codetabel!$B$2:$B$11,MATCH(S286,Codetabel!$A$2:$A$11,0)),""))</f>
        <v>4.2</v>
      </c>
      <c r="U286" s="8" t="str">
        <f aca="false">IF(NOT(X286),"n/a (excluded)",IF(K286=S286,"OK","MISMATCH"))</f>
        <v>OK</v>
      </c>
      <c r="V286" s="8" t="str">
        <f aca="false">IF(NOT(X286),"n/a (excluded)",IF(M286&amp;""=T286&amp;"","OK","MISMATCH"))</f>
        <v>OK</v>
      </c>
      <c r="W286" s="8" t="str">
        <f aca="false">IF(E286="","no activity description",IF(O286="","no numeric odour distance",IF(M286="","no category","")))</f>
        <v/>
      </c>
      <c r="X286" s="12" t="b">
        <f aca="false">W286=""</f>
        <v>1</v>
      </c>
      <c r="Y286" s="8" t="n">
        <f aca="false">IF(X286,INDEX(Codetabel!$C$2:$C$11,MATCH(M286&amp;"",Codetabel!$B$2:$B$11,0)),"")</f>
        <v>6</v>
      </c>
      <c r="Z286" s="12" t="b">
        <f aca="false">IF(X286,O286=S286,"")</f>
        <v>0</v>
      </c>
    </row>
    <row r="287" customFormat="false" ht="15" hidden="false" customHeight="false" outlineLevel="0" collapsed="false">
      <c r="A287" s="9" t="n">
        <v>288</v>
      </c>
      <c r="B287" s="9" t="s">
        <v>648</v>
      </c>
      <c r="C287" s="9" t="s">
        <v>649</v>
      </c>
      <c r="D287" s="9"/>
      <c r="E287" s="9" t="s">
        <v>650</v>
      </c>
      <c r="F287" s="9" t="n">
        <v>100</v>
      </c>
      <c r="G287" s="9" t="n">
        <v>10</v>
      </c>
      <c r="H287" s="9" t="n">
        <v>200</v>
      </c>
      <c r="I287" s="9" t="n">
        <v>30</v>
      </c>
      <c r="J287" s="9" t="n">
        <f aca="false">MAX(J288,G288,F288,E288)</f>
        <v>30</v>
      </c>
      <c r="K287" s="9" t="n">
        <v>200</v>
      </c>
      <c r="L287" s="9" t="n">
        <f aca="false">IF(ISNA(P288),"",P288)</f>
        <v>10</v>
      </c>
      <c r="M287" s="9" t="s">
        <v>132</v>
      </c>
      <c r="N287" s="11" t="b">
        <f aca="false">TRUE()</f>
        <v>1</v>
      </c>
      <c r="O287" s="8" t="n">
        <f aca="false">IF(F287="","",IF(ISNUMBER(F287),F287,IFERROR(VALUE(F287),"")))</f>
        <v>100</v>
      </c>
      <c r="P287" s="8" t="n">
        <f aca="false">IF(G287="","",IF(ISNUMBER(G287),G287,IFERROR(VALUE(G287),"")))</f>
        <v>10</v>
      </c>
      <c r="Q287" s="8" t="n">
        <f aca="false">IF(H287="","",IF(ISNUMBER(H287),H287,IFERROR(VALUE(H287),"")))</f>
        <v>200</v>
      </c>
      <c r="R287" s="8" t="n">
        <f aca="false">IF(I287="","",IF(ISNUMBER(I287),I287,IFERROR(VALUE(I287),"")))</f>
        <v>30</v>
      </c>
      <c r="S287" s="8" t="n">
        <f aca="false">IF(COUNT(O287:R287)=0,"",MAX(O287:R287))</f>
        <v>200</v>
      </c>
      <c r="T287" s="8" t="str">
        <f aca="false">IF(S287="","",IFERROR(INDEX(Codetabel!$B$2:$B$11,MATCH(S287,Codetabel!$A$2:$A$11,0)),""))</f>
        <v>4.1</v>
      </c>
      <c r="U287" s="8" t="str">
        <f aca="false">IF(NOT(X287),"n/a (excluded)",IF(K287=S287,"OK","MISMATCH"))</f>
        <v>OK</v>
      </c>
      <c r="V287" s="8" t="str">
        <f aca="false">IF(NOT(X287),"n/a (excluded)",IF(M287&amp;""=T287&amp;"","OK","MISMATCH"))</f>
        <v>OK</v>
      </c>
      <c r="W287" s="8" t="str">
        <f aca="false">IF(E287="","no activity description",IF(O287="","no numeric odour distance",IF(M287="","no category","")))</f>
        <v/>
      </c>
      <c r="X287" s="12" t="b">
        <f aca="false">W287=""</f>
        <v>1</v>
      </c>
      <c r="Y287" s="8" t="n">
        <f aca="false">IF(X287,INDEX(Codetabel!$C$2:$C$11,MATCH(M287&amp;"",Codetabel!$B$2:$B$11,0)),"")</f>
        <v>5</v>
      </c>
      <c r="Z287" s="12" t="b">
        <f aca="false">IF(X287,O287=S287,"")</f>
        <v>0</v>
      </c>
    </row>
    <row r="288" customFormat="false" ht="15" hidden="false" customHeight="false" outlineLevel="0" collapsed="false">
      <c r="A288" s="9" t="n">
        <v>289</v>
      </c>
      <c r="B288" s="9" t="s">
        <v>651</v>
      </c>
      <c r="C288" s="9" t="s">
        <v>652</v>
      </c>
      <c r="D288" s="9"/>
      <c r="E288" s="9" t="s">
        <v>653</v>
      </c>
      <c r="F288" s="9" t="n">
        <v>30</v>
      </c>
      <c r="G288" s="9" t="n">
        <v>10</v>
      </c>
      <c r="H288" s="9" t="n">
        <v>200</v>
      </c>
      <c r="I288" s="9" t="n">
        <v>30</v>
      </c>
      <c r="J288" s="9" t="n">
        <f aca="false">MAX(J289,G289,F289,E289)</f>
        <v>30</v>
      </c>
      <c r="K288" s="9" t="n">
        <v>200</v>
      </c>
      <c r="L288" s="9" t="n">
        <f aca="false">IF(ISNA(P289),"",P289)</f>
        <v>10</v>
      </c>
      <c r="M288" s="9" t="s">
        <v>132</v>
      </c>
      <c r="N288" s="11" t="b">
        <f aca="false">TRUE()</f>
        <v>1</v>
      </c>
      <c r="O288" s="8" t="n">
        <f aca="false">IF(F288="","",IF(ISNUMBER(F288),F288,IFERROR(VALUE(F288),"")))</f>
        <v>30</v>
      </c>
      <c r="P288" s="8" t="n">
        <f aca="false">IF(G288="","",IF(ISNUMBER(G288),G288,IFERROR(VALUE(G288),"")))</f>
        <v>10</v>
      </c>
      <c r="Q288" s="8" t="n">
        <f aca="false">IF(H288="","",IF(ISNUMBER(H288),H288,IFERROR(VALUE(H288),"")))</f>
        <v>200</v>
      </c>
      <c r="R288" s="8" t="n">
        <f aca="false">IF(I288="","",IF(ISNUMBER(I288),I288,IFERROR(VALUE(I288),"")))</f>
        <v>30</v>
      </c>
      <c r="S288" s="8" t="n">
        <f aca="false">IF(COUNT(O288:R288)=0,"",MAX(O288:R288))</f>
        <v>200</v>
      </c>
      <c r="T288" s="8" t="str">
        <f aca="false">IF(S288="","",IFERROR(INDEX(Codetabel!$B$2:$B$11,MATCH(S288,Codetabel!$A$2:$A$11,0)),""))</f>
        <v>4.1</v>
      </c>
      <c r="U288" s="8" t="str">
        <f aca="false">IF(NOT(X288),"n/a (excluded)",IF(K288=S288,"OK","MISMATCH"))</f>
        <v>OK</v>
      </c>
      <c r="V288" s="8" t="str">
        <f aca="false">IF(NOT(X288),"n/a (excluded)",IF(M288&amp;""=T288&amp;"","OK","MISMATCH"))</f>
        <v>OK</v>
      </c>
      <c r="W288" s="8" t="str">
        <f aca="false">IF(E288="","no activity description",IF(O288="","no numeric odour distance",IF(M288="","no category","")))</f>
        <v/>
      </c>
      <c r="X288" s="12" t="b">
        <f aca="false">W288=""</f>
        <v>1</v>
      </c>
      <c r="Y288" s="8" t="n">
        <f aca="false">IF(X288,INDEX(Codetabel!$C$2:$C$11,MATCH(M288&amp;"",Codetabel!$B$2:$B$11,0)),"")</f>
        <v>5</v>
      </c>
      <c r="Z288" s="12" t="b">
        <f aca="false">IF(X288,O288=S288,"")</f>
        <v>0</v>
      </c>
    </row>
    <row r="289" customFormat="false" ht="15" hidden="false" customHeight="false" outlineLevel="0" collapsed="false">
      <c r="A289" s="9" t="n">
        <v>290</v>
      </c>
      <c r="B289" s="9" t="s">
        <v>654</v>
      </c>
      <c r="C289" s="9" t="s">
        <v>630</v>
      </c>
      <c r="D289" s="9"/>
      <c r="E289" s="9" t="s">
        <v>655</v>
      </c>
      <c r="F289" s="9" t="n">
        <v>30</v>
      </c>
      <c r="G289" s="9" t="n">
        <v>10</v>
      </c>
      <c r="H289" s="9" t="n">
        <v>100</v>
      </c>
      <c r="I289" s="9" t="n">
        <v>30</v>
      </c>
      <c r="J289" s="9" t="n">
        <f aca="false">MAX(J290,G290,F290,E290)</f>
        <v>0</v>
      </c>
      <c r="K289" s="9" t="n">
        <v>100</v>
      </c>
      <c r="L289" s="9" t="str">
        <f aca="false">IF(ISNA(P290),"",P290)</f>
        <v/>
      </c>
      <c r="M289" s="9" t="s">
        <v>115</v>
      </c>
      <c r="N289" s="11" t="b">
        <f aca="false">TRUE()</f>
        <v>1</v>
      </c>
      <c r="O289" s="8" t="n">
        <f aca="false">IF(F289="","",IF(ISNUMBER(F289),F289,IFERROR(VALUE(F289),"")))</f>
        <v>30</v>
      </c>
      <c r="P289" s="8" t="n">
        <f aca="false">IF(G289="","",IF(ISNUMBER(G289),G289,IFERROR(VALUE(G289),"")))</f>
        <v>10</v>
      </c>
      <c r="Q289" s="8" t="n">
        <f aca="false">IF(H289="","",IF(ISNUMBER(H289),H289,IFERROR(VALUE(H289),"")))</f>
        <v>100</v>
      </c>
      <c r="R289" s="8" t="n">
        <f aca="false">IF(I289="","",IF(ISNUMBER(I289),I289,IFERROR(VALUE(I289),"")))</f>
        <v>30</v>
      </c>
      <c r="S289" s="8" t="n">
        <f aca="false">IF(COUNT(O289:R289)=0,"",MAX(O289:R289))</f>
        <v>100</v>
      </c>
      <c r="T289" s="8" t="str">
        <f aca="false">IF(S289="","",IFERROR(INDEX(Codetabel!$B$2:$B$11,MATCH(S289,Codetabel!$A$2:$A$11,0)),""))</f>
        <v>3.2</v>
      </c>
      <c r="U289" s="8" t="str">
        <f aca="false">IF(NOT(X289),"n/a (excluded)",IF(K289=S289,"OK","MISMATCH"))</f>
        <v>OK</v>
      </c>
      <c r="V289" s="8" t="str">
        <f aca="false">IF(NOT(X289),"n/a (excluded)",IF(M289&amp;""=T289&amp;"","OK","MISMATCH"))</f>
        <v>OK</v>
      </c>
      <c r="W289" s="8" t="str">
        <f aca="false">IF(E289="","no activity description",IF(O289="","no numeric odour distance",IF(M289="","no category","")))</f>
        <v/>
      </c>
      <c r="X289" s="12" t="b">
        <f aca="false">W289=""</f>
        <v>1</v>
      </c>
      <c r="Y289" s="8" t="n">
        <f aca="false">IF(X289,INDEX(Codetabel!$C$2:$C$11,MATCH(M289&amp;"",Codetabel!$B$2:$B$11,0)),"")</f>
        <v>4</v>
      </c>
      <c r="Z289" s="12" t="b">
        <f aca="false">IF(X289,O289=S289,"")</f>
        <v>0</v>
      </c>
    </row>
    <row r="290" customFormat="false" ht="15" hidden="false" customHeight="false" outlineLevel="0" collapsed="false">
      <c r="A290" s="9" t="n">
        <v>291</v>
      </c>
      <c r="B290" s="9" t="s">
        <v>711</v>
      </c>
      <c r="C290" s="9" t="s">
        <v>614</v>
      </c>
      <c r="D290" s="9" t="s">
        <v>1212</v>
      </c>
      <c r="E290" s="9"/>
      <c r="F290" s="9"/>
      <c r="G290" s="9"/>
      <c r="H290" s="9"/>
      <c r="I290" s="9"/>
      <c r="J290" s="9"/>
      <c r="K290" s="9"/>
      <c r="L290" s="9" t="str">
        <f aca="false">IF(ISNA(P291),"",P291)</f>
        <v/>
      </c>
      <c r="M290" s="9"/>
      <c r="N290" s="11" t="b">
        <f aca="false">TRUE()</f>
        <v>1</v>
      </c>
      <c r="O290" s="8" t="str">
        <f aca="false">IF(F290="","",IF(ISNUMBER(F290),F290,IFERROR(VALUE(F290),"")))</f>
        <v/>
      </c>
      <c r="P290" s="8" t="str">
        <f aca="false">IF(G290="","",IF(ISNUMBER(G290),G290,IFERROR(VALUE(G290),"")))</f>
        <v/>
      </c>
      <c r="Q290" s="8" t="str">
        <f aca="false">IF(H290="","",IF(ISNUMBER(H290),H290,IFERROR(VALUE(H290),"")))</f>
        <v/>
      </c>
      <c r="R290" s="8" t="str">
        <f aca="false">IF(I290="","",IF(ISNUMBER(I290),I290,IFERROR(VALUE(I290),"")))</f>
        <v/>
      </c>
      <c r="S290" s="8" t="str">
        <f aca="false">IF(COUNT(O290:R290)=0,"",MAX(O290:R290))</f>
        <v/>
      </c>
      <c r="T290" s="8" t="str">
        <f aca="false">IF(S290="","",IFERROR(INDEX(Codetabel!$B$2:$B$11,MATCH(S290,Codetabel!$A$2:$A$11,0)),""))</f>
        <v/>
      </c>
      <c r="U290" s="8" t="str">
        <f aca="false">IF(NOT(X290),"n/a (excluded)",IF(K290=S290,"OK","MISMATCH"))</f>
        <v>n/a (excluded)</v>
      </c>
      <c r="V290" s="8" t="str">
        <f aca="false">IF(NOT(X290),"n/a (excluded)",IF(M290&amp;""=T290&amp;"","OK","MISMATCH"))</f>
        <v>n/a (excluded)</v>
      </c>
      <c r="W290" s="8" t="str">
        <f aca="false">IF(E290="","no activity description",IF(O290="","no numeric odour distance",IF(M290="","no category","")))</f>
        <v>no activity description</v>
      </c>
      <c r="X290" s="12" t="b">
        <f aca="false">W290=""</f>
        <v>0</v>
      </c>
      <c r="Y290" s="8" t="str">
        <f aca="false">IF(X290,INDEX(Codetabel!$C$2:$C$11,MATCH(M290&amp;"",Codetabel!$B$2:$B$11,0)),"")</f>
        <v/>
      </c>
      <c r="Z290" s="8" t="str">
        <f aca="false">IF(X290,O290=S290,"")</f>
        <v/>
      </c>
    </row>
    <row r="291" customFormat="false" ht="15" hidden="false" customHeight="false" outlineLevel="0" collapsed="false">
      <c r="A291" s="9" t="n">
        <v>292</v>
      </c>
      <c r="B291" s="9" t="s">
        <v>711</v>
      </c>
      <c r="C291" s="9" t="s">
        <v>614</v>
      </c>
      <c r="D291" s="9" t="s">
        <v>1212</v>
      </c>
      <c r="E291" s="9" t="s">
        <v>1356</v>
      </c>
      <c r="F291" s="9"/>
      <c r="G291" s="9"/>
      <c r="H291" s="9"/>
      <c r="I291" s="9"/>
      <c r="J291" s="9"/>
      <c r="K291" s="9"/>
      <c r="L291" s="9" t="str">
        <f aca="false">IF(ISNA(P292),"",P292)</f>
        <v/>
      </c>
      <c r="M291" s="9"/>
      <c r="N291" s="11" t="b">
        <f aca="false">TRUE()</f>
        <v>1</v>
      </c>
      <c r="O291" s="8" t="str">
        <f aca="false">IF(F291="","",IF(ISNUMBER(F291),F291,IFERROR(VALUE(F291),"")))</f>
        <v/>
      </c>
      <c r="P291" s="8" t="str">
        <f aca="false">IF(G291="","",IF(ISNUMBER(G291),G291,IFERROR(VALUE(G291),"")))</f>
        <v/>
      </c>
      <c r="Q291" s="8" t="str">
        <f aca="false">IF(H291="","",IF(ISNUMBER(H291),H291,IFERROR(VALUE(H291),"")))</f>
        <v/>
      </c>
      <c r="R291" s="8" t="str">
        <f aca="false">IF(I291="","",IF(ISNUMBER(I291),I291,IFERROR(VALUE(I291),"")))</f>
        <v/>
      </c>
      <c r="S291" s="8" t="str">
        <f aca="false">IF(COUNT(O291:R291)=0,"",MAX(O291:R291))</f>
        <v/>
      </c>
      <c r="T291" s="8" t="str">
        <f aca="false">IF(S291="","",IFERROR(INDEX(Codetabel!$B$2:$B$11,MATCH(S291,Codetabel!$A$2:$A$11,0)),""))</f>
        <v/>
      </c>
      <c r="U291" s="8" t="str">
        <f aca="false">IF(NOT(X291),"n/a (excluded)",IF(K291=S291,"OK","MISMATCH"))</f>
        <v>n/a (excluded)</v>
      </c>
      <c r="V291" s="8" t="str">
        <f aca="false">IF(NOT(X291),"n/a (excluded)",IF(M291&amp;""=T291&amp;"","OK","MISMATCH"))</f>
        <v>n/a (excluded)</v>
      </c>
      <c r="W291" s="8" t="str">
        <f aca="false">IF(E291="","no activity description",IF(O291="","no numeric odour distance",IF(M291="","no category","")))</f>
        <v>no numeric odour distance</v>
      </c>
      <c r="X291" s="12" t="b">
        <f aca="false">W291=""</f>
        <v>0</v>
      </c>
      <c r="Y291" s="8" t="str">
        <f aca="false">IF(X291,INDEX(Codetabel!$C$2:$C$11,MATCH(M291&amp;"",Codetabel!$B$2:$B$11,0)),"")</f>
        <v/>
      </c>
      <c r="Z291" s="8" t="str">
        <f aca="false">IF(X291,O291=S291,"")</f>
        <v/>
      </c>
    </row>
    <row r="292" customFormat="false" ht="15" hidden="false" customHeight="false" outlineLevel="0" collapsed="false">
      <c r="A292" s="9" t="n">
        <v>293</v>
      </c>
      <c r="B292" s="9" t="s">
        <v>656</v>
      </c>
      <c r="C292" s="9" t="s">
        <v>657</v>
      </c>
      <c r="D292" s="9" t="s">
        <v>1215</v>
      </c>
      <c r="E292" s="9" t="s">
        <v>1357</v>
      </c>
      <c r="F292" s="9"/>
      <c r="G292" s="9"/>
      <c r="H292" s="9"/>
      <c r="I292" s="9"/>
      <c r="J292" s="9"/>
      <c r="K292" s="9"/>
      <c r="L292" s="9" t="n">
        <f aca="false">IF(ISNA(P293),"",P293)</f>
        <v>30</v>
      </c>
      <c r="M292" s="9"/>
      <c r="N292" s="11" t="b">
        <f aca="false">TRUE()</f>
        <v>1</v>
      </c>
      <c r="O292" s="8" t="str">
        <f aca="false">IF(F292="","",IF(ISNUMBER(F292),F292,IFERROR(VALUE(F292),"")))</f>
        <v/>
      </c>
      <c r="P292" s="8" t="str">
        <f aca="false">IF(G292="","",IF(ISNUMBER(G292),G292,IFERROR(VALUE(G292),"")))</f>
        <v/>
      </c>
      <c r="Q292" s="8" t="str">
        <f aca="false">IF(H292="","",IF(ISNUMBER(H292),H292,IFERROR(VALUE(H292),"")))</f>
        <v/>
      </c>
      <c r="R292" s="8" t="str">
        <f aca="false">IF(I292="","",IF(ISNUMBER(I292),I292,IFERROR(VALUE(I292),"")))</f>
        <v/>
      </c>
      <c r="S292" s="8" t="str">
        <f aca="false">IF(COUNT(O292:R292)=0,"",MAX(O292:R292))</f>
        <v/>
      </c>
      <c r="T292" s="8" t="str">
        <f aca="false">IF(S292="","",IFERROR(INDEX(Codetabel!$B$2:$B$11,MATCH(S292,Codetabel!$A$2:$A$11,0)),""))</f>
        <v/>
      </c>
      <c r="U292" s="8" t="str">
        <f aca="false">IF(NOT(X292),"n/a (excluded)",IF(K292=S292,"OK","MISMATCH"))</f>
        <v>n/a (excluded)</v>
      </c>
      <c r="V292" s="8" t="str">
        <f aca="false">IF(NOT(X292),"n/a (excluded)",IF(M292&amp;""=T292&amp;"","OK","MISMATCH"))</f>
        <v>n/a (excluded)</v>
      </c>
      <c r="W292" s="8" t="str">
        <f aca="false">IF(E292="","no activity description",IF(O292="","no numeric odour distance",IF(M292="","no category","")))</f>
        <v>no numeric odour distance</v>
      </c>
      <c r="X292" s="12" t="b">
        <f aca="false">W292=""</f>
        <v>0</v>
      </c>
      <c r="Y292" s="8" t="str">
        <f aca="false">IF(X292,INDEX(Codetabel!$C$2:$C$11,MATCH(M292&amp;"",Codetabel!$B$2:$B$11,0)),"")</f>
        <v/>
      </c>
      <c r="Z292" s="8" t="str">
        <f aca="false">IF(X292,O292=S292,"")</f>
        <v/>
      </c>
    </row>
    <row r="293" customFormat="false" ht="15" hidden="false" customHeight="false" outlineLevel="0" collapsed="false">
      <c r="A293" s="9" t="n">
        <v>294</v>
      </c>
      <c r="B293" s="9" t="s">
        <v>656</v>
      </c>
      <c r="C293" s="9" t="s">
        <v>657</v>
      </c>
      <c r="D293" s="9" t="s">
        <v>392</v>
      </c>
      <c r="E293" s="9" t="s">
        <v>658</v>
      </c>
      <c r="F293" s="9" t="n">
        <v>30</v>
      </c>
      <c r="G293" s="9" t="n">
        <v>30</v>
      </c>
      <c r="H293" s="9" t="n">
        <v>50</v>
      </c>
      <c r="I293" s="9" t="n">
        <v>10</v>
      </c>
      <c r="J293" s="9" t="n">
        <f aca="false">MAX(J294,G294,F294,E294)</f>
        <v>100</v>
      </c>
      <c r="K293" s="9" t="n">
        <v>50</v>
      </c>
      <c r="L293" s="9" t="n">
        <f aca="false">IF(ISNA(P294),"",P294)</f>
        <v>50</v>
      </c>
      <c r="M293" s="9" t="s">
        <v>126</v>
      </c>
      <c r="N293" s="11" t="b">
        <f aca="false">TRUE()</f>
        <v>1</v>
      </c>
      <c r="O293" s="8" t="n">
        <f aca="false">IF(F293="","",IF(ISNUMBER(F293),F293,IFERROR(VALUE(F293),"")))</f>
        <v>30</v>
      </c>
      <c r="P293" s="8" t="n">
        <f aca="false">IF(G293="","",IF(ISNUMBER(G293),G293,IFERROR(VALUE(G293),"")))</f>
        <v>30</v>
      </c>
      <c r="Q293" s="8" t="n">
        <f aca="false">IF(H293="","",IF(ISNUMBER(H293),H293,IFERROR(VALUE(H293),"")))</f>
        <v>50</v>
      </c>
      <c r="R293" s="8" t="n">
        <f aca="false">IF(I293="","",IF(ISNUMBER(I293),I293,IFERROR(VALUE(I293),"")))</f>
        <v>10</v>
      </c>
      <c r="S293" s="8" t="n">
        <f aca="false">IF(COUNT(O293:R293)=0,"",MAX(O293:R293))</f>
        <v>50</v>
      </c>
      <c r="T293" s="8" t="str">
        <f aca="false">IF(S293="","",IFERROR(INDEX(Codetabel!$B$2:$B$11,MATCH(S293,Codetabel!$A$2:$A$11,0)),""))</f>
        <v>3.1</v>
      </c>
      <c r="U293" s="8" t="str">
        <f aca="false">IF(NOT(X293),"n/a (excluded)",IF(K293=S293,"OK","MISMATCH"))</f>
        <v>OK</v>
      </c>
      <c r="V293" s="8" t="str">
        <f aca="false">IF(NOT(X293),"n/a (excluded)",IF(M293&amp;""=T293&amp;"","OK","MISMATCH"))</f>
        <v>OK</v>
      </c>
      <c r="W293" s="8" t="str">
        <f aca="false">IF(E293="","no activity description",IF(O293="","no numeric odour distance",IF(M293="","no category","")))</f>
        <v/>
      </c>
      <c r="X293" s="12" t="b">
        <f aca="false">W293=""</f>
        <v>1</v>
      </c>
      <c r="Y293" s="8" t="n">
        <f aca="false">IF(X293,INDEX(Codetabel!$C$2:$C$11,MATCH(M293&amp;"",Codetabel!$B$2:$B$11,0)),"")</f>
        <v>3</v>
      </c>
      <c r="Z293" s="12" t="b">
        <f aca="false">IF(X293,O293=S293,"")</f>
        <v>0</v>
      </c>
    </row>
    <row r="294" customFormat="false" ht="15" hidden="false" customHeight="false" outlineLevel="0" collapsed="false">
      <c r="A294" s="9" t="n">
        <v>295</v>
      </c>
      <c r="B294" s="9" t="s">
        <v>656</v>
      </c>
      <c r="C294" s="9" t="s">
        <v>657</v>
      </c>
      <c r="D294" s="9" t="s">
        <v>107</v>
      </c>
      <c r="E294" s="9" t="s">
        <v>659</v>
      </c>
      <c r="F294" s="9" t="n">
        <v>100</v>
      </c>
      <c r="G294" s="9" t="n">
        <v>50</v>
      </c>
      <c r="H294" s="9" t="n">
        <v>100</v>
      </c>
      <c r="I294" s="9" t="n">
        <v>50</v>
      </c>
      <c r="J294" s="9" t="n">
        <f aca="false">MAX(J295,G295,F295,E295)</f>
        <v>100</v>
      </c>
      <c r="K294" s="9" t="n">
        <v>100</v>
      </c>
      <c r="L294" s="9" t="n">
        <f aca="false">IF(ISNA(P295),"",P295)</f>
        <v>100</v>
      </c>
      <c r="M294" s="9" t="s">
        <v>115</v>
      </c>
      <c r="N294" s="11" t="b">
        <f aca="false">TRUE()</f>
        <v>1</v>
      </c>
      <c r="O294" s="8" t="n">
        <f aca="false">IF(F294="","",IF(ISNUMBER(F294),F294,IFERROR(VALUE(F294),"")))</f>
        <v>100</v>
      </c>
      <c r="P294" s="8" t="n">
        <f aca="false">IF(G294="","",IF(ISNUMBER(G294),G294,IFERROR(VALUE(G294),"")))</f>
        <v>50</v>
      </c>
      <c r="Q294" s="8" t="n">
        <f aca="false">IF(H294="","",IF(ISNUMBER(H294),H294,IFERROR(VALUE(H294),"")))</f>
        <v>100</v>
      </c>
      <c r="R294" s="8" t="n">
        <f aca="false">IF(I294="","",IF(ISNUMBER(I294),I294,IFERROR(VALUE(I294),"")))</f>
        <v>50</v>
      </c>
      <c r="S294" s="8" t="n">
        <f aca="false">IF(COUNT(O294:R294)=0,"",MAX(O294:R294))</f>
        <v>100</v>
      </c>
      <c r="T294" s="8" t="str">
        <f aca="false">IF(S294="","",IFERROR(INDEX(Codetabel!$B$2:$B$11,MATCH(S294,Codetabel!$A$2:$A$11,0)),""))</f>
        <v>3.2</v>
      </c>
      <c r="U294" s="8" t="str">
        <f aca="false">IF(NOT(X294),"n/a (excluded)",IF(K294=S294,"OK","MISMATCH"))</f>
        <v>OK</v>
      </c>
      <c r="V294" s="8" t="str">
        <f aca="false">IF(NOT(X294),"n/a (excluded)",IF(M294&amp;""=T294&amp;"","OK","MISMATCH"))</f>
        <v>OK</v>
      </c>
      <c r="W294" s="8" t="str">
        <f aca="false">IF(E294="","no activity description",IF(O294="","no numeric odour distance",IF(M294="","no category","")))</f>
        <v/>
      </c>
      <c r="X294" s="12" t="b">
        <f aca="false">W294=""</f>
        <v>1</v>
      </c>
      <c r="Y294" s="8" t="n">
        <f aca="false">IF(X294,INDEX(Codetabel!$C$2:$C$11,MATCH(M294&amp;"",Codetabel!$B$2:$B$11,0)),"")</f>
        <v>4</v>
      </c>
      <c r="Z294" s="12" t="b">
        <f aca="false">IF(X294,O294=S294,"")</f>
        <v>1</v>
      </c>
    </row>
    <row r="295" customFormat="false" ht="15" hidden="false" customHeight="false" outlineLevel="0" collapsed="false">
      <c r="A295" s="9" t="n">
        <v>296</v>
      </c>
      <c r="B295" s="9" t="s">
        <v>656</v>
      </c>
      <c r="C295" s="9" t="s">
        <v>657</v>
      </c>
      <c r="D295" s="9" t="s">
        <v>1217</v>
      </c>
      <c r="E295" s="9" t="s">
        <v>660</v>
      </c>
      <c r="F295" s="9" t="n">
        <v>50</v>
      </c>
      <c r="G295" s="9" t="n">
        <v>100</v>
      </c>
      <c r="H295" s="9" t="n">
        <v>200</v>
      </c>
      <c r="I295" s="9" t="n">
        <v>30</v>
      </c>
      <c r="J295" s="9" t="n">
        <f aca="false">MAX(J296,G296,F296,E296)</f>
        <v>0</v>
      </c>
      <c r="K295" s="9" t="n">
        <v>200</v>
      </c>
      <c r="L295" s="9" t="str">
        <f aca="false">IF(ISNA(P296),"",P296)</f>
        <v/>
      </c>
      <c r="M295" s="9" t="s">
        <v>132</v>
      </c>
      <c r="N295" s="11" t="b">
        <f aca="false">TRUE()</f>
        <v>1</v>
      </c>
      <c r="O295" s="8" t="n">
        <f aca="false">IF(F295="","",IF(ISNUMBER(F295),F295,IFERROR(VALUE(F295),"")))</f>
        <v>50</v>
      </c>
      <c r="P295" s="8" t="n">
        <f aca="false">IF(G295="","",IF(ISNUMBER(G295),G295,IFERROR(VALUE(G295),"")))</f>
        <v>100</v>
      </c>
      <c r="Q295" s="8" t="n">
        <f aca="false">IF(H295="","",IF(ISNUMBER(H295),H295,IFERROR(VALUE(H295),"")))</f>
        <v>200</v>
      </c>
      <c r="R295" s="8" t="n">
        <f aca="false">IF(I295="","",IF(ISNUMBER(I295),I295,IFERROR(VALUE(I295),"")))</f>
        <v>30</v>
      </c>
      <c r="S295" s="8" t="n">
        <f aca="false">IF(COUNT(O295:R295)=0,"",MAX(O295:R295))</f>
        <v>200</v>
      </c>
      <c r="T295" s="8" t="str">
        <f aca="false">IF(S295="","",IFERROR(INDEX(Codetabel!$B$2:$B$11,MATCH(S295,Codetabel!$A$2:$A$11,0)),""))</f>
        <v>4.1</v>
      </c>
      <c r="U295" s="8" t="str">
        <f aca="false">IF(NOT(X295),"n/a (excluded)",IF(K295=S295,"OK","MISMATCH"))</f>
        <v>OK</v>
      </c>
      <c r="V295" s="8" t="str">
        <f aca="false">IF(NOT(X295),"n/a (excluded)",IF(M295&amp;""=T295&amp;"","OK","MISMATCH"))</f>
        <v>OK</v>
      </c>
      <c r="W295" s="8" t="str">
        <f aca="false">IF(E295="","no activity description",IF(O295="","no numeric odour distance",IF(M295="","no category","")))</f>
        <v/>
      </c>
      <c r="X295" s="12" t="b">
        <f aca="false">W295=""</f>
        <v>1</v>
      </c>
      <c r="Y295" s="8" t="n">
        <f aca="false">IF(X295,INDEX(Codetabel!$C$2:$C$11,MATCH(M295&amp;"",Codetabel!$B$2:$B$11,0)),"")</f>
        <v>5</v>
      </c>
      <c r="Z295" s="12" t="b">
        <f aca="false">IF(X295,O295=S295,"")</f>
        <v>0</v>
      </c>
    </row>
    <row r="296" customFormat="false" ht="15" hidden="false" customHeight="false" outlineLevel="0" collapsed="false">
      <c r="A296" s="9" t="n">
        <v>297</v>
      </c>
      <c r="B296" s="9" t="s">
        <v>665</v>
      </c>
      <c r="C296" s="9" t="s">
        <v>666</v>
      </c>
      <c r="D296" s="9" t="s">
        <v>1215</v>
      </c>
      <c r="E296" s="9" t="s">
        <v>1358</v>
      </c>
      <c r="F296" s="9"/>
      <c r="G296" s="9"/>
      <c r="H296" s="9"/>
      <c r="I296" s="9"/>
      <c r="J296" s="9"/>
      <c r="K296" s="9"/>
      <c r="L296" s="9" t="n">
        <f aca="false">IF(ISNA(P297),"",P297)</f>
        <v>30</v>
      </c>
      <c r="M296" s="9"/>
      <c r="N296" s="11" t="b">
        <f aca="false">TRUE()</f>
        <v>1</v>
      </c>
      <c r="O296" s="8" t="str">
        <f aca="false">IF(F296="","",IF(ISNUMBER(F296),F296,IFERROR(VALUE(F296),"")))</f>
        <v/>
      </c>
      <c r="P296" s="8" t="str">
        <f aca="false">IF(G296="","",IF(ISNUMBER(G296),G296,IFERROR(VALUE(G296),"")))</f>
        <v/>
      </c>
      <c r="Q296" s="8" t="str">
        <f aca="false">IF(H296="","",IF(ISNUMBER(H296),H296,IFERROR(VALUE(H296),"")))</f>
        <v/>
      </c>
      <c r="R296" s="8" t="str">
        <f aca="false">IF(I296="","",IF(ISNUMBER(I296),I296,IFERROR(VALUE(I296),"")))</f>
        <v/>
      </c>
      <c r="S296" s="8" t="str">
        <f aca="false">IF(COUNT(O296:R296)=0,"",MAX(O296:R296))</f>
        <v/>
      </c>
      <c r="T296" s="8" t="str">
        <f aca="false">IF(S296="","",IFERROR(INDEX(Codetabel!$B$2:$B$11,MATCH(S296,Codetabel!$A$2:$A$11,0)),""))</f>
        <v/>
      </c>
      <c r="U296" s="8" t="str">
        <f aca="false">IF(NOT(X296),"n/a (excluded)",IF(K296=S296,"OK","MISMATCH"))</f>
        <v>n/a (excluded)</v>
      </c>
      <c r="V296" s="8" t="str">
        <f aca="false">IF(NOT(X296),"n/a (excluded)",IF(M296&amp;""=T296&amp;"","OK","MISMATCH"))</f>
        <v>n/a (excluded)</v>
      </c>
      <c r="W296" s="8" t="str">
        <f aca="false">IF(E296="","no activity description",IF(O296="","no numeric odour distance",IF(M296="","no category","")))</f>
        <v>no numeric odour distance</v>
      </c>
      <c r="X296" s="12" t="b">
        <f aca="false">W296=""</f>
        <v>0</v>
      </c>
      <c r="Y296" s="8" t="str">
        <f aca="false">IF(X296,INDEX(Codetabel!$C$2:$C$11,MATCH(M296&amp;"",Codetabel!$B$2:$B$11,0)),"")</f>
        <v/>
      </c>
      <c r="Z296" s="8" t="str">
        <f aca="false">IF(X296,O296=S296,"")</f>
        <v/>
      </c>
    </row>
    <row r="297" customFormat="false" ht="15" hidden="false" customHeight="false" outlineLevel="0" collapsed="false">
      <c r="A297" s="9" t="n">
        <v>298</v>
      </c>
      <c r="B297" s="9" t="s">
        <v>665</v>
      </c>
      <c r="C297" s="9" t="s">
        <v>666</v>
      </c>
      <c r="D297" s="9" t="s">
        <v>392</v>
      </c>
      <c r="E297" s="9" t="s">
        <v>185</v>
      </c>
      <c r="F297" s="9" t="n">
        <v>50</v>
      </c>
      <c r="G297" s="9" t="n">
        <v>30</v>
      </c>
      <c r="H297" s="9" t="n">
        <v>100</v>
      </c>
      <c r="I297" s="9" t="n">
        <v>30</v>
      </c>
      <c r="J297" s="9" t="n">
        <f aca="false">MAX(J298,G298,F298,E298)</f>
        <v>50</v>
      </c>
      <c r="K297" s="9" t="n">
        <v>100</v>
      </c>
      <c r="L297" s="9" t="n">
        <f aca="false">IF(ISNA(P298),"",P298)</f>
        <v>30</v>
      </c>
      <c r="M297" s="9" t="s">
        <v>115</v>
      </c>
      <c r="N297" s="11" t="b">
        <f aca="false">TRUE()</f>
        <v>1</v>
      </c>
      <c r="O297" s="8" t="n">
        <f aca="false">IF(F297="","",IF(ISNUMBER(F297),F297,IFERROR(VALUE(F297),"")))</f>
        <v>50</v>
      </c>
      <c r="P297" s="8" t="n">
        <f aca="false">IF(G297="","",IF(ISNUMBER(G297),G297,IFERROR(VALUE(G297),"")))</f>
        <v>30</v>
      </c>
      <c r="Q297" s="8" t="n">
        <f aca="false">IF(H297="","",IF(ISNUMBER(H297),H297,IFERROR(VALUE(H297),"")))</f>
        <v>100</v>
      </c>
      <c r="R297" s="8" t="n">
        <f aca="false">IF(I297="","",IF(ISNUMBER(I297),I297,IFERROR(VALUE(I297),"")))</f>
        <v>30</v>
      </c>
      <c r="S297" s="8" t="n">
        <f aca="false">IF(COUNT(O297:R297)=0,"",MAX(O297:R297))</f>
        <v>100</v>
      </c>
      <c r="T297" s="8" t="str">
        <f aca="false">IF(S297="","",IFERROR(INDEX(Codetabel!$B$2:$B$11,MATCH(S297,Codetabel!$A$2:$A$11,0)),""))</f>
        <v>3.2</v>
      </c>
      <c r="U297" s="8" t="str">
        <f aca="false">IF(NOT(X297),"n/a (excluded)",IF(K297=S297,"OK","MISMATCH"))</f>
        <v>OK</v>
      </c>
      <c r="V297" s="8" t="str">
        <f aca="false">IF(NOT(X297),"n/a (excluded)",IF(M297&amp;""=T297&amp;"","OK","MISMATCH"))</f>
        <v>OK</v>
      </c>
      <c r="W297" s="8" t="str">
        <f aca="false">IF(E297="","no activity description",IF(O297="","no numeric odour distance",IF(M297="","no category","")))</f>
        <v/>
      </c>
      <c r="X297" s="12" t="b">
        <f aca="false">W297=""</f>
        <v>1</v>
      </c>
      <c r="Y297" s="8" t="n">
        <f aca="false">IF(X297,INDEX(Codetabel!$C$2:$C$11,MATCH(M297&amp;"",Codetabel!$B$2:$B$11,0)),"")</f>
        <v>4</v>
      </c>
      <c r="Z297" s="12" t="b">
        <f aca="false">IF(X297,O297=S297,"")</f>
        <v>0</v>
      </c>
    </row>
    <row r="298" customFormat="false" ht="15" hidden="false" customHeight="false" outlineLevel="0" collapsed="false">
      <c r="A298" s="9" t="n">
        <v>299</v>
      </c>
      <c r="B298" s="9" t="s">
        <v>665</v>
      </c>
      <c r="C298" s="9" t="s">
        <v>666</v>
      </c>
      <c r="D298" s="9" t="s">
        <v>107</v>
      </c>
      <c r="E298" s="9" t="s">
        <v>667</v>
      </c>
      <c r="F298" s="9" t="n">
        <v>50</v>
      </c>
      <c r="G298" s="9" t="n">
        <v>30</v>
      </c>
      <c r="H298" s="9" t="n">
        <v>300</v>
      </c>
      <c r="I298" s="9" t="n">
        <v>30</v>
      </c>
      <c r="J298" s="9" t="n">
        <f aca="false">MAX(J299,G299,F299,E299)</f>
        <v>0</v>
      </c>
      <c r="K298" s="9" t="n">
        <v>300</v>
      </c>
      <c r="L298" s="9" t="str">
        <f aca="false">IF(ISNA(P299),"",P299)</f>
        <v/>
      </c>
      <c r="M298" s="9" t="s">
        <v>199</v>
      </c>
      <c r="N298" s="11" t="b">
        <f aca="false">TRUE()</f>
        <v>1</v>
      </c>
      <c r="O298" s="8" t="n">
        <f aca="false">IF(F298="","",IF(ISNUMBER(F298),F298,IFERROR(VALUE(F298),"")))</f>
        <v>50</v>
      </c>
      <c r="P298" s="8" t="n">
        <f aca="false">IF(G298="","",IF(ISNUMBER(G298),G298,IFERROR(VALUE(G298),"")))</f>
        <v>30</v>
      </c>
      <c r="Q298" s="8" t="n">
        <f aca="false">IF(H298="","",IF(ISNUMBER(H298),H298,IFERROR(VALUE(H298),"")))</f>
        <v>300</v>
      </c>
      <c r="R298" s="8" t="n">
        <f aca="false">IF(I298="","",IF(ISNUMBER(I298),I298,IFERROR(VALUE(I298),"")))</f>
        <v>30</v>
      </c>
      <c r="S298" s="8" t="n">
        <f aca="false">IF(COUNT(O298:R298)=0,"",MAX(O298:R298))</f>
        <v>300</v>
      </c>
      <c r="T298" s="8" t="str">
        <f aca="false">IF(S298="","",IFERROR(INDEX(Codetabel!$B$2:$B$11,MATCH(S298,Codetabel!$A$2:$A$11,0)),""))</f>
        <v>4.2</v>
      </c>
      <c r="U298" s="8" t="str">
        <f aca="false">IF(NOT(X298),"n/a (excluded)",IF(K298=S298,"OK","MISMATCH"))</f>
        <v>OK</v>
      </c>
      <c r="V298" s="8" t="str">
        <f aca="false">IF(NOT(X298),"n/a (excluded)",IF(M298&amp;""=T298&amp;"","OK","MISMATCH"))</f>
        <v>OK</v>
      </c>
      <c r="W298" s="8" t="str">
        <f aca="false">IF(E298="","no activity description",IF(O298="","no numeric odour distance",IF(M298="","no category","")))</f>
        <v/>
      </c>
      <c r="X298" s="12" t="b">
        <f aca="false">W298=""</f>
        <v>1</v>
      </c>
      <c r="Y298" s="8" t="n">
        <f aca="false">IF(X298,INDEX(Codetabel!$C$2:$C$11,MATCH(M298&amp;"",Codetabel!$B$2:$B$11,0)),"")</f>
        <v>6</v>
      </c>
      <c r="Z298" s="12" t="b">
        <f aca="false">IF(X298,O298=S298,"")</f>
        <v>0</v>
      </c>
    </row>
    <row r="299" customFormat="false" ht="15" hidden="false" customHeight="false" outlineLevel="0" collapsed="false">
      <c r="A299" s="9" t="n">
        <v>300</v>
      </c>
      <c r="B299" s="9" t="s">
        <v>668</v>
      </c>
      <c r="C299" s="9" t="s">
        <v>1475</v>
      </c>
      <c r="D299" s="9" t="s">
        <v>1215</v>
      </c>
      <c r="E299" s="9" t="s">
        <v>1359</v>
      </c>
      <c r="F299" s="9"/>
      <c r="G299" s="9"/>
      <c r="H299" s="9"/>
      <c r="I299" s="9"/>
      <c r="J299" s="9"/>
      <c r="K299" s="9"/>
      <c r="L299" s="9" t="n">
        <f aca="false">IF(ISNA(P300),"",P300)</f>
        <v>30</v>
      </c>
      <c r="M299" s="9"/>
      <c r="N299" s="11" t="b">
        <f aca="false">TRUE()</f>
        <v>1</v>
      </c>
      <c r="O299" s="8" t="str">
        <f aca="false">IF(F299="","",IF(ISNUMBER(F299),F299,IFERROR(VALUE(F299),"")))</f>
        <v/>
      </c>
      <c r="P299" s="8" t="str">
        <f aca="false">IF(G299="","",IF(ISNUMBER(G299),G299,IFERROR(VALUE(G299),"")))</f>
        <v/>
      </c>
      <c r="Q299" s="8" t="str">
        <f aca="false">IF(H299="","",IF(ISNUMBER(H299),H299,IFERROR(VALUE(H299),"")))</f>
        <v/>
      </c>
      <c r="R299" s="8" t="str">
        <f aca="false">IF(I299="","",IF(ISNUMBER(I299),I299,IFERROR(VALUE(I299),"")))</f>
        <v/>
      </c>
      <c r="S299" s="8" t="str">
        <f aca="false">IF(COUNT(O299:R299)=0,"",MAX(O299:R299))</f>
        <v/>
      </c>
      <c r="T299" s="8" t="str">
        <f aca="false">IF(S299="","",IFERROR(INDEX(Codetabel!$B$2:$B$11,MATCH(S299,Codetabel!$A$2:$A$11,0)),""))</f>
        <v/>
      </c>
      <c r="U299" s="8" t="str">
        <f aca="false">IF(NOT(X299),"n/a (excluded)",IF(K299=S299,"OK","MISMATCH"))</f>
        <v>n/a (excluded)</v>
      </c>
      <c r="V299" s="8" t="str">
        <f aca="false">IF(NOT(X299),"n/a (excluded)",IF(M299&amp;""=T299&amp;"","OK","MISMATCH"))</f>
        <v>n/a (excluded)</v>
      </c>
      <c r="W299" s="8" t="str">
        <f aca="false">IF(E299="","no activity description",IF(O299="","no numeric odour distance",IF(M299="","no category","")))</f>
        <v>no numeric odour distance</v>
      </c>
      <c r="X299" s="12" t="b">
        <f aca="false">W299=""</f>
        <v>0</v>
      </c>
      <c r="Y299" s="8" t="str">
        <f aca="false">IF(X299,INDEX(Codetabel!$C$2:$C$11,MATCH(M299&amp;"",Codetabel!$B$2:$B$11,0)),"")</f>
        <v/>
      </c>
      <c r="Z299" s="8" t="str">
        <f aca="false">IF(X299,O299=S299,"")</f>
        <v/>
      </c>
    </row>
    <row r="300" customFormat="false" ht="15" hidden="false" customHeight="false" outlineLevel="0" collapsed="false">
      <c r="A300" s="9" t="n">
        <v>301</v>
      </c>
      <c r="B300" s="9" t="s">
        <v>668</v>
      </c>
      <c r="C300" s="9" t="s">
        <v>669</v>
      </c>
      <c r="D300" s="9" t="s">
        <v>392</v>
      </c>
      <c r="E300" s="9" t="s">
        <v>670</v>
      </c>
      <c r="F300" s="9" t="n">
        <v>50</v>
      </c>
      <c r="G300" s="9" t="n">
        <v>30</v>
      </c>
      <c r="H300" s="9" t="n">
        <v>200</v>
      </c>
      <c r="I300" s="9" t="n">
        <v>30</v>
      </c>
      <c r="J300" s="9" t="n">
        <f aca="false">MAX(J301,G301,F301,E301)</f>
        <v>30</v>
      </c>
      <c r="K300" s="9" t="n">
        <v>200</v>
      </c>
      <c r="L300" s="9" t="n">
        <f aca="false">IF(ISNA(P301),"",P301)</f>
        <v>10</v>
      </c>
      <c r="M300" s="9" t="s">
        <v>132</v>
      </c>
      <c r="N300" s="11" t="b">
        <f aca="false">TRUE()</f>
        <v>1</v>
      </c>
      <c r="O300" s="8" t="n">
        <f aca="false">IF(F300="","",IF(ISNUMBER(F300),F300,IFERROR(VALUE(F300),"")))</f>
        <v>50</v>
      </c>
      <c r="P300" s="8" t="n">
        <f aca="false">IF(G300="","",IF(ISNUMBER(G300),G300,IFERROR(VALUE(G300),"")))</f>
        <v>30</v>
      </c>
      <c r="Q300" s="8" t="n">
        <f aca="false">IF(H300="","",IF(ISNUMBER(H300),H300,IFERROR(VALUE(H300),"")))</f>
        <v>200</v>
      </c>
      <c r="R300" s="8" t="n">
        <f aca="false">IF(I300="","",IF(ISNUMBER(I300),I300,IFERROR(VALUE(I300),"")))</f>
        <v>30</v>
      </c>
      <c r="S300" s="8" t="n">
        <f aca="false">IF(COUNT(O300:R300)=0,"",MAX(O300:R300))</f>
        <v>200</v>
      </c>
      <c r="T300" s="8" t="str">
        <f aca="false">IF(S300="","",IFERROR(INDEX(Codetabel!$B$2:$B$11,MATCH(S300,Codetabel!$A$2:$A$11,0)),""))</f>
        <v>4.1</v>
      </c>
      <c r="U300" s="8" t="str">
        <f aca="false">IF(NOT(X300),"n/a (excluded)",IF(K300=S300,"OK","MISMATCH"))</f>
        <v>OK</v>
      </c>
      <c r="V300" s="8" t="str">
        <f aca="false">IF(NOT(X300),"n/a (excluded)",IF(M300&amp;""=T300&amp;"","OK","MISMATCH"))</f>
        <v>OK</v>
      </c>
      <c r="W300" s="8" t="str">
        <f aca="false">IF(E300="","no activity description",IF(O300="","no numeric odour distance",IF(M300="","no category","")))</f>
        <v/>
      </c>
      <c r="X300" s="12" t="b">
        <f aca="false">W300=""</f>
        <v>1</v>
      </c>
      <c r="Y300" s="8" t="n">
        <f aca="false">IF(X300,INDEX(Codetabel!$C$2:$C$11,MATCH(M300&amp;"",Codetabel!$B$2:$B$11,0)),"")</f>
        <v>5</v>
      </c>
      <c r="Z300" s="12" t="b">
        <f aca="false">IF(X300,O300=S300,"")</f>
        <v>0</v>
      </c>
    </row>
    <row r="301" customFormat="false" ht="15" hidden="false" customHeight="false" outlineLevel="0" collapsed="false">
      <c r="A301" s="9" t="n">
        <v>302</v>
      </c>
      <c r="B301" s="9" t="s">
        <v>672</v>
      </c>
      <c r="C301" s="9" t="s">
        <v>673</v>
      </c>
      <c r="D301" s="9"/>
      <c r="E301" s="9" t="s">
        <v>674</v>
      </c>
      <c r="F301" s="9" t="n">
        <v>30</v>
      </c>
      <c r="G301" s="9" t="n">
        <v>10</v>
      </c>
      <c r="H301" s="9" t="n">
        <v>100</v>
      </c>
      <c r="I301" s="9" t="n">
        <v>30</v>
      </c>
      <c r="J301" s="9" t="n">
        <f aca="false">MAX(J302,G302,F302,E302)</f>
        <v>30</v>
      </c>
      <c r="K301" s="9" t="n">
        <v>100</v>
      </c>
      <c r="L301" s="9" t="n">
        <f aca="false">IF(ISNA(P302),"",P302)</f>
        <v>30</v>
      </c>
      <c r="M301" s="9" t="s">
        <v>115</v>
      </c>
      <c r="N301" s="11" t="b">
        <f aca="false">TRUE()</f>
        <v>1</v>
      </c>
      <c r="O301" s="8" t="n">
        <f aca="false">IF(F301="","",IF(ISNUMBER(F301),F301,IFERROR(VALUE(F301),"")))</f>
        <v>30</v>
      </c>
      <c r="P301" s="8" t="n">
        <f aca="false">IF(G301="","",IF(ISNUMBER(G301),G301,IFERROR(VALUE(G301),"")))</f>
        <v>10</v>
      </c>
      <c r="Q301" s="8" t="n">
        <f aca="false">IF(H301="","",IF(ISNUMBER(H301),H301,IFERROR(VALUE(H301),"")))</f>
        <v>100</v>
      </c>
      <c r="R301" s="8" t="n">
        <f aca="false">IF(I301="","",IF(ISNUMBER(I301),I301,IFERROR(VALUE(I301),"")))</f>
        <v>30</v>
      </c>
      <c r="S301" s="8" t="n">
        <f aca="false">IF(COUNT(O301:R301)=0,"",MAX(O301:R301))</f>
        <v>100</v>
      </c>
      <c r="T301" s="8" t="str">
        <f aca="false">IF(S301="","",IFERROR(INDEX(Codetabel!$B$2:$B$11,MATCH(S301,Codetabel!$A$2:$A$11,0)),""))</f>
        <v>3.2</v>
      </c>
      <c r="U301" s="8" t="str">
        <f aca="false">IF(NOT(X301),"n/a (excluded)",IF(K301=S301,"OK","MISMATCH"))</f>
        <v>OK</v>
      </c>
      <c r="V301" s="8" t="str">
        <f aca="false">IF(NOT(X301),"n/a (excluded)",IF(M301&amp;""=T301&amp;"","OK","MISMATCH"))</f>
        <v>OK</v>
      </c>
      <c r="W301" s="8" t="str">
        <f aca="false">IF(E301="","no activity description",IF(O301="","no numeric odour distance",IF(M301="","no category","")))</f>
        <v/>
      </c>
      <c r="X301" s="12" t="b">
        <f aca="false">W301=""</f>
        <v>1</v>
      </c>
      <c r="Y301" s="8" t="n">
        <f aca="false">IF(X301,INDEX(Codetabel!$C$2:$C$11,MATCH(M301&amp;"",Codetabel!$B$2:$B$11,0)),"")</f>
        <v>4</v>
      </c>
      <c r="Z301" s="12" t="b">
        <f aca="false">IF(X301,O301=S301,"")</f>
        <v>0</v>
      </c>
    </row>
    <row r="302" customFormat="false" ht="15" hidden="false" customHeight="false" outlineLevel="0" collapsed="false">
      <c r="A302" s="9" t="n">
        <v>303</v>
      </c>
      <c r="B302" s="9" t="s">
        <v>675</v>
      </c>
      <c r="C302" s="9" t="s">
        <v>676</v>
      </c>
      <c r="D302" s="9"/>
      <c r="E302" s="9" t="s">
        <v>677</v>
      </c>
      <c r="F302" s="9" t="n">
        <v>30</v>
      </c>
      <c r="G302" s="9" t="n">
        <v>30</v>
      </c>
      <c r="H302" s="9" t="n">
        <v>100</v>
      </c>
      <c r="I302" s="9" t="n">
        <v>30</v>
      </c>
      <c r="J302" s="9" t="n">
        <f aca="false">MAX(J303,G303,F303,E303)</f>
        <v>0</v>
      </c>
      <c r="K302" s="9" t="n">
        <v>100</v>
      </c>
      <c r="L302" s="9" t="str">
        <f aca="false">IF(ISNA(P303),"",P303)</f>
        <v/>
      </c>
      <c r="M302" s="9" t="s">
        <v>115</v>
      </c>
      <c r="N302" s="11" t="b">
        <f aca="false">TRUE()</f>
        <v>1</v>
      </c>
      <c r="O302" s="8" t="n">
        <f aca="false">IF(F302="","",IF(ISNUMBER(F302),F302,IFERROR(VALUE(F302),"")))</f>
        <v>30</v>
      </c>
      <c r="P302" s="8" t="n">
        <f aca="false">IF(G302="","",IF(ISNUMBER(G302),G302,IFERROR(VALUE(G302),"")))</f>
        <v>30</v>
      </c>
      <c r="Q302" s="8" t="n">
        <f aca="false">IF(H302="","",IF(ISNUMBER(H302),H302,IFERROR(VALUE(H302),"")))</f>
        <v>100</v>
      </c>
      <c r="R302" s="8" t="n">
        <f aca="false">IF(I302="","",IF(ISNUMBER(I302),I302,IFERROR(VALUE(I302),"")))</f>
        <v>30</v>
      </c>
      <c r="S302" s="8" t="n">
        <f aca="false">IF(COUNT(O302:R302)=0,"",MAX(O302:R302))</f>
        <v>100</v>
      </c>
      <c r="T302" s="8" t="str">
        <f aca="false">IF(S302="","",IFERROR(INDEX(Codetabel!$B$2:$B$11,MATCH(S302,Codetabel!$A$2:$A$11,0)),""))</f>
        <v>3.2</v>
      </c>
      <c r="U302" s="8" t="str">
        <f aca="false">IF(NOT(X302),"n/a (excluded)",IF(K302=S302,"OK","MISMATCH"))</f>
        <v>OK</v>
      </c>
      <c r="V302" s="8" t="str">
        <f aca="false">IF(NOT(X302),"n/a (excluded)",IF(M302&amp;""=T302&amp;"","OK","MISMATCH"))</f>
        <v>OK</v>
      </c>
      <c r="W302" s="8" t="str">
        <f aca="false">IF(E302="","no activity description",IF(O302="","no numeric odour distance",IF(M302="","no category","")))</f>
        <v/>
      </c>
      <c r="X302" s="12" t="b">
        <f aca="false">W302=""</f>
        <v>1</v>
      </c>
      <c r="Y302" s="8" t="n">
        <f aca="false">IF(X302,INDEX(Codetabel!$C$2:$C$11,MATCH(M302&amp;"",Codetabel!$B$2:$B$11,0)),"")</f>
        <v>4</v>
      </c>
      <c r="Z302" s="12" t="b">
        <f aca="false">IF(X302,O302=S302,"")</f>
        <v>0</v>
      </c>
    </row>
    <row r="303" customFormat="false" ht="15" hidden="false" customHeight="false" outlineLevel="0" collapsed="false">
      <c r="A303" s="9" t="n">
        <v>304</v>
      </c>
      <c r="B303" s="9" t="s">
        <v>735</v>
      </c>
      <c r="C303" s="9" t="s">
        <v>1346</v>
      </c>
      <c r="D303" s="9" t="s">
        <v>1212</v>
      </c>
      <c r="E303" s="9"/>
      <c r="F303" s="9"/>
      <c r="G303" s="9"/>
      <c r="H303" s="9"/>
      <c r="I303" s="9"/>
      <c r="J303" s="9"/>
      <c r="K303" s="9"/>
      <c r="L303" s="9" t="str">
        <f aca="false">IF(ISNA(P304),"",P304)</f>
        <v/>
      </c>
      <c r="M303" s="9"/>
      <c r="N303" s="11" t="b">
        <f aca="false">TRUE()</f>
        <v>1</v>
      </c>
      <c r="O303" s="8" t="str">
        <f aca="false">IF(F303="","",IF(ISNUMBER(F303),F303,IFERROR(VALUE(F303),"")))</f>
        <v/>
      </c>
      <c r="P303" s="8" t="str">
        <f aca="false">IF(G303="","",IF(ISNUMBER(G303),G303,IFERROR(VALUE(G303),"")))</f>
        <v/>
      </c>
      <c r="Q303" s="8" t="str">
        <f aca="false">IF(H303="","",IF(ISNUMBER(H303),H303,IFERROR(VALUE(H303),"")))</f>
        <v/>
      </c>
      <c r="R303" s="8" t="str">
        <f aca="false">IF(I303="","",IF(ISNUMBER(I303),I303,IFERROR(VALUE(I303),"")))</f>
        <v/>
      </c>
      <c r="S303" s="8" t="str">
        <f aca="false">IF(COUNT(O303:R303)=0,"",MAX(O303:R303))</f>
        <v/>
      </c>
      <c r="T303" s="8" t="str">
        <f aca="false">IF(S303="","",IFERROR(INDEX(Codetabel!$B$2:$B$11,MATCH(S303,Codetabel!$A$2:$A$11,0)),""))</f>
        <v/>
      </c>
      <c r="U303" s="8" t="str">
        <f aca="false">IF(NOT(X303),"n/a (excluded)",IF(K303=S303,"OK","MISMATCH"))</f>
        <v>n/a (excluded)</v>
      </c>
      <c r="V303" s="8" t="str">
        <f aca="false">IF(NOT(X303),"n/a (excluded)",IF(M303&amp;""=T303&amp;"","OK","MISMATCH"))</f>
        <v>n/a (excluded)</v>
      </c>
      <c r="W303" s="8" t="str">
        <f aca="false">IF(E303="","no activity description",IF(O303="","no numeric odour distance",IF(M303="","no category","")))</f>
        <v>no activity description</v>
      </c>
      <c r="X303" s="12" t="b">
        <f aca="false">W303=""</f>
        <v>0</v>
      </c>
      <c r="Y303" s="8" t="str">
        <f aca="false">IF(X303,INDEX(Codetabel!$C$2:$C$11,MATCH(M303&amp;"",Codetabel!$B$2:$B$11,0)),"")</f>
        <v/>
      </c>
      <c r="Z303" s="8" t="str">
        <f aca="false">IF(X303,O303=S303,"")</f>
        <v/>
      </c>
    </row>
    <row r="304" customFormat="false" ht="15" hidden="false" customHeight="false" outlineLevel="0" collapsed="false">
      <c r="A304" s="9" t="n">
        <v>305</v>
      </c>
      <c r="B304" s="9" t="s">
        <v>735</v>
      </c>
      <c r="C304" s="9" t="s">
        <v>1346</v>
      </c>
      <c r="D304" s="9" t="s">
        <v>1212</v>
      </c>
      <c r="E304" s="9" t="s">
        <v>1360</v>
      </c>
      <c r="F304" s="9"/>
      <c r="G304" s="9"/>
      <c r="H304" s="9"/>
      <c r="I304" s="9"/>
      <c r="J304" s="9"/>
      <c r="K304" s="9"/>
      <c r="L304" s="9" t="n">
        <f aca="false">IF(ISNA(P305),"",P305)</f>
        <v>50</v>
      </c>
      <c r="M304" s="9"/>
      <c r="N304" s="11" t="b">
        <f aca="false">TRUE()</f>
        <v>1</v>
      </c>
      <c r="O304" s="8" t="str">
        <f aca="false">IF(F304="","",IF(ISNUMBER(F304),F304,IFERROR(VALUE(F304),"")))</f>
        <v/>
      </c>
      <c r="P304" s="8" t="str">
        <f aca="false">IF(G304="","",IF(ISNUMBER(G304),G304,IFERROR(VALUE(G304),"")))</f>
        <v/>
      </c>
      <c r="Q304" s="8" t="str">
        <f aca="false">IF(H304="","",IF(ISNUMBER(H304),H304,IFERROR(VALUE(H304),"")))</f>
        <v/>
      </c>
      <c r="R304" s="8" t="str">
        <f aca="false">IF(I304="","",IF(ISNUMBER(I304),I304,IFERROR(VALUE(I304),"")))</f>
        <v/>
      </c>
      <c r="S304" s="8" t="str">
        <f aca="false">IF(COUNT(O304:R304)=0,"",MAX(O304:R304))</f>
        <v/>
      </c>
      <c r="T304" s="8" t="str">
        <f aca="false">IF(S304="","",IFERROR(INDEX(Codetabel!$B$2:$B$11,MATCH(S304,Codetabel!$A$2:$A$11,0)),""))</f>
        <v/>
      </c>
      <c r="U304" s="8" t="str">
        <f aca="false">IF(NOT(X304),"n/a (excluded)",IF(K304=S304,"OK","MISMATCH"))</f>
        <v>n/a (excluded)</v>
      </c>
      <c r="V304" s="8" t="str">
        <f aca="false">IF(NOT(X304),"n/a (excluded)",IF(M304&amp;""=T304&amp;"","OK","MISMATCH"))</f>
        <v>n/a (excluded)</v>
      </c>
      <c r="W304" s="8" t="str">
        <f aca="false">IF(E304="","no activity description",IF(O304="","no numeric odour distance",IF(M304="","no category","")))</f>
        <v>no numeric odour distance</v>
      </c>
      <c r="X304" s="12" t="b">
        <f aca="false">W304=""</f>
        <v>0</v>
      </c>
      <c r="Y304" s="8" t="str">
        <f aca="false">IF(X304,INDEX(Codetabel!$C$2:$C$11,MATCH(M304&amp;"",Codetabel!$B$2:$B$11,0)),"")</f>
        <v/>
      </c>
      <c r="Z304" s="8" t="str">
        <f aca="false">IF(X304,O304=S304,"")</f>
        <v/>
      </c>
    </row>
    <row r="305" customFormat="false" ht="15" hidden="false" customHeight="false" outlineLevel="0" collapsed="false">
      <c r="A305" s="9" t="n">
        <v>306</v>
      </c>
      <c r="B305" s="9" t="s">
        <v>678</v>
      </c>
      <c r="C305" s="9" t="s">
        <v>679</v>
      </c>
      <c r="D305" s="9" t="n">
        <v>1</v>
      </c>
      <c r="E305" s="9" t="s">
        <v>680</v>
      </c>
      <c r="F305" s="9" t="n">
        <v>50</v>
      </c>
      <c r="G305" s="9" t="n">
        <v>50</v>
      </c>
      <c r="H305" s="9" t="n">
        <v>100</v>
      </c>
      <c r="I305" s="9" t="n">
        <v>30</v>
      </c>
      <c r="J305" s="9" t="n">
        <f aca="false">MAX(J306,G306,F306,E306)</f>
        <v>30</v>
      </c>
      <c r="K305" s="9" t="n">
        <v>100</v>
      </c>
      <c r="L305" s="9" t="n">
        <f aca="false">IF(ISNA(P306),"",P306)</f>
        <v>10</v>
      </c>
      <c r="M305" s="9" t="s">
        <v>115</v>
      </c>
      <c r="N305" s="11" t="b">
        <f aca="false">TRUE()</f>
        <v>1</v>
      </c>
      <c r="O305" s="8" t="n">
        <f aca="false">IF(F305="","",IF(ISNUMBER(F305),F305,IFERROR(VALUE(F305),"")))</f>
        <v>50</v>
      </c>
      <c r="P305" s="8" t="n">
        <f aca="false">IF(G305="","",IF(ISNUMBER(G305),G305,IFERROR(VALUE(G305),"")))</f>
        <v>50</v>
      </c>
      <c r="Q305" s="8" t="n">
        <f aca="false">IF(H305="","",IF(ISNUMBER(H305),H305,IFERROR(VALUE(H305),"")))</f>
        <v>100</v>
      </c>
      <c r="R305" s="8" t="n">
        <f aca="false">IF(I305="","",IF(ISNUMBER(I305),I305,IFERROR(VALUE(I305),"")))</f>
        <v>30</v>
      </c>
      <c r="S305" s="8" t="n">
        <f aca="false">IF(COUNT(O305:R305)=0,"",MAX(O305:R305))</f>
        <v>100</v>
      </c>
      <c r="T305" s="8" t="str">
        <f aca="false">IF(S305="","",IFERROR(INDEX(Codetabel!$B$2:$B$11,MATCH(S305,Codetabel!$A$2:$A$11,0)),""))</f>
        <v>3.2</v>
      </c>
      <c r="U305" s="8" t="str">
        <f aca="false">IF(NOT(X305),"n/a (excluded)",IF(K305=S305,"OK","MISMATCH"))</f>
        <v>OK</v>
      </c>
      <c r="V305" s="8" t="str">
        <f aca="false">IF(NOT(X305),"n/a (excluded)",IF(M305&amp;""=T305&amp;"","OK","MISMATCH"))</f>
        <v>OK</v>
      </c>
      <c r="W305" s="8" t="str">
        <f aca="false">IF(E305="","no activity description",IF(O305="","no numeric odour distance",IF(M305="","no category","")))</f>
        <v/>
      </c>
      <c r="X305" s="12" t="b">
        <f aca="false">W305=""</f>
        <v>1</v>
      </c>
      <c r="Y305" s="8" t="n">
        <f aca="false">IF(X305,INDEX(Codetabel!$C$2:$C$11,MATCH(M305&amp;"",Codetabel!$B$2:$B$11,0)),"")</f>
        <v>4</v>
      </c>
      <c r="Z305" s="12" t="b">
        <f aca="false">IF(X305,O305=S305,"")</f>
        <v>0</v>
      </c>
    </row>
    <row r="306" customFormat="false" ht="15" hidden="false" customHeight="false" outlineLevel="0" collapsed="false">
      <c r="A306" s="9" t="n">
        <v>307</v>
      </c>
      <c r="B306" s="9" t="s">
        <v>678</v>
      </c>
      <c r="C306" s="9" t="s">
        <v>681</v>
      </c>
      <c r="D306" s="9" t="n">
        <v>2</v>
      </c>
      <c r="E306" s="9" t="s">
        <v>682</v>
      </c>
      <c r="F306" s="9" t="n">
        <v>0</v>
      </c>
      <c r="G306" s="9" t="n">
        <v>10</v>
      </c>
      <c r="H306" s="9" t="n">
        <v>10</v>
      </c>
      <c r="I306" s="9" t="n">
        <v>0</v>
      </c>
      <c r="J306" s="9" t="n">
        <f aca="false">MAX(J307,G307,F307,E307)</f>
        <v>30</v>
      </c>
      <c r="K306" s="9" t="n">
        <v>10</v>
      </c>
      <c r="L306" s="9" t="s">
        <v>392</v>
      </c>
      <c r="M306" s="9" t="s">
        <v>392</v>
      </c>
      <c r="N306" s="11" t="b">
        <f aca="false">FALSE()</f>
        <v>0</v>
      </c>
      <c r="O306" s="8" t="n">
        <f aca="false">IF(F306="","",IF(ISNUMBER(F306),F306,IFERROR(VALUE(F306),"")))</f>
        <v>0</v>
      </c>
      <c r="P306" s="8" t="n">
        <f aca="false">IF(G306="","",IF(ISNUMBER(G306),G306,IFERROR(VALUE(G306),"")))</f>
        <v>10</v>
      </c>
      <c r="Q306" s="8" t="n">
        <f aca="false">IF(H306="","",IF(ISNUMBER(H306),H306,IFERROR(VALUE(H306),"")))</f>
        <v>10</v>
      </c>
      <c r="R306" s="8" t="n">
        <f aca="false">IF(I306="","",IF(ISNUMBER(I306),I306,IFERROR(VALUE(I306),"")))</f>
        <v>0</v>
      </c>
      <c r="S306" s="8" t="n">
        <f aca="false">IF(COUNT(O306:R306)=0,"",MAX(O306:R306))</f>
        <v>10</v>
      </c>
      <c r="T306" s="8" t="str">
        <f aca="false">IF(S306="","",IFERROR(INDEX(Codetabel!$B$2:$B$11,MATCH(S306,Codetabel!$A$2:$A$11,0)),""))</f>
        <v>1</v>
      </c>
      <c r="U306" s="8" t="str">
        <f aca="false">IF(NOT(X306),"n/a (excluded)",IF(K306=S306,"OK","MISMATCH"))</f>
        <v>OK</v>
      </c>
      <c r="V306" s="8" t="str">
        <f aca="false">IF(NOT(X306),"n/a (excluded)",IF(M306&amp;""=T306&amp;"","OK","MISMATCH"))</f>
        <v>OK</v>
      </c>
      <c r="W306" s="8" t="str">
        <f aca="false">IF(E306="","no activity description",IF(O306="","no numeric odour distance",IF(M306="","no category","")))</f>
        <v/>
      </c>
      <c r="X306" s="12" t="b">
        <f aca="false">W306=""</f>
        <v>1</v>
      </c>
      <c r="Y306" s="8" t="n">
        <f aca="false">IF(X306,INDEX(Codetabel!$C$2:$C$11,MATCH(M306&amp;"",Codetabel!$B$2:$B$11,0)),"")</f>
        <v>1</v>
      </c>
      <c r="Z306" s="12" t="b">
        <f aca="false">IF(X306,O306=S306,"")</f>
        <v>0</v>
      </c>
    </row>
    <row r="307" customFormat="false" ht="15" hidden="false" customHeight="false" outlineLevel="0" collapsed="false">
      <c r="A307" s="9" t="n">
        <v>308</v>
      </c>
      <c r="B307" s="9" t="s">
        <v>683</v>
      </c>
      <c r="C307" s="9" t="s">
        <v>684</v>
      </c>
      <c r="D307" s="9"/>
      <c r="E307" s="9" t="s">
        <v>685</v>
      </c>
      <c r="F307" s="9" t="n">
        <v>30</v>
      </c>
      <c r="G307" s="9" t="n">
        <v>10</v>
      </c>
      <c r="H307" s="9" t="n">
        <v>10</v>
      </c>
      <c r="I307" s="9" t="n">
        <v>10</v>
      </c>
      <c r="J307" s="9" t="n">
        <f aca="false">MAX(J308,G308,F308,E308)</f>
        <v>30</v>
      </c>
      <c r="K307" s="9" t="n">
        <v>30</v>
      </c>
      <c r="L307" s="9" t="n">
        <f aca="false">IF(ISNA(P308),"",P308)</f>
        <v>10</v>
      </c>
      <c r="M307" s="9" t="s">
        <v>107</v>
      </c>
      <c r="N307" s="11" t="b">
        <f aca="false">TRUE()</f>
        <v>1</v>
      </c>
      <c r="O307" s="8" t="n">
        <f aca="false">IF(F307="","",IF(ISNUMBER(F307),F307,IFERROR(VALUE(F307),"")))</f>
        <v>30</v>
      </c>
      <c r="P307" s="8" t="n">
        <f aca="false">IF(G307="","",IF(ISNUMBER(G307),G307,IFERROR(VALUE(G307),"")))</f>
        <v>10</v>
      </c>
      <c r="Q307" s="8" t="n">
        <f aca="false">IF(H307="","",IF(ISNUMBER(H307),H307,IFERROR(VALUE(H307),"")))</f>
        <v>10</v>
      </c>
      <c r="R307" s="8" t="n">
        <f aca="false">IF(I307="","",IF(ISNUMBER(I307),I307,IFERROR(VALUE(I307),"")))</f>
        <v>10</v>
      </c>
      <c r="S307" s="8" t="n">
        <f aca="false">IF(COUNT(O307:R307)=0,"",MAX(O307:R307))</f>
        <v>30</v>
      </c>
      <c r="T307" s="8" t="str">
        <f aca="false">IF(S307="","",IFERROR(INDEX(Codetabel!$B$2:$B$11,MATCH(S307,Codetabel!$A$2:$A$11,0)),""))</f>
        <v>2</v>
      </c>
      <c r="U307" s="8" t="str">
        <f aca="false">IF(NOT(X307),"n/a (excluded)",IF(K307=S307,"OK","MISMATCH"))</f>
        <v>OK</v>
      </c>
      <c r="V307" s="8" t="str">
        <f aca="false">IF(NOT(X307),"n/a (excluded)",IF(M307&amp;""=T307&amp;"","OK","MISMATCH"))</f>
        <v>OK</v>
      </c>
      <c r="W307" s="8" t="str">
        <f aca="false">IF(E307="","no activity description",IF(O307="","no numeric odour distance",IF(M307="","no category","")))</f>
        <v/>
      </c>
      <c r="X307" s="12" t="b">
        <f aca="false">W307=""</f>
        <v>1</v>
      </c>
      <c r="Y307" s="8" t="n">
        <f aca="false">IF(X307,INDEX(Codetabel!$C$2:$C$11,MATCH(M307&amp;"",Codetabel!$B$2:$B$11,0)),"")</f>
        <v>2</v>
      </c>
      <c r="Z307" s="12" t="b">
        <f aca="false">IF(X307,O307=S307,"")</f>
        <v>1</v>
      </c>
    </row>
    <row r="308" customFormat="false" ht="15" hidden="false" customHeight="false" outlineLevel="0" collapsed="false">
      <c r="A308" s="9" t="n">
        <v>309</v>
      </c>
      <c r="B308" s="9" t="s">
        <v>686</v>
      </c>
      <c r="C308" s="9" t="s">
        <v>687</v>
      </c>
      <c r="D308" s="9"/>
      <c r="E308" s="9" t="s">
        <v>688</v>
      </c>
      <c r="F308" s="9" t="n">
        <v>30</v>
      </c>
      <c r="G308" s="9" t="n">
        <v>10</v>
      </c>
      <c r="H308" s="9" t="n">
        <v>30</v>
      </c>
      <c r="I308" s="9" t="n">
        <v>10</v>
      </c>
      <c r="J308" s="9" t="n">
        <f aca="false">MAX(J309,G309,F309,E309)</f>
        <v>30</v>
      </c>
      <c r="K308" s="9" t="n">
        <v>30</v>
      </c>
      <c r="L308" s="9" t="n">
        <f aca="false">IF(ISNA(P309),"",P309)</f>
        <v>10</v>
      </c>
      <c r="M308" s="9" t="s">
        <v>107</v>
      </c>
      <c r="N308" s="11" t="b">
        <f aca="false">TRUE()</f>
        <v>1</v>
      </c>
      <c r="O308" s="8" t="n">
        <f aca="false">IF(F308="","",IF(ISNUMBER(F308),F308,IFERROR(VALUE(F308),"")))</f>
        <v>30</v>
      </c>
      <c r="P308" s="8" t="n">
        <f aca="false">IF(G308="","",IF(ISNUMBER(G308),G308,IFERROR(VALUE(G308),"")))</f>
        <v>10</v>
      </c>
      <c r="Q308" s="8" t="n">
        <f aca="false">IF(H308="","",IF(ISNUMBER(H308),H308,IFERROR(VALUE(H308),"")))</f>
        <v>30</v>
      </c>
      <c r="R308" s="8" t="n">
        <f aca="false">IF(I308="","",IF(ISNUMBER(I308),I308,IFERROR(VALUE(I308),"")))</f>
        <v>10</v>
      </c>
      <c r="S308" s="8" t="n">
        <f aca="false">IF(COUNT(O308:R308)=0,"",MAX(O308:R308))</f>
        <v>30</v>
      </c>
      <c r="T308" s="8" t="str">
        <f aca="false">IF(S308="","",IFERROR(INDEX(Codetabel!$B$2:$B$11,MATCH(S308,Codetabel!$A$2:$A$11,0)),""))</f>
        <v>2</v>
      </c>
      <c r="U308" s="8" t="str">
        <f aca="false">IF(NOT(X308),"n/a (excluded)",IF(K308=S308,"OK","MISMATCH"))</f>
        <v>OK</v>
      </c>
      <c r="V308" s="8" t="str">
        <f aca="false">IF(NOT(X308),"n/a (excluded)",IF(M308&amp;""=T308&amp;"","OK","MISMATCH"))</f>
        <v>OK</v>
      </c>
      <c r="W308" s="8" t="str">
        <f aca="false">IF(E308="","no activity description",IF(O308="","no numeric odour distance",IF(M308="","no category","")))</f>
        <v/>
      </c>
      <c r="X308" s="12" t="b">
        <f aca="false">W308=""</f>
        <v>1</v>
      </c>
      <c r="Y308" s="8" t="n">
        <f aca="false">IF(X308,INDEX(Codetabel!$C$2:$C$11,MATCH(M308&amp;"",Codetabel!$B$2:$B$11,0)),"")</f>
        <v>2</v>
      </c>
      <c r="Z308" s="12" t="b">
        <f aca="false">IF(X308,O308=S308,"")</f>
        <v>1</v>
      </c>
    </row>
    <row r="309" customFormat="false" ht="15" hidden="false" customHeight="false" outlineLevel="0" collapsed="false">
      <c r="A309" s="9" t="n">
        <v>310</v>
      </c>
      <c r="B309" s="9" t="s">
        <v>689</v>
      </c>
      <c r="C309" s="9" t="s">
        <v>690</v>
      </c>
      <c r="D309" s="9"/>
      <c r="E309" s="9" t="s">
        <v>691</v>
      </c>
      <c r="F309" s="9" t="n">
        <v>30</v>
      </c>
      <c r="G309" s="9" t="n">
        <v>10</v>
      </c>
      <c r="H309" s="9" t="n">
        <v>50</v>
      </c>
      <c r="I309" s="9" t="n">
        <v>30</v>
      </c>
      <c r="J309" s="9" t="n">
        <f aca="false">MAX(J310,G310,F310,E310)</f>
        <v>30</v>
      </c>
      <c r="K309" s="9" t="n">
        <v>50</v>
      </c>
      <c r="L309" s="9" t="n">
        <f aca="false">IF(ISNA(P310),"",P310)</f>
        <v>10</v>
      </c>
      <c r="M309" s="9" t="s">
        <v>126</v>
      </c>
      <c r="N309" s="11" t="b">
        <f aca="false">TRUE()</f>
        <v>1</v>
      </c>
      <c r="O309" s="8" t="n">
        <f aca="false">IF(F309="","",IF(ISNUMBER(F309),F309,IFERROR(VALUE(F309),"")))</f>
        <v>30</v>
      </c>
      <c r="P309" s="8" t="n">
        <f aca="false">IF(G309="","",IF(ISNUMBER(G309),G309,IFERROR(VALUE(G309),"")))</f>
        <v>10</v>
      </c>
      <c r="Q309" s="8" t="n">
        <f aca="false">IF(H309="","",IF(ISNUMBER(H309),H309,IFERROR(VALUE(H309),"")))</f>
        <v>50</v>
      </c>
      <c r="R309" s="8" t="n">
        <f aca="false">IF(I309="","",IF(ISNUMBER(I309),I309,IFERROR(VALUE(I309),"")))</f>
        <v>30</v>
      </c>
      <c r="S309" s="8" t="n">
        <f aca="false">IF(COUNT(O309:R309)=0,"",MAX(O309:R309))</f>
        <v>50</v>
      </c>
      <c r="T309" s="8" t="str">
        <f aca="false">IF(S309="","",IFERROR(INDEX(Codetabel!$B$2:$B$11,MATCH(S309,Codetabel!$A$2:$A$11,0)),""))</f>
        <v>3.1</v>
      </c>
      <c r="U309" s="8" t="str">
        <f aca="false">IF(NOT(X309),"n/a (excluded)",IF(K309=S309,"OK","MISMATCH"))</f>
        <v>OK</v>
      </c>
      <c r="V309" s="8" t="str">
        <f aca="false">IF(NOT(X309),"n/a (excluded)",IF(M309&amp;""=T309&amp;"","OK","MISMATCH"))</f>
        <v>OK</v>
      </c>
      <c r="W309" s="8" t="str">
        <f aca="false">IF(E309="","no activity description",IF(O309="","no numeric odour distance",IF(M309="","no category","")))</f>
        <v/>
      </c>
      <c r="X309" s="12" t="b">
        <f aca="false">W309=""</f>
        <v>1</v>
      </c>
      <c r="Y309" s="8" t="n">
        <f aca="false">IF(X309,INDEX(Codetabel!$C$2:$C$11,MATCH(M309&amp;"",Codetabel!$B$2:$B$11,0)),"")</f>
        <v>3</v>
      </c>
      <c r="Z309" s="12" t="b">
        <f aca="false">IF(X309,O309=S309,"")</f>
        <v>0</v>
      </c>
    </row>
    <row r="310" customFormat="false" ht="15" hidden="false" customHeight="false" outlineLevel="0" collapsed="false">
      <c r="A310" s="9" t="n">
        <v>311</v>
      </c>
      <c r="B310" s="9" t="s">
        <v>692</v>
      </c>
      <c r="C310" s="9" t="s">
        <v>693</v>
      </c>
      <c r="D310" s="9"/>
      <c r="E310" s="9" t="s">
        <v>694</v>
      </c>
      <c r="F310" s="9" t="n">
        <v>30</v>
      </c>
      <c r="G310" s="9" t="n">
        <v>10</v>
      </c>
      <c r="H310" s="9" t="n">
        <v>50</v>
      </c>
      <c r="I310" s="9" t="n">
        <v>30</v>
      </c>
      <c r="J310" s="9" t="n">
        <f aca="false">MAX(J311,G311,F311,E311)</f>
        <v>30</v>
      </c>
      <c r="K310" s="9" t="n">
        <v>50</v>
      </c>
      <c r="L310" s="9" t="n">
        <f aca="false">IF(ISNA(P311),"",P311)</f>
        <v>30</v>
      </c>
      <c r="M310" s="9" t="s">
        <v>126</v>
      </c>
      <c r="N310" s="11" t="b">
        <f aca="false">TRUE()</f>
        <v>1</v>
      </c>
      <c r="O310" s="8" t="n">
        <f aca="false">IF(F310="","",IF(ISNUMBER(F310),F310,IFERROR(VALUE(F310),"")))</f>
        <v>30</v>
      </c>
      <c r="P310" s="8" t="n">
        <f aca="false">IF(G310="","",IF(ISNUMBER(G310),G310,IFERROR(VALUE(G310),"")))</f>
        <v>10</v>
      </c>
      <c r="Q310" s="8" t="n">
        <f aca="false">IF(H310="","",IF(ISNUMBER(H310),H310,IFERROR(VALUE(H310),"")))</f>
        <v>50</v>
      </c>
      <c r="R310" s="8" t="n">
        <f aca="false">IF(I310="","",IF(ISNUMBER(I310),I310,IFERROR(VALUE(I310),"")))</f>
        <v>30</v>
      </c>
      <c r="S310" s="8" t="n">
        <f aca="false">IF(COUNT(O310:R310)=0,"",MAX(O310:R310))</f>
        <v>50</v>
      </c>
      <c r="T310" s="8" t="str">
        <f aca="false">IF(S310="","",IFERROR(INDEX(Codetabel!$B$2:$B$11,MATCH(S310,Codetabel!$A$2:$A$11,0)),""))</f>
        <v>3.1</v>
      </c>
      <c r="U310" s="8" t="str">
        <f aca="false">IF(NOT(X310),"n/a (excluded)",IF(K310=S310,"OK","MISMATCH"))</f>
        <v>OK</v>
      </c>
      <c r="V310" s="8" t="str">
        <f aca="false">IF(NOT(X310),"n/a (excluded)",IF(M310&amp;""=T310&amp;"","OK","MISMATCH"))</f>
        <v>OK</v>
      </c>
      <c r="W310" s="8" t="str">
        <f aca="false">IF(E310="","no activity description",IF(O310="","no numeric odour distance",IF(M310="","no category","")))</f>
        <v/>
      </c>
      <c r="X310" s="12" t="b">
        <f aca="false">W310=""</f>
        <v>1</v>
      </c>
      <c r="Y310" s="8" t="n">
        <f aca="false">IF(X310,INDEX(Codetabel!$C$2:$C$11,MATCH(M310&amp;"",Codetabel!$B$2:$B$11,0)),"")</f>
        <v>3</v>
      </c>
      <c r="Z310" s="12" t="b">
        <f aca="false">IF(X310,O310=S310,"")</f>
        <v>0</v>
      </c>
    </row>
    <row r="311" customFormat="false" ht="15" hidden="false" customHeight="false" outlineLevel="0" collapsed="false">
      <c r="A311" s="9" t="n">
        <v>312</v>
      </c>
      <c r="B311" s="9" t="s">
        <v>695</v>
      </c>
      <c r="C311" s="9" t="s">
        <v>696</v>
      </c>
      <c r="D311" s="9"/>
      <c r="E311" s="9" t="s">
        <v>697</v>
      </c>
      <c r="F311" s="9" t="n">
        <v>0</v>
      </c>
      <c r="G311" s="9" t="n">
        <v>30</v>
      </c>
      <c r="H311" s="9" t="n">
        <v>30</v>
      </c>
      <c r="I311" s="9" t="n">
        <v>0</v>
      </c>
      <c r="J311" s="9" t="n">
        <f aca="false">MAX(J312,G312,F312,E312)</f>
        <v>30</v>
      </c>
      <c r="K311" s="9" t="n">
        <v>30</v>
      </c>
      <c r="L311" s="9" t="n">
        <f aca="false">IF(ISNA(P312),"",P312)</f>
        <v>10</v>
      </c>
      <c r="M311" s="9" t="s">
        <v>107</v>
      </c>
      <c r="N311" s="11" t="b">
        <f aca="false">TRUE()</f>
        <v>1</v>
      </c>
      <c r="O311" s="8" t="n">
        <f aca="false">IF(F311="","",IF(ISNUMBER(F311),F311,IFERROR(VALUE(F311),"")))</f>
        <v>0</v>
      </c>
      <c r="P311" s="8" t="n">
        <f aca="false">IF(G311="","",IF(ISNUMBER(G311),G311,IFERROR(VALUE(G311),"")))</f>
        <v>30</v>
      </c>
      <c r="Q311" s="8" t="n">
        <f aca="false">IF(H311="","",IF(ISNUMBER(H311),H311,IFERROR(VALUE(H311),"")))</f>
        <v>30</v>
      </c>
      <c r="R311" s="8" t="n">
        <f aca="false">IF(I311="","",IF(ISNUMBER(I311),I311,IFERROR(VALUE(I311),"")))</f>
        <v>0</v>
      </c>
      <c r="S311" s="8" t="n">
        <f aca="false">IF(COUNT(O311:R311)=0,"",MAX(O311:R311))</f>
        <v>30</v>
      </c>
      <c r="T311" s="8" t="str">
        <f aca="false">IF(S311="","",IFERROR(INDEX(Codetabel!$B$2:$B$11,MATCH(S311,Codetabel!$A$2:$A$11,0)),""))</f>
        <v>2</v>
      </c>
      <c r="U311" s="8" t="str">
        <f aca="false">IF(NOT(X311),"n/a (excluded)",IF(K311=S311,"OK","MISMATCH"))</f>
        <v>OK</v>
      </c>
      <c r="V311" s="8" t="str">
        <f aca="false">IF(NOT(X311),"n/a (excluded)",IF(M311&amp;""=T311&amp;"","OK","MISMATCH"))</f>
        <v>OK</v>
      </c>
      <c r="W311" s="8" t="str">
        <f aca="false">IF(E311="","no activity description",IF(O311="","no numeric odour distance",IF(M311="","no category","")))</f>
        <v/>
      </c>
      <c r="X311" s="12" t="b">
        <f aca="false">W311=""</f>
        <v>1</v>
      </c>
      <c r="Y311" s="8" t="n">
        <f aca="false">IF(X311,INDEX(Codetabel!$C$2:$C$11,MATCH(M311&amp;"",Codetabel!$B$2:$B$11,0)),"")</f>
        <v>2</v>
      </c>
      <c r="Z311" s="12" t="b">
        <f aca="false">IF(X311,O311=S311,"")</f>
        <v>0</v>
      </c>
    </row>
    <row r="312" customFormat="false" ht="15" hidden="false" customHeight="false" outlineLevel="0" collapsed="false">
      <c r="A312" s="9" t="n">
        <v>313</v>
      </c>
      <c r="B312" s="9" t="s">
        <v>698</v>
      </c>
      <c r="C312" s="9" t="s">
        <v>699</v>
      </c>
      <c r="D312" s="9"/>
      <c r="E312" s="9" t="s">
        <v>700</v>
      </c>
      <c r="F312" s="9" t="n">
        <v>30</v>
      </c>
      <c r="G312" s="9" t="n">
        <v>10</v>
      </c>
      <c r="H312" s="9" t="n">
        <v>50</v>
      </c>
      <c r="I312" s="9" t="n">
        <v>30</v>
      </c>
      <c r="J312" s="9" t="n">
        <f aca="false">MAX(J313,G313,F313,E313)</f>
        <v>0</v>
      </c>
      <c r="K312" s="9" t="n">
        <v>50</v>
      </c>
      <c r="L312" s="9" t="str">
        <f aca="false">IF(ISNA(P313),"",P313)</f>
        <v/>
      </c>
      <c r="M312" s="9" t="s">
        <v>126</v>
      </c>
      <c r="N312" s="11" t="b">
        <f aca="false">TRUE()</f>
        <v>1</v>
      </c>
      <c r="O312" s="8" t="n">
        <f aca="false">IF(F312="","",IF(ISNUMBER(F312),F312,IFERROR(VALUE(F312),"")))</f>
        <v>30</v>
      </c>
      <c r="P312" s="8" t="n">
        <f aca="false">IF(G312="","",IF(ISNUMBER(G312),G312,IFERROR(VALUE(G312),"")))</f>
        <v>10</v>
      </c>
      <c r="Q312" s="8" t="n">
        <f aca="false">IF(H312="","",IF(ISNUMBER(H312),H312,IFERROR(VALUE(H312),"")))</f>
        <v>50</v>
      </c>
      <c r="R312" s="8" t="n">
        <f aca="false">IF(I312="","",IF(ISNUMBER(I312),I312,IFERROR(VALUE(I312),"")))</f>
        <v>30</v>
      </c>
      <c r="S312" s="8" t="n">
        <f aca="false">IF(COUNT(O312:R312)=0,"",MAX(O312:R312))</f>
        <v>50</v>
      </c>
      <c r="T312" s="8" t="str">
        <f aca="false">IF(S312="","",IFERROR(INDEX(Codetabel!$B$2:$B$11,MATCH(S312,Codetabel!$A$2:$A$11,0)),""))</f>
        <v>3.1</v>
      </c>
      <c r="U312" s="8" t="str">
        <f aca="false">IF(NOT(X312),"n/a (excluded)",IF(K312=S312,"OK","MISMATCH"))</f>
        <v>OK</v>
      </c>
      <c r="V312" s="8" t="str">
        <f aca="false">IF(NOT(X312),"n/a (excluded)",IF(M312&amp;""=T312&amp;"","OK","MISMATCH"))</f>
        <v>OK</v>
      </c>
      <c r="W312" s="8" t="str">
        <f aca="false">IF(E312="","no activity description",IF(O312="","no numeric odour distance",IF(M312="","no category","")))</f>
        <v/>
      </c>
      <c r="X312" s="12" t="b">
        <f aca="false">W312=""</f>
        <v>1</v>
      </c>
      <c r="Y312" s="8" t="n">
        <f aca="false">IF(X312,INDEX(Codetabel!$C$2:$C$11,MATCH(M312&amp;"",Codetabel!$B$2:$B$11,0)),"")</f>
        <v>3</v>
      </c>
      <c r="Z312" s="12" t="b">
        <f aca="false">IF(X312,O312=S312,"")</f>
        <v>0</v>
      </c>
    </row>
    <row r="313" customFormat="false" ht="15" hidden="false" customHeight="false" outlineLevel="0" collapsed="false">
      <c r="A313" s="9" t="n">
        <v>314</v>
      </c>
      <c r="B313" s="9" t="s">
        <v>1361</v>
      </c>
      <c r="C313" s="9" t="s">
        <v>1362</v>
      </c>
      <c r="D313" s="9" t="s">
        <v>1212</v>
      </c>
      <c r="E313" s="9"/>
      <c r="F313" s="9"/>
      <c r="G313" s="9"/>
      <c r="H313" s="9"/>
      <c r="I313" s="9"/>
      <c r="J313" s="9"/>
      <c r="K313" s="9"/>
      <c r="L313" s="9" t="str">
        <f aca="false">IF(ISNA(P314),"",P314)</f>
        <v/>
      </c>
      <c r="M313" s="9"/>
      <c r="N313" s="11" t="b">
        <f aca="false">TRUE()</f>
        <v>1</v>
      </c>
      <c r="O313" s="8" t="str">
        <f aca="false">IF(F313="","",IF(ISNUMBER(F313),F313,IFERROR(VALUE(F313),"")))</f>
        <v/>
      </c>
      <c r="P313" s="8" t="str">
        <f aca="false">IF(G313="","",IF(ISNUMBER(G313),G313,IFERROR(VALUE(G313),"")))</f>
        <v/>
      </c>
      <c r="Q313" s="8" t="str">
        <f aca="false">IF(H313="","",IF(ISNUMBER(H313),H313,IFERROR(VALUE(H313),"")))</f>
        <v/>
      </c>
      <c r="R313" s="8" t="str">
        <f aca="false">IF(I313="","",IF(ISNUMBER(I313),I313,IFERROR(VALUE(I313),"")))</f>
        <v/>
      </c>
      <c r="S313" s="8" t="str">
        <f aca="false">IF(COUNT(O313:R313)=0,"",MAX(O313:R313))</f>
        <v/>
      </c>
      <c r="T313" s="8" t="str">
        <f aca="false">IF(S313="","",IFERROR(INDEX(Codetabel!$B$2:$B$11,MATCH(S313,Codetabel!$A$2:$A$11,0)),""))</f>
        <v/>
      </c>
      <c r="U313" s="8" t="str">
        <f aca="false">IF(NOT(X313),"n/a (excluded)",IF(K313=S313,"OK","MISMATCH"))</f>
        <v>n/a (excluded)</v>
      </c>
      <c r="V313" s="8" t="str">
        <f aca="false">IF(NOT(X313),"n/a (excluded)",IF(M313&amp;""=T313&amp;"","OK","MISMATCH"))</f>
        <v>n/a (excluded)</v>
      </c>
      <c r="W313" s="8" t="str">
        <f aca="false">IF(E313="","no activity description",IF(O313="","no numeric odour distance",IF(M313="","no category","")))</f>
        <v>no activity description</v>
      </c>
      <c r="X313" s="12" t="b">
        <f aca="false">W313=""</f>
        <v>0</v>
      </c>
      <c r="Y313" s="8" t="str">
        <f aca="false">IF(X313,INDEX(Codetabel!$C$2:$C$11,MATCH(M313&amp;"",Codetabel!$B$2:$B$11,0)),"")</f>
        <v/>
      </c>
      <c r="Z313" s="8" t="str">
        <f aca="false">IF(X313,O313=S313,"")</f>
        <v/>
      </c>
    </row>
    <row r="314" customFormat="false" ht="15" hidden="false" customHeight="false" outlineLevel="0" collapsed="false">
      <c r="A314" s="9" t="n">
        <v>315</v>
      </c>
      <c r="B314" s="9" t="s">
        <v>1361</v>
      </c>
      <c r="C314" s="9" t="s">
        <v>1362</v>
      </c>
      <c r="D314" s="9" t="s">
        <v>1212</v>
      </c>
      <c r="E314" s="9" t="s">
        <v>1363</v>
      </c>
      <c r="F314" s="9"/>
      <c r="G314" s="9"/>
      <c r="H314" s="9"/>
      <c r="I314" s="9"/>
      <c r="J314" s="9"/>
      <c r="K314" s="9"/>
      <c r="L314" s="9" t="str">
        <f aca="false">IF(ISNA(P315),"",P315)</f>
        <v/>
      </c>
      <c r="M314" s="9"/>
      <c r="N314" s="11" t="b">
        <f aca="false">TRUE()</f>
        <v>1</v>
      </c>
      <c r="O314" s="8" t="str">
        <f aca="false">IF(F314="","",IF(ISNUMBER(F314),F314,IFERROR(VALUE(F314),"")))</f>
        <v/>
      </c>
      <c r="P314" s="8" t="str">
        <f aca="false">IF(G314="","",IF(ISNUMBER(G314),G314,IFERROR(VALUE(G314),"")))</f>
        <v/>
      </c>
      <c r="Q314" s="8" t="str">
        <f aca="false">IF(H314="","",IF(ISNUMBER(H314),H314,IFERROR(VALUE(H314),"")))</f>
        <v/>
      </c>
      <c r="R314" s="8" t="str">
        <f aca="false">IF(I314="","",IF(ISNUMBER(I314),I314,IFERROR(VALUE(I314),"")))</f>
        <v/>
      </c>
      <c r="S314" s="8" t="str">
        <f aca="false">IF(COUNT(O314:R314)=0,"",MAX(O314:R314))</f>
        <v/>
      </c>
      <c r="T314" s="8" t="str">
        <f aca="false">IF(S314="","",IFERROR(INDEX(Codetabel!$B$2:$B$11,MATCH(S314,Codetabel!$A$2:$A$11,0)),""))</f>
        <v/>
      </c>
      <c r="U314" s="8" t="str">
        <f aca="false">IF(NOT(X314),"n/a (excluded)",IF(K314=S314,"OK","MISMATCH"))</f>
        <v>n/a (excluded)</v>
      </c>
      <c r="V314" s="8" t="str">
        <f aca="false">IF(NOT(X314),"n/a (excluded)",IF(M314&amp;""=T314&amp;"","OK","MISMATCH"))</f>
        <v>n/a (excluded)</v>
      </c>
      <c r="W314" s="8" t="str">
        <f aca="false">IF(E314="","no activity description",IF(O314="","no numeric odour distance",IF(M314="","no category","")))</f>
        <v>no numeric odour distance</v>
      </c>
      <c r="X314" s="12" t="b">
        <f aca="false">W314=""</f>
        <v>0</v>
      </c>
      <c r="Y314" s="8" t="str">
        <f aca="false">IF(X314,INDEX(Codetabel!$C$2:$C$11,MATCH(M314&amp;"",Codetabel!$B$2:$B$11,0)),"")</f>
        <v/>
      </c>
      <c r="Z314" s="8" t="str">
        <f aca="false">IF(X314,O314=S314,"")</f>
        <v/>
      </c>
    </row>
    <row r="315" customFormat="false" ht="15" hidden="false" customHeight="false" outlineLevel="0" collapsed="false">
      <c r="A315" s="9" t="n">
        <v>316</v>
      </c>
      <c r="B315" s="9" t="s">
        <v>704</v>
      </c>
      <c r="C315" s="9" t="s">
        <v>705</v>
      </c>
      <c r="D315" s="9" t="s">
        <v>1294</v>
      </c>
      <c r="E315" s="9" t="s">
        <v>1364</v>
      </c>
      <c r="F315" s="9"/>
      <c r="G315" s="9"/>
      <c r="H315" s="9"/>
      <c r="I315" s="9"/>
      <c r="J315" s="9"/>
      <c r="K315" s="9"/>
      <c r="L315" s="9" t="n">
        <f aca="false">IF(ISNA(P316),"",P316)</f>
        <v>100</v>
      </c>
      <c r="M315" s="9"/>
      <c r="N315" s="11" t="b">
        <f aca="false">TRUE()</f>
        <v>1</v>
      </c>
      <c r="O315" s="8" t="str">
        <f aca="false">IF(F315="","",IF(ISNUMBER(F315),F315,IFERROR(VALUE(F315),"")))</f>
        <v/>
      </c>
      <c r="P315" s="8" t="str">
        <f aca="false">IF(G315="","",IF(ISNUMBER(G315),G315,IFERROR(VALUE(G315),"")))</f>
        <v/>
      </c>
      <c r="Q315" s="8" t="str">
        <f aca="false">IF(H315="","",IF(ISNUMBER(H315),H315,IFERROR(VALUE(H315),"")))</f>
        <v/>
      </c>
      <c r="R315" s="8" t="str">
        <f aca="false">IF(I315="","",IF(ISNUMBER(I315),I315,IFERROR(VALUE(I315),"")))</f>
        <v/>
      </c>
      <c r="S315" s="8" t="str">
        <f aca="false">IF(COUNT(O315:R315)=0,"",MAX(O315:R315))</f>
        <v/>
      </c>
      <c r="T315" s="8" t="str">
        <f aca="false">IF(S315="","",IFERROR(INDEX(Codetabel!$B$2:$B$11,MATCH(S315,Codetabel!$A$2:$A$11,0)),""))</f>
        <v/>
      </c>
      <c r="U315" s="8" t="str">
        <f aca="false">IF(NOT(X315),"n/a (excluded)",IF(K315=S315,"OK","MISMATCH"))</f>
        <v>n/a (excluded)</v>
      </c>
      <c r="V315" s="8" t="str">
        <f aca="false">IF(NOT(X315),"n/a (excluded)",IF(M315&amp;""=T315&amp;"","OK","MISMATCH"))</f>
        <v>n/a (excluded)</v>
      </c>
      <c r="W315" s="8" t="str">
        <f aca="false">IF(E315="","no activity description",IF(O315="","no numeric odour distance",IF(M315="","no category","")))</f>
        <v>no numeric odour distance</v>
      </c>
      <c r="X315" s="12" t="b">
        <f aca="false">W315=""</f>
        <v>0</v>
      </c>
      <c r="Y315" s="8" t="str">
        <f aca="false">IF(X315,INDEX(Codetabel!$C$2:$C$11,MATCH(M315&amp;"",Codetabel!$B$2:$B$11,0)),"")</f>
        <v/>
      </c>
      <c r="Z315" s="8" t="str">
        <f aca="false">IF(X315,O315=S315,"")</f>
        <v/>
      </c>
    </row>
    <row r="316" customFormat="false" ht="15" hidden="false" customHeight="false" outlineLevel="0" collapsed="false">
      <c r="A316" s="9" t="n">
        <v>317</v>
      </c>
      <c r="B316" s="9" t="s">
        <v>704</v>
      </c>
      <c r="C316" s="9" t="s">
        <v>705</v>
      </c>
      <c r="D316" s="9" t="s">
        <v>1296</v>
      </c>
      <c r="E316" s="9" t="s">
        <v>706</v>
      </c>
      <c r="F316" s="9" t="n">
        <v>30</v>
      </c>
      <c r="G316" s="9" t="n">
        <v>100</v>
      </c>
      <c r="H316" s="9" t="n">
        <v>300</v>
      </c>
      <c r="I316" s="9" t="n">
        <v>10</v>
      </c>
      <c r="J316" s="9" t="n">
        <f aca="false">MAX(J317,G317,F317,E317)</f>
        <v>300</v>
      </c>
      <c r="K316" s="9" t="n">
        <v>300</v>
      </c>
      <c r="L316" s="9" t="n">
        <f aca="false">IF(ISNA(P317),"",P317)</f>
        <v>50</v>
      </c>
      <c r="M316" s="9" t="s">
        <v>199</v>
      </c>
      <c r="N316" s="11" t="b">
        <f aca="false">TRUE()</f>
        <v>1</v>
      </c>
      <c r="O316" s="8" t="n">
        <f aca="false">IF(F316="","",IF(ISNUMBER(F316),F316,IFERROR(VALUE(F316),"")))</f>
        <v>30</v>
      </c>
      <c r="P316" s="8" t="n">
        <f aca="false">IF(G316="","",IF(ISNUMBER(G316),G316,IFERROR(VALUE(G316),"")))</f>
        <v>100</v>
      </c>
      <c r="Q316" s="8" t="n">
        <f aca="false">IF(H316="","",IF(ISNUMBER(H316),H316,IFERROR(VALUE(H316),"")))</f>
        <v>300</v>
      </c>
      <c r="R316" s="8" t="n">
        <f aca="false">IF(I316="","",IF(ISNUMBER(I316),I316,IFERROR(VALUE(I316),"")))</f>
        <v>10</v>
      </c>
      <c r="S316" s="8" t="n">
        <f aca="false">IF(COUNT(O316:R316)=0,"",MAX(O316:R316))</f>
        <v>300</v>
      </c>
      <c r="T316" s="8" t="str">
        <f aca="false">IF(S316="","",IFERROR(INDEX(Codetabel!$B$2:$B$11,MATCH(S316,Codetabel!$A$2:$A$11,0)),""))</f>
        <v>4.2</v>
      </c>
      <c r="U316" s="8" t="str">
        <f aca="false">IF(NOT(X316),"n/a (excluded)",IF(K316=S316,"OK","MISMATCH"))</f>
        <v>OK</v>
      </c>
      <c r="V316" s="8" t="str">
        <f aca="false">IF(NOT(X316),"n/a (excluded)",IF(M316&amp;""=T316&amp;"","OK","MISMATCH"))</f>
        <v>OK</v>
      </c>
      <c r="W316" s="8" t="str">
        <f aca="false">IF(E316="","no activity description",IF(O316="","no numeric odour distance",IF(M316="","no category","")))</f>
        <v/>
      </c>
      <c r="X316" s="12" t="b">
        <f aca="false">W316=""</f>
        <v>1</v>
      </c>
      <c r="Y316" s="8" t="n">
        <f aca="false">IF(X316,INDEX(Codetabel!$C$2:$C$11,MATCH(M316&amp;"",Codetabel!$B$2:$B$11,0)),"")</f>
        <v>6</v>
      </c>
      <c r="Z316" s="12" t="b">
        <f aca="false">IF(X316,O316=S316,"")</f>
        <v>0</v>
      </c>
    </row>
    <row r="317" customFormat="false" ht="15" hidden="false" customHeight="false" outlineLevel="0" collapsed="false">
      <c r="A317" s="9" t="n">
        <v>318</v>
      </c>
      <c r="B317" s="9" t="s">
        <v>704</v>
      </c>
      <c r="C317" s="9" t="s">
        <v>705</v>
      </c>
      <c r="D317" s="9" t="s">
        <v>1286</v>
      </c>
      <c r="E317" s="9" t="s">
        <v>708</v>
      </c>
      <c r="F317" s="9" t="n">
        <v>300</v>
      </c>
      <c r="G317" s="9" t="n">
        <v>50</v>
      </c>
      <c r="H317" s="9" t="n">
        <v>100</v>
      </c>
      <c r="I317" s="9" t="n">
        <v>50</v>
      </c>
      <c r="J317" s="9" t="n">
        <f aca="false">MAX(J318,G318,F318,E318)</f>
        <v>200</v>
      </c>
      <c r="K317" s="9" t="n">
        <v>300</v>
      </c>
      <c r="L317" s="9" t="n">
        <f aca="false">IF(ISNA(P318),"",P318)</f>
        <v>200</v>
      </c>
      <c r="M317" s="9" t="s">
        <v>199</v>
      </c>
      <c r="N317" s="11" t="b">
        <f aca="false">TRUE()</f>
        <v>1</v>
      </c>
      <c r="O317" s="8" t="n">
        <f aca="false">IF(F317="","",IF(ISNUMBER(F317),F317,IFERROR(VALUE(F317),"")))</f>
        <v>300</v>
      </c>
      <c r="P317" s="8" t="n">
        <f aca="false">IF(G317="","",IF(ISNUMBER(G317),G317,IFERROR(VALUE(G317),"")))</f>
        <v>50</v>
      </c>
      <c r="Q317" s="8" t="n">
        <f aca="false">IF(H317="","",IF(ISNUMBER(H317),H317,IFERROR(VALUE(H317),"")))</f>
        <v>100</v>
      </c>
      <c r="R317" s="8" t="n">
        <f aca="false">IF(I317="","",IF(ISNUMBER(I317),I317,IFERROR(VALUE(I317),"")))</f>
        <v>50</v>
      </c>
      <c r="S317" s="8" t="n">
        <f aca="false">IF(COUNT(O317:R317)=0,"",MAX(O317:R317))</f>
        <v>300</v>
      </c>
      <c r="T317" s="8" t="str">
        <f aca="false">IF(S317="","",IFERROR(INDEX(Codetabel!$B$2:$B$11,MATCH(S317,Codetabel!$A$2:$A$11,0)),""))</f>
        <v>4.2</v>
      </c>
      <c r="U317" s="8" t="str">
        <f aca="false">IF(NOT(X317),"n/a (excluded)",IF(K317=S317,"OK","MISMATCH"))</f>
        <v>OK</v>
      </c>
      <c r="V317" s="8" t="str">
        <f aca="false">IF(NOT(X317),"n/a (excluded)",IF(M317&amp;""=T317&amp;"","OK","MISMATCH"))</f>
        <v>OK</v>
      </c>
      <c r="W317" s="8" t="str">
        <f aca="false">IF(E317="","no activity description",IF(O317="","no numeric odour distance",IF(M317="","no category","")))</f>
        <v/>
      </c>
      <c r="X317" s="12" t="b">
        <f aca="false">W317=""</f>
        <v>1</v>
      </c>
      <c r="Y317" s="8" t="n">
        <f aca="false">IF(X317,INDEX(Codetabel!$C$2:$C$11,MATCH(M317&amp;"",Codetabel!$B$2:$B$11,0)),"")</f>
        <v>6</v>
      </c>
      <c r="Z317" s="12" t="b">
        <f aca="false">IF(X317,O317=S317,"")</f>
        <v>1</v>
      </c>
    </row>
    <row r="318" customFormat="false" ht="15" hidden="false" customHeight="false" outlineLevel="0" collapsed="false">
      <c r="A318" s="9" t="n">
        <v>319</v>
      </c>
      <c r="B318" s="9" t="s">
        <v>704</v>
      </c>
      <c r="C318" s="9" t="s">
        <v>705</v>
      </c>
      <c r="D318" s="9" t="s">
        <v>1289</v>
      </c>
      <c r="E318" s="9" t="s">
        <v>709</v>
      </c>
      <c r="F318" s="9" t="n">
        <v>200</v>
      </c>
      <c r="G318" s="9" t="n">
        <v>200</v>
      </c>
      <c r="H318" s="9" t="n">
        <v>300</v>
      </c>
      <c r="I318" s="9" t="n">
        <v>50</v>
      </c>
      <c r="J318" s="9" t="n">
        <f aca="false">MAX(J319,G319,F319,E319)</f>
        <v>0</v>
      </c>
      <c r="K318" s="9" t="n">
        <v>300</v>
      </c>
      <c r="L318" s="9" t="str">
        <f aca="false">IF(ISNA(P319),"",P319)</f>
        <v/>
      </c>
      <c r="M318" s="9" t="s">
        <v>199</v>
      </c>
      <c r="N318" s="11" t="b">
        <f aca="false">TRUE()</f>
        <v>1</v>
      </c>
      <c r="O318" s="8" t="n">
        <f aca="false">IF(F318="","",IF(ISNUMBER(F318),F318,IFERROR(VALUE(F318),"")))</f>
        <v>200</v>
      </c>
      <c r="P318" s="8" t="n">
        <f aca="false">IF(G318="","",IF(ISNUMBER(G318),G318,IFERROR(VALUE(G318),"")))</f>
        <v>200</v>
      </c>
      <c r="Q318" s="8" t="n">
        <f aca="false">IF(H318="","",IF(ISNUMBER(H318),H318,IFERROR(VALUE(H318),"")))</f>
        <v>300</v>
      </c>
      <c r="R318" s="8" t="n">
        <f aca="false">IF(I318="","",IF(ISNUMBER(I318),I318,IFERROR(VALUE(I318),"")))</f>
        <v>50</v>
      </c>
      <c r="S318" s="8" t="n">
        <f aca="false">IF(COUNT(O318:R318)=0,"",MAX(O318:R318))</f>
        <v>300</v>
      </c>
      <c r="T318" s="8" t="str">
        <f aca="false">IF(S318="","",IFERROR(INDEX(Codetabel!$B$2:$B$11,MATCH(S318,Codetabel!$A$2:$A$11,0)),""))</f>
        <v>4.2</v>
      </c>
      <c r="U318" s="8" t="str">
        <f aca="false">IF(NOT(X318),"n/a (excluded)",IF(K318=S318,"OK","MISMATCH"))</f>
        <v>OK</v>
      </c>
      <c r="V318" s="8" t="str">
        <f aca="false">IF(NOT(X318),"n/a (excluded)",IF(M318&amp;""=T318&amp;"","OK","MISMATCH"))</f>
        <v>OK</v>
      </c>
      <c r="W318" s="8" t="str">
        <f aca="false">IF(E318="","no activity description",IF(O318="","no numeric odour distance",IF(M318="","no category","")))</f>
        <v/>
      </c>
      <c r="X318" s="12" t="b">
        <f aca="false">W318=""</f>
        <v>1</v>
      </c>
      <c r="Y318" s="8" t="n">
        <f aca="false">IF(X318,INDEX(Codetabel!$C$2:$C$11,MATCH(M318&amp;"",Codetabel!$B$2:$B$11,0)),"")</f>
        <v>6</v>
      </c>
      <c r="Z318" s="12" t="b">
        <f aca="false">IF(X318,O318=S318,"")</f>
        <v>0</v>
      </c>
    </row>
    <row r="319" customFormat="false" ht="15" hidden="false" customHeight="false" outlineLevel="0" collapsed="false">
      <c r="A319" s="9" t="n">
        <v>320</v>
      </c>
      <c r="B319" s="9" t="s">
        <v>710</v>
      </c>
      <c r="C319" s="9" t="s">
        <v>711</v>
      </c>
      <c r="D319" s="9" t="s">
        <v>1212</v>
      </c>
      <c r="E319" s="9"/>
      <c r="F319" s="9"/>
      <c r="G319" s="9"/>
      <c r="H319" s="9"/>
      <c r="I319" s="9"/>
      <c r="J319" s="9"/>
      <c r="K319" s="9"/>
      <c r="L319" s="9" t="str">
        <f aca="false">IF(ISNA(P320),"",P320)</f>
        <v/>
      </c>
      <c r="M319" s="9"/>
      <c r="N319" s="11" t="b">
        <f aca="false">TRUE()</f>
        <v>1</v>
      </c>
      <c r="O319" s="8" t="str">
        <f aca="false">IF(F319="","",IF(ISNUMBER(F319),F319,IFERROR(VALUE(F319),"")))</f>
        <v/>
      </c>
      <c r="P319" s="8" t="str">
        <f aca="false">IF(G319="","",IF(ISNUMBER(G319),G319,IFERROR(VALUE(G319),"")))</f>
        <v/>
      </c>
      <c r="Q319" s="8" t="str">
        <f aca="false">IF(H319="","",IF(ISNUMBER(H319),H319,IFERROR(VALUE(H319),"")))</f>
        <v/>
      </c>
      <c r="R319" s="8" t="str">
        <f aca="false">IF(I319="","",IF(ISNUMBER(I319),I319,IFERROR(VALUE(I319),"")))</f>
        <v/>
      </c>
      <c r="S319" s="8" t="str">
        <f aca="false">IF(COUNT(O319:R319)=0,"",MAX(O319:R319))</f>
        <v/>
      </c>
      <c r="T319" s="8" t="str">
        <f aca="false">IF(S319="","",IFERROR(INDEX(Codetabel!$B$2:$B$11,MATCH(S319,Codetabel!$A$2:$A$11,0)),""))</f>
        <v/>
      </c>
      <c r="U319" s="8" t="str">
        <f aca="false">IF(NOT(X319),"n/a (excluded)",IF(K319=S319,"OK","MISMATCH"))</f>
        <v>n/a (excluded)</v>
      </c>
      <c r="V319" s="8" t="str">
        <f aca="false">IF(NOT(X319),"n/a (excluded)",IF(M319&amp;""=T319&amp;"","OK","MISMATCH"))</f>
        <v>n/a (excluded)</v>
      </c>
      <c r="W319" s="8" t="str">
        <f aca="false">IF(E319="","no activity description",IF(O319="","no numeric odour distance",IF(M319="","no category","")))</f>
        <v>no activity description</v>
      </c>
      <c r="X319" s="12" t="b">
        <f aca="false">W319=""</f>
        <v>0</v>
      </c>
      <c r="Y319" s="8" t="str">
        <f aca="false">IF(X319,INDEX(Codetabel!$C$2:$C$11,MATCH(M319&amp;"",Codetabel!$B$2:$B$11,0)),"")</f>
        <v/>
      </c>
      <c r="Z319" s="8" t="str">
        <f aca="false">IF(X319,O319=S319,"")</f>
        <v/>
      </c>
    </row>
    <row r="320" customFormat="false" ht="15" hidden="false" customHeight="false" outlineLevel="0" collapsed="false">
      <c r="A320" s="9" t="n">
        <v>321</v>
      </c>
      <c r="B320" s="9" t="s">
        <v>710</v>
      </c>
      <c r="C320" s="9" t="s">
        <v>711</v>
      </c>
      <c r="D320" s="9" t="s">
        <v>1212</v>
      </c>
      <c r="E320" s="9" t="s">
        <v>1365</v>
      </c>
      <c r="F320" s="9"/>
      <c r="G320" s="9"/>
      <c r="H320" s="9"/>
      <c r="I320" s="9"/>
      <c r="J320" s="9"/>
      <c r="K320" s="9"/>
      <c r="L320" s="9" t="str">
        <f aca="false">IF(ISNA(P321),"",P321)</f>
        <v/>
      </c>
      <c r="M320" s="9"/>
      <c r="N320" s="11" t="b">
        <f aca="false">TRUE()</f>
        <v>1</v>
      </c>
      <c r="O320" s="8" t="str">
        <f aca="false">IF(F320="","",IF(ISNUMBER(F320),F320,IFERROR(VALUE(F320),"")))</f>
        <v/>
      </c>
      <c r="P320" s="8" t="str">
        <f aca="false">IF(G320="","",IF(ISNUMBER(G320),G320,IFERROR(VALUE(G320),"")))</f>
        <v/>
      </c>
      <c r="Q320" s="8" t="str">
        <f aca="false">IF(H320="","",IF(ISNUMBER(H320),H320,IFERROR(VALUE(H320),"")))</f>
        <v/>
      </c>
      <c r="R320" s="8" t="str">
        <f aca="false">IF(I320="","",IF(ISNUMBER(I320),I320,IFERROR(VALUE(I320),"")))</f>
        <v/>
      </c>
      <c r="S320" s="8" t="str">
        <f aca="false">IF(COUNT(O320:R320)=0,"",MAX(O320:R320))</f>
        <v/>
      </c>
      <c r="T320" s="8" t="str">
        <f aca="false">IF(S320="","",IFERROR(INDEX(Codetabel!$B$2:$B$11,MATCH(S320,Codetabel!$A$2:$A$11,0)),""))</f>
        <v/>
      </c>
      <c r="U320" s="8" t="str">
        <f aca="false">IF(NOT(X320),"n/a (excluded)",IF(K320=S320,"OK","MISMATCH"))</f>
        <v>n/a (excluded)</v>
      </c>
      <c r="V320" s="8" t="str">
        <f aca="false">IF(NOT(X320),"n/a (excluded)",IF(M320&amp;""=T320&amp;"","OK","MISMATCH"))</f>
        <v>n/a (excluded)</v>
      </c>
      <c r="W320" s="8" t="str">
        <f aca="false">IF(E320="","no activity description",IF(O320="","no numeric odour distance",IF(M320="","no category","")))</f>
        <v>no numeric odour distance</v>
      </c>
      <c r="X320" s="12" t="b">
        <f aca="false">W320=""</f>
        <v>0</v>
      </c>
      <c r="Y320" s="8" t="str">
        <f aca="false">IF(X320,INDEX(Codetabel!$C$2:$C$11,MATCH(M320&amp;"",Codetabel!$B$2:$B$11,0)),"")</f>
        <v/>
      </c>
      <c r="Z320" s="8" t="str">
        <f aca="false">IF(X320,O320=S320,"")</f>
        <v/>
      </c>
    </row>
    <row r="321" customFormat="false" ht="15" hidden="false" customHeight="false" outlineLevel="0" collapsed="false">
      <c r="A321" s="9" t="n">
        <v>322</v>
      </c>
      <c r="B321" s="9" t="s">
        <v>710</v>
      </c>
      <c r="C321" s="9" t="s">
        <v>711</v>
      </c>
      <c r="D321" s="9" t="s">
        <v>1294</v>
      </c>
      <c r="E321" s="9" t="s">
        <v>1366</v>
      </c>
      <c r="F321" s="9"/>
      <c r="G321" s="9"/>
      <c r="H321" s="9"/>
      <c r="I321" s="9"/>
      <c r="J321" s="9"/>
      <c r="K321" s="9"/>
      <c r="L321" s="9" t="n">
        <f aca="false">IF(ISNA(P322),"",P322)</f>
        <v>10</v>
      </c>
      <c r="M321" s="9"/>
      <c r="N321" s="11" t="b">
        <f aca="false">TRUE()</f>
        <v>1</v>
      </c>
      <c r="O321" s="8" t="str">
        <f aca="false">IF(F321="","",IF(ISNUMBER(F321),F321,IFERROR(VALUE(F321),"")))</f>
        <v/>
      </c>
      <c r="P321" s="8" t="str">
        <f aca="false">IF(G321="","",IF(ISNUMBER(G321),G321,IFERROR(VALUE(G321),"")))</f>
        <v/>
      </c>
      <c r="Q321" s="8" t="str">
        <f aca="false">IF(H321="","",IF(ISNUMBER(H321),H321,IFERROR(VALUE(H321),"")))</f>
        <v/>
      </c>
      <c r="R321" s="8" t="str">
        <f aca="false">IF(I321="","",IF(ISNUMBER(I321),I321,IFERROR(VALUE(I321),"")))</f>
        <v/>
      </c>
      <c r="S321" s="8" t="str">
        <f aca="false">IF(COUNT(O321:R321)=0,"",MAX(O321:R321))</f>
        <v/>
      </c>
      <c r="T321" s="8" t="str">
        <f aca="false">IF(S321="","",IFERROR(INDEX(Codetabel!$B$2:$B$11,MATCH(S321,Codetabel!$A$2:$A$11,0)),""))</f>
        <v/>
      </c>
      <c r="U321" s="8" t="str">
        <f aca="false">IF(NOT(X321),"n/a (excluded)",IF(K321=S321,"OK","MISMATCH"))</f>
        <v>n/a (excluded)</v>
      </c>
      <c r="V321" s="8" t="str">
        <f aca="false">IF(NOT(X321),"n/a (excluded)",IF(M321&amp;""=T321&amp;"","OK","MISMATCH"))</f>
        <v>n/a (excluded)</v>
      </c>
      <c r="W321" s="8" t="str">
        <f aca="false">IF(E321="","no activity description",IF(O321="","no numeric odour distance",IF(M321="","no category","")))</f>
        <v>no numeric odour distance</v>
      </c>
      <c r="X321" s="12" t="b">
        <f aca="false">W321=""</f>
        <v>0</v>
      </c>
      <c r="Y321" s="8" t="str">
        <f aca="false">IF(X321,INDEX(Codetabel!$C$2:$C$11,MATCH(M321&amp;"",Codetabel!$B$2:$B$11,0)),"")</f>
        <v/>
      </c>
      <c r="Z321" s="8" t="str">
        <f aca="false">IF(X321,O321=S321,"")</f>
        <v/>
      </c>
    </row>
    <row r="322" customFormat="false" ht="15" hidden="false" customHeight="false" outlineLevel="0" collapsed="false">
      <c r="A322" s="9" t="n">
        <v>323</v>
      </c>
      <c r="B322" s="9" t="s">
        <v>710</v>
      </c>
      <c r="C322" s="9" t="s">
        <v>711</v>
      </c>
      <c r="D322" s="9" t="s">
        <v>1368</v>
      </c>
      <c r="E322" s="9" t="s">
        <v>715</v>
      </c>
      <c r="F322" s="9" t="n">
        <v>10</v>
      </c>
      <c r="G322" s="9" t="n">
        <v>10</v>
      </c>
      <c r="H322" s="9" t="n">
        <v>500</v>
      </c>
      <c r="I322" s="9" t="n">
        <v>1500</v>
      </c>
      <c r="J322" s="9" t="n">
        <f aca="false">MAX(J323,G323,F323,E323)</f>
        <v>0</v>
      </c>
      <c r="K322" s="9" t="n">
        <v>1500</v>
      </c>
      <c r="L322" s="9" t="str">
        <f aca="false">IF(ISNA(P323),"",P323)</f>
        <v/>
      </c>
      <c r="M322" s="9" t="s">
        <v>418</v>
      </c>
      <c r="N322" s="11" t="b">
        <f aca="false">TRUE()</f>
        <v>1</v>
      </c>
      <c r="O322" s="8" t="n">
        <f aca="false">IF(F322="","",IF(ISNUMBER(F322),F322,IFERROR(VALUE(F322),"")))</f>
        <v>10</v>
      </c>
      <c r="P322" s="8" t="n">
        <f aca="false">IF(G322="","",IF(ISNUMBER(G322),G322,IFERROR(VALUE(G322),"")))</f>
        <v>10</v>
      </c>
      <c r="Q322" s="8" t="n">
        <f aca="false">IF(H322="","",IF(ISNUMBER(H322),H322,IFERROR(VALUE(H322),"")))</f>
        <v>500</v>
      </c>
      <c r="R322" s="8" t="n">
        <f aca="false">IF(I322="","",IF(ISNUMBER(I322),I322,IFERROR(VALUE(I322),"")))</f>
        <v>1500</v>
      </c>
      <c r="S322" s="8" t="n">
        <f aca="false">IF(COUNT(O322:R322)=0,"",MAX(O322:R322))</f>
        <v>1500</v>
      </c>
      <c r="T322" s="8" t="str">
        <f aca="false">IF(S322="","",IFERROR(INDEX(Codetabel!$B$2:$B$11,MATCH(S322,Codetabel!$A$2:$A$11,0)),""))</f>
        <v>6</v>
      </c>
      <c r="U322" s="8" t="str">
        <f aca="false">IF(NOT(X322),"n/a (excluded)",IF(K322=S322,"OK","MISMATCH"))</f>
        <v>OK</v>
      </c>
      <c r="V322" s="8" t="str">
        <f aca="false">IF(NOT(X322),"n/a (excluded)",IF(M322&amp;""=T322&amp;"","OK","MISMATCH"))</f>
        <v>OK</v>
      </c>
      <c r="W322" s="8" t="str">
        <f aca="false">IF(E322="","no activity description",IF(O322="","no numeric odour distance",IF(M322="","no category","")))</f>
        <v/>
      </c>
      <c r="X322" s="12" t="b">
        <f aca="false">W322=""</f>
        <v>1</v>
      </c>
      <c r="Y322" s="8" t="n">
        <f aca="false">IF(X322,INDEX(Codetabel!$C$2:$C$11,MATCH(M322&amp;"",Codetabel!$B$2:$B$11,0)),"")</f>
        <v>10</v>
      </c>
      <c r="Z322" s="12" t="b">
        <f aca="false">IF(X322,O322=S322,"")</f>
        <v>0</v>
      </c>
    </row>
    <row r="323" customFormat="false" ht="15" hidden="false" customHeight="false" outlineLevel="0" collapsed="false">
      <c r="A323" s="9" t="n">
        <v>324</v>
      </c>
      <c r="B323" s="9" t="s">
        <v>710</v>
      </c>
      <c r="C323" s="9" t="s">
        <v>711</v>
      </c>
      <c r="D323" s="9" t="s">
        <v>1298</v>
      </c>
      <c r="E323" s="9" t="s">
        <v>1370</v>
      </c>
      <c r="F323" s="9"/>
      <c r="G323" s="9"/>
      <c r="H323" s="9"/>
      <c r="I323" s="9"/>
      <c r="J323" s="9"/>
      <c r="K323" s="9"/>
      <c r="L323" s="9"/>
      <c r="M323" s="9"/>
      <c r="N323" s="11" t="b">
        <f aca="false">FALSE()</f>
        <v>0</v>
      </c>
      <c r="O323" s="8" t="str">
        <f aca="false">IF(F323="","",IF(ISNUMBER(F323),F323,IFERROR(VALUE(F323),"")))</f>
        <v/>
      </c>
      <c r="P323" s="8" t="str">
        <f aca="false">IF(G323="","",IF(ISNUMBER(G323),G323,IFERROR(VALUE(G323),"")))</f>
        <v/>
      </c>
      <c r="Q323" s="8" t="str">
        <f aca="false">IF(H323="","",IF(ISNUMBER(H323),H323,IFERROR(VALUE(H323),"")))</f>
        <v/>
      </c>
      <c r="R323" s="8" t="str">
        <f aca="false">IF(I323="","",IF(ISNUMBER(I323),I323,IFERROR(VALUE(I323),"")))</f>
        <v/>
      </c>
      <c r="S323" s="8" t="str">
        <f aca="false">IF(COUNT(O323:R323)=0,"",MAX(O323:R323))</f>
        <v/>
      </c>
      <c r="T323" s="8" t="str">
        <f aca="false">IF(S323="","",IFERROR(INDEX(Codetabel!$B$2:$B$11,MATCH(S323,Codetabel!$A$2:$A$11,0)),""))</f>
        <v/>
      </c>
      <c r="U323" s="8" t="str">
        <f aca="false">IF(NOT(X323),"n/a (excluded)",IF(K323=S323,"OK","MISMATCH"))</f>
        <v>n/a (excluded)</v>
      </c>
      <c r="V323" s="8" t="str">
        <f aca="false">IF(NOT(X323),"n/a (excluded)",IF(M323&amp;""=T323&amp;"","OK","MISMATCH"))</f>
        <v>n/a (excluded)</v>
      </c>
      <c r="W323" s="8" t="str">
        <f aca="false">IF(E323="","no activity description",IF(O323="","no numeric odour distance",IF(M323="","no category","")))</f>
        <v>no numeric odour distance</v>
      </c>
      <c r="X323" s="12" t="b">
        <f aca="false">W323=""</f>
        <v>0</v>
      </c>
      <c r="Y323" s="8" t="str">
        <f aca="false">IF(X323,INDEX(Codetabel!$C$2:$C$11,MATCH(M323&amp;"",Codetabel!$B$2:$B$11,0)),"")</f>
        <v/>
      </c>
      <c r="Z323" s="8" t="str">
        <f aca="false">IF(X323,O323=S323,"")</f>
        <v/>
      </c>
    </row>
    <row r="324" customFormat="false" ht="15" hidden="false" customHeight="false" outlineLevel="0" collapsed="false">
      <c r="A324" s="9" t="n">
        <v>325</v>
      </c>
      <c r="B324" s="9" t="s">
        <v>710</v>
      </c>
      <c r="C324" s="9" t="s">
        <v>711</v>
      </c>
      <c r="D324" s="9" t="s">
        <v>65</v>
      </c>
      <c r="E324" s="9" t="s">
        <v>717</v>
      </c>
      <c r="F324" s="9" t="n">
        <v>100</v>
      </c>
      <c r="G324" s="9" t="n">
        <v>50</v>
      </c>
      <c r="H324" s="9" t="n">
        <v>100</v>
      </c>
      <c r="I324" s="9" t="n">
        <v>30</v>
      </c>
      <c r="J324" s="9" t="n">
        <f aca="false">MAX(E325:J325)</f>
        <v>100</v>
      </c>
      <c r="K324" s="9" t="n">
        <v>100</v>
      </c>
      <c r="L324" s="9" t="s">
        <v>115</v>
      </c>
      <c r="M324" s="9" t="s">
        <v>115</v>
      </c>
      <c r="N324" s="11" t="b">
        <f aca="false">FALSE()</f>
        <v>0</v>
      </c>
      <c r="O324" s="8" t="n">
        <f aca="false">IF(F324="","",IF(ISNUMBER(F324),F324,IFERROR(VALUE(F324),"")))</f>
        <v>100</v>
      </c>
      <c r="P324" s="8" t="n">
        <f aca="false">IF(G324="","",IF(ISNUMBER(G324),G324,IFERROR(VALUE(G324),"")))</f>
        <v>50</v>
      </c>
      <c r="Q324" s="8" t="n">
        <f aca="false">IF(H324="","",IF(ISNUMBER(H324),H324,IFERROR(VALUE(H324),"")))</f>
        <v>100</v>
      </c>
      <c r="R324" s="8" t="n">
        <f aca="false">IF(I324="","",IF(ISNUMBER(I324),I324,IFERROR(VALUE(I324),"")))</f>
        <v>30</v>
      </c>
      <c r="S324" s="8" t="n">
        <f aca="false">IF(COUNT(O324:R324)=0,"",MAX(O324:R324))</f>
        <v>100</v>
      </c>
      <c r="T324" s="8" t="str">
        <f aca="false">IF(S324="","",IFERROR(INDEX(Codetabel!$B$2:$B$11,MATCH(S324,Codetabel!$A$2:$A$11,0)),""))</f>
        <v>3.2</v>
      </c>
      <c r="U324" s="8" t="str">
        <f aca="false">IF(NOT(X324),"n/a (excluded)",IF(K324=S324,"OK","MISMATCH"))</f>
        <v>OK</v>
      </c>
      <c r="V324" s="8" t="str">
        <f aca="false">IF(NOT(X324),"n/a (excluded)",IF(M324&amp;""=T324&amp;"","OK","MISMATCH"))</f>
        <v>OK</v>
      </c>
      <c r="W324" s="8" t="str">
        <f aca="false">IF(E324="","no activity description",IF(O324="","no numeric odour distance",IF(M324="","no category","")))</f>
        <v/>
      </c>
      <c r="X324" s="12" t="b">
        <f aca="false">W324=""</f>
        <v>1</v>
      </c>
      <c r="Y324" s="8" t="n">
        <f aca="false">IF(X324,INDEX(Codetabel!$C$2:$C$11,MATCH(M324&amp;"",Codetabel!$B$2:$B$11,0)),"")</f>
        <v>4</v>
      </c>
      <c r="Z324" s="12" t="b">
        <f aca="false">IF(X324,O324=S324,"")</f>
        <v>1</v>
      </c>
    </row>
    <row r="325" customFormat="false" ht="15" hidden="false" customHeight="false" outlineLevel="0" collapsed="false">
      <c r="A325" s="9" t="n">
        <v>326</v>
      </c>
      <c r="B325" s="9" t="s">
        <v>710</v>
      </c>
      <c r="C325" s="9" t="s">
        <v>711</v>
      </c>
      <c r="D325" s="9" t="s">
        <v>67</v>
      </c>
      <c r="E325" s="9" t="s">
        <v>718</v>
      </c>
      <c r="F325" s="9" t="n">
        <v>50</v>
      </c>
      <c r="G325" s="9" t="n">
        <v>50</v>
      </c>
      <c r="H325" s="9" t="n">
        <v>100</v>
      </c>
      <c r="I325" s="9" t="n">
        <v>30</v>
      </c>
      <c r="J325" s="9" t="n">
        <f aca="false">MAX(E326:J326)</f>
        <v>0</v>
      </c>
      <c r="K325" s="9" t="n">
        <v>100</v>
      </c>
      <c r="L325" s="9" t="s">
        <v>115</v>
      </c>
      <c r="M325" s="9" t="s">
        <v>115</v>
      </c>
      <c r="N325" s="11" t="b">
        <f aca="false">FALSE()</f>
        <v>0</v>
      </c>
      <c r="O325" s="8" t="n">
        <f aca="false">IF(F325="","",IF(ISNUMBER(F325),F325,IFERROR(VALUE(F325),"")))</f>
        <v>50</v>
      </c>
      <c r="P325" s="8" t="n">
        <f aca="false">IF(G325="","",IF(ISNUMBER(G325),G325,IFERROR(VALUE(G325),"")))</f>
        <v>50</v>
      </c>
      <c r="Q325" s="8" t="n">
        <f aca="false">IF(H325="","",IF(ISNUMBER(H325),H325,IFERROR(VALUE(H325),"")))</f>
        <v>100</v>
      </c>
      <c r="R325" s="8" t="n">
        <f aca="false">IF(I325="","",IF(ISNUMBER(I325),I325,IFERROR(VALUE(I325),"")))</f>
        <v>30</v>
      </c>
      <c r="S325" s="8" t="n">
        <f aca="false">IF(COUNT(O325:R325)=0,"",MAX(O325:R325))</f>
        <v>100</v>
      </c>
      <c r="T325" s="8" t="str">
        <f aca="false">IF(S325="","",IFERROR(INDEX(Codetabel!$B$2:$B$11,MATCH(S325,Codetabel!$A$2:$A$11,0)),""))</f>
        <v>3.2</v>
      </c>
      <c r="U325" s="8" t="str">
        <f aca="false">IF(NOT(X325),"n/a (excluded)",IF(K325=S325,"OK","MISMATCH"))</f>
        <v>OK</v>
      </c>
      <c r="V325" s="8" t="str">
        <f aca="false">IF(NOT(X325),"n/a (excluded)",IF(M325&amp;""=T325&amp;"","OK","MISMATCH"))</f>
        <v>OK</v>
      </c>
      <c r="W325" s="8" t="str">
        <f aca="false">IF(E325="","no activity description",IF(O325="","no numeric odour distance",IF(M325="","no category","")))</f>
        <v/>
      </c>
      <c r="X325" s="12" t="b">
        <f aca="false">W325=""</f>
        <v>1</v>
      </c>
      <c r="Y325" s="8" t="n">
        <f aca="false">IF(X325,INDEX(Codetabel!$C$2:$C$11,MATCH(M325&amp;"",Codetabel!$B$2:$B$11,0)),"")</f>
        <v>4</v>
      </c>
      <c r="Z325" s="12" t="b">
        <f aca="false">IF(X325,O325=S325,"")</f>
        <v>0</v>
      </c>
    </row>
    <row r="326" customFormat="false" ht="15" hidden="false" customHeight="false" outlineLevel="0" collapsed="false">
      <c r="A326" s="9" t="n">
        <v>327</v>
      </c>
      <c r="B326" s="9" t="s">
        <v>710</v>
      </c>
      <c r="C326" s="9" t="s">
        <v>711</v>
      </c>
      <c r="D326" s="9" t="s">
        <v>1371</v>
      </c>
      <c r="E326" s="9" t="s">
        <v>1372</v>
      </c>
      <c r="F326" s="9"/>
      <c r="G326" s="9"/>
      <c r="H326" s="9"/>
      <c r="I326" s="9"/>
      <c r="J326" s="9"/>
      <c r="K326" s="9"/>
      <c r="L326" s="9" t="n">
        <f aca="false">IF(ISNA(P327),"",P327)</f>
        <v>0</v>
      </c>
      <c r="M326" s="9"/>
      <c r="N326" s="11" t="b">
        <f aca="false">TRUE()</f>
        <v>1</v>
      </c>
      <c r="O326" s="8" t="str">
        <f aca="false">IF(F326="","",IF(ISNUMBER(F326),F326,IFERROR(VALUE(F326),"")))</f>
        <v/>
      </c>
      <c r="P326" s="8" t="str">
        <f aca="false">IF(G326="","",IF(ISNUMBER(G326),G326,IFERROR(VALUE(G326),"")))</f>
        <v/>
      </c>
      <c r="Q326" s="8" t="str">
        <f aca="false">IF(H326="","",IF(ISNUMBER(H326),H326,IFERROR(VALUE(H326),"")))</f>
        <v/>
      </c>
      <c r="R326" s="8" t="str">
        <f aca="false">IF(I326="","",IF(ISNUMBER(I326),I326,IFERROR(VALUE(I326),"")))</f>
        <v/>
      </c>
      <c r="S326" s="8" t="str">
        <f aca="false">IF(COUNT(O326:R326)=0,"",MAX(O326:R326))</f>
        <v/>
      </c>
      <c r="T326" s="8" t="str">
        <f aca="false">IF(S326="","",IFERROR(INDEX(Codetabel!$B$2:$B$11,MATCH(S326,Codetabel!$A$2:$A$11,0)),""))</f>
        <v/>
      </c>
      <c r="U326" s="8" t="str">
        <f aca="false">IF(NOT(X326),"n/a (excluded)",IF(K326=S326,"OK","MISMATCH"))</f>
        <v>n/a (excluded)</v>
      </c>
      <c r="V326" s="8" t="str">
        <f aca="false">IF(NOT(X326),"n/a (excluded)",IF(M326&amp;""=T326&amp;"","OK","MISMATCH"))</f>
        <v>n/a (excluded)</v>
      </c>
      <c r="W326" s="8" t="str">
        <f aca="false">IF(E326="","no activity description",IF(O326="","no numeric odour distance",IF(M326="","no category","")))</f>
        <v>no numeric odour distance</v>
      </c>
      <c r="X326" s="12" t="b">
        <f aca="false">W326=""</f>
        <v>0</v>
      </c>
      <c r="Y326" s="8" t="str">
        <f aca="false">IF(X326,INDEX(Codetabel!$C$2:$C$11,MATCH(M326&amp;"",Codetabel!$B$2:$B$11,0)),"")</f>
        <v/>
      </c>
      <c r="Z326" s="8" t="str">
        <f aca="false">IF(X326,O326=S326,"")</f>
        <v/>
      </c>
    </row>
    <row r="327" customFormat="false" ht="15" hidden="false" customHeight="false" outlineLevel="0" collapsed="false">
      <c r="A327" s="9" t="n">
        <v>328</v>
      </c>
      <c r="B327" s="9" t="s">
        <v>710</v>
      </c>
      <c r="C327" s="9" t="s">
        <v>711</v>
      </c>
      <c r="D327" s="9" t="s">
        <v>1373</v>
      </c>
      <c r="E327" s="9" t="s">
        <v>719</v>
      </c>
      <c r="F327" s="9" t="n">
        <v>0</v>
      </c>
      <c r="G327" s="9" t="n">
        <v>0</v>
      </c>
      <c r="H327" s="9" t="n">
        <v>30</v>
      </c>
      <c r="I327" s="9" t="n">
        <v>10</v>
      </c>
      <c r="J327" s="9" t="n">
        <f aca="false">MAX(J328,G328,F328,E328)</f>
        <v>0</v>
      </c>
      <c r="K327" s="9" t="n">
        <v>30</v>
      </c>
      <c r="L327" s="9" t="n">
        <f aca="false">IF(ISNA(P328),"",P328)</f>
        <v>0</v>
      </c>
      <c r="M327" s="9" t="s">
        <v>107</v>
      </c>
      <c r="N327" s="11" t="b">
        <f aca="false">TRUE()</f>
        <v>1</v>
      </c>
      <c r="O327" s="8" t="n">
        <f aca="false">IF(F327="","",IF(ISNUMBER(F327),F327,IFERROR(VALUE(F327),"")))</f>
        <v>0</v>
      </c>
      <c r="P327" s="8" t="n">
        <f aca="false">IF(G327="","",IF(ISNUMBER(G327),G327,IFERROR(VALUE(G327),"")))</f>
        <v>0</v>
      </c>
      <c r="Q327" s="8" t="n">
        <f aca="false">IF(H327="","",IF(ISNUMBER(H327),H327,IFERROR(VALUE(H327),"")))</f>
        <v>30</v>
      </c>
      <c r="R327" s="8" t="n">
        <f aca="false">IF(I327="","",IF(ISNUMBER(I327),I327,IFERROR(VALUE(I327),"")))</f>
        <v>10</v>
      </c>
      <c r="S327" s="8" t="n">
        <f aca="false">IF(COUNT(O327:R327)=0,"",MAX(O327:R327))</f>
        <v>30</v>
      </c>
      <c r="T327" s="8" t="str">
        <f aca="false">IF(S327="","",IFERROR(INDEX(Codetabel!$B$2:$B$11,MATCH(S327,Codetabel!$A$2:$A$11,0)),""))</f>
        <v>2</v>
      </c>
      <c r="U327" s="8" t="str">
        <f aca="false">IF(NOT(X327),"n/a (excluded)",IF(K327=S327,"OK","MISMATCH"))</f>
        <v>OK</v>
      </c>
      <c r="V327" s="8" t="str">
        <f aca="false">IF(NOT(X327),"n/a (excluded)",IF(M327&amp;""=T327&amp;"","OK","MISMATCH"))</f>
        <v>OK</v>
      </c>
      <c r="W327" s="8" t="str">
        <f aca="false">IF(E327="","no activity description",IF(O327="","no numeric odour distance",IF(M327="","no category","")))</f>
        <v/>
      </c>
      <c r="X327" s="12" t="b">
        <f aca="false">W327=""</f>
        <v>1</v>
      </c>
      <c r="Y327" s="8" t="n">
        <f aca="false">IF(X327,INDEX(Codetabel!$C$2:$C$11,MATCH(M327&amp;"",Codetabel!$B$2:$B$11,0)),"")</f>
        <v>2</v>
      </c>
      <c r="Z327" s="12" t="b">
        <f aca="false">IF(X327,O327=S327,"")</f>
        <v>0</v>
      </c>
    </row>
    <row r="328" customFormat="false" ht="15" hidden="false" customHeight="false" outlineLevel="0" collapsed="false">
      <c r="A328" s="9" t="n">
        <v>329</v>
      </c>
      <c r="B328" s="9" t="s">
        <v>710</v>
      </c>
      <c r="C328" s="9" t="s">
        <v>711</v>
      </c>
      <c r="D328" s="9" t="s">
        <v>1374</v>
      </c>
      <c r="E328" s="9" t="s">
        <v>720</v>
      </c>
      <c r="F328" s="9" t="n">
        <v>0</v>
      </c>
      <c r="G328" s="9" t="n">
        <v>0</v>
      </c>
      <c r="H328" s="9" t="n">
        <v>50</v>
      </c>
      <c r="I328" s="9" t="n">
        <v>30</v>
      </c>
      <c r="J328" s="9" t="n">
        <f aca="false">MAX(J329,G329,F329,E329)</f>
        <v>0</v>
      </c>
      <c r="K328" s="9" t="n">
        <v>50</v>
      </c>
      <c r="L328" s="9" t="n">
        <f aca="false">IF(ISNA(P329),"",P329)</f>
        <v>0</v>
      </c>
      <c r="M328" s="9" t="s">
        <v>126</v>
      </c>
      <c r="N328" s="11" t="b">
        <f aca="false">TRUE()</f>
        <v>1</v>
      </c>
      <c r="O328" s="8" t="n">
        <f aca="false">IF(F328="","",IF(ISNUMBER(F328),F328,IFERROR(VALUE(F328),"")))</f>
        <v>0</v>
      </c>
      <c r="P328" s="8" t="n">
        <f aca="false">IF(G328="","",IF(ISNUMBER(G328),G328,IFERROR(VALUE(G328),"")))</f>
        <v>0</v>
      </c>
      <c r="Q328" s="8" t="n">
        <f aca="false">IF(H328="","",IF(ISNUMBER(H328),H328,IFERROR(VALUE(H328),"")))</f>
        <v>50</v>
      </c>
      <c r="R328" s="8" t="n">
        <f aca="false">IF(I328="","",IF(ISNUMBER(I328),I328,IFERROR(VALUE(I328),"")))</f>
        <v>30</v>
      </c>
      <c r="S328" s="8" t="n">
        <f aca="false">IF(COUNT(O328:R328)=0,"",MAX(O328:R328))</f>
        <v>50</v>
      </c>
      <c r="T328" s="8" t="str">
        <f aca="false">IF(S328="","",IFERROR(INDEX(Codetabel!$B$2:$B$11,MATCH(S328,Codetabel!$A$2:$A$11,0)),""))</f>
        <v>3.1</v>
      </c>
      <c r="U328" s="8" t="str">
        <f aca="false">IF(NOT(X328),"n/a (excluded)",IF(K328=S328,"OK","MISMATCH"))</f>
        <v>OK</v>
      </c>
      <c r="V328" s="8" t="str">
        <f aca="false">IF(NOT(X328),"n/a (excluded)",IF(M328&amp;""=T328&amp;"","OK","MISMATCH"))</f>
        <v>OK</v>
      </c>
      <c r="W328" s="8" t="str">
        <f aca="false">IF(E328="","no activity description",IF(O328="","no numeric odour distance",IF(M328="","no category","")))</f>
        <v/>
      </c>
      <c r="X328" s="12" t="b">
        <f aca="false">W328=""</f>
        <v>1</v>
      </c>
      <c r="Y328" s="8" t="n">
        <f aca="false">IF(X328,INDEX(Codetabel!$C$2:$C$11,MATCH(M328&amp;"",Codetabel!$B$2:$B$11,0)),"")</f>
        <v>3</v>
      </c>
      <c r="Z328" s="12" t="b">
        <f aca="false">IF(X328,O328=S328,"")</f>
        <v>0</v>
      </c>
    </row>
    <row r="329" customFormat="false" ht="15" hidden="false" customHeight="false" outlineLevel="0" collapsed="false">
      <c r="A329" s="9" t="n">
        <v>330</v>
      </c>
      <c r="B329" s="9" t="s">
        <v>710</v>
      </c>
      <c r="C329" s="9" t="s">
        <v>711</v>
      </c>
      <c r="D329" s="9" t="s">
        <v>1375</v>
      </c>
      <c r="E329" s="9" t="s">
        <v>721</v>
      </c>
      <c r="F329" s="9" t="n">
        <v>0</v>
      </c>
      <c r="G329" s="9" t="n">
        <v>0</v>
      </c>
      <c r="H329" s="9" t="n">
        <v>100</v>
      </c>
      <c r="I329" s="9" t="n">
        <v>50</v>
      </c>
      <c r="J329" s="9" t="n">
        <f aca="false">MAX(J330,G330,F330,E330)</f>
        <v>0</v>
      </c>
      <c r="K329" s="9" t="n">
        <v>100</v>
      </c>
      <c r="L329" s="9" t="n">
        <f aca="false">IF(ISNA(P330),"",P330)</f>
        <v>0</v>
      </c>
      <c r="M329" s="9" t="s">
        <v>115</v>
      </c>
      <c r="N329" s="11" t="b">
        <f aca="false">TRUE()</f>
        <v>1</v>
      </c>
      <c r="O329" s="8" t="n">
        <f aca="false">IF(F329="","",IF(ISNUMBER(F329),F329,IFERROR(VALUE(F329),"")))</f>
        <v>0</v>
      </c>
      <c r="P329" s="8" t="n">
        <f aca="false">IF(G329="","",IF(ISNUMBER(G329),G329,IFERROR(VALUE(G329),"")))</f>
        <v>0</v>
      </c>
      <c r="Q329" s="8" t="n">
        <f aca="false">IF(H329="","",IF(ISNUMBER(H329),H329,IFERROR(VALUE(H329),"")))</f>
        <v>100</v>
      </c>
      <c r="R329" s="8" t="n">
        <f aca="false">IF(I329="","",IF(ISNUMBER(I329),I329,IFERROR(VALUE(I329),"")))</f>
        <v>50</v>
      </c>
      <c r="S329" s="8" t="n">
        <f aca="false">IF(COUNT(O329:R329)=0,"",MAX(O329:R329))</f>
        <v>100</v>
      </c>
      <c r="T329" s="8" t="str">
        <f aca="false">IF(S329="","",IFERROR(INDEX(Codetabel!$B$2:$B$11,MATCH(S329,Codetabel!$A$2:$A$11,0)),""))</f>
        <v>3.2</v>
      </c>
      <c r="U329" s="8" t="str">
        <f aca="false">IF(NOT(X329),"n/a (excluded)",IF(K329=S329,"OK","MISMATCH"))</f>
        <v>OK</v>
      </c>
      <c r="V329" s="8" t="str">
        <f aca="false">IF(NOT(X329),"n/a (excluded)",IF(M329&amp;""=T329&amp;"","OK","MISMATCH"))</f>
        <v>OK</v>
      </c>
      <c r="W329" s="8" t="str">
        <f aca="false">IF(E329="","no activity description",IF(O329="","no numeric odour distance",IF(M329="","no category","")))</f>
        <v/>
      </c>
      <c r="X329" s="12" t="b">
        <f aca="false">W329=""</f>
        <v>1</v>
      </c>
      <c r="Y329" s="8" t="n">
        <f aca="false">IF(X329,INDEX(Codetabel!$C$2:$C$11,MATCH(M329&amp;"",Codetabel!$B$2:$B$11,0)),"")</f>
        <v>4</v>
      </c>
      <c r="Z329" s="12" t="b">
        <f aca="false">IF(X329,O329=S329,"")</f>
        <v>0</v>
      </c>
    </row>
    <row r="330" customFormat="false" ht="15" hidden="false" customHeight="false" outlineLevel="0" collapsed="false">
      <c r="A330" s="9" t="n">
        <v>331</v>
      </c>
      <c r="B330" s="9" t="s">
        <v>710</v>
      </c>
      <c r="C330" s="9" t="s">
        <v>711</v>
      </c>
      <c r="D330" s="9" t="s">
        <v>1376</v>
      </c>
      <c r="E330" s="9" t="s">
        <v>722</v>
      </c>
      <c r="F330" s="9" t="n">
        <v>0</v>
      </c>
      <c r="G330" s="9" t="n">
        <v>0</v>
      </c>
      <c r="H330" s="9" t="n">
        <v>300</v>
      </c>
      <c r="I330" s="9" t="n">
        <v>50</v>
      </c>
      <c r="J330" s="9" t="n">
        <f aca="false">MAX(J331,G331,F331,E331)</f>
        <v>0</v>
      </c>
      <c r="K330" s="9" t="n">
        <v>300</v>
      </c>
      <c r="L330" s="9" t="str">
        <f aca="false">IF(ISNA(P331),"",P331)</f>
        <v/>
      </c>
      <c r="M330" s="9" t="s">
        <v>199</v>
      </c>
      <c r="N330" s="11" t="b">
        <f aca="false">TRUE()</f>
        <v>1</v>
      </c>
      <c r="O330" s="8" t="n">
        <f aca="false">IF(F330="","",IF(ISNUMBER(F330),F330,IFERROR(VALUE(F330),"")))</f>
        <v>0</v>
      </c>
      <c r="P330" s="8" t="n">
        <f aca="false">IF(G330="","",IF(ISNUMBER(G330),G330,IFERROR(VALUE(G330),"")))</f>
        <v>0</v>
      </c>
      <c r="Q330" s="8" t="n">
        <f aca="false">IF(H330="","",IF(ISNUMBER(H330),H330,IFERROR(VALUE(H330),"")))</f>
        <v>300</v>
      </c>
      <c r="R330" s="8" t="n">
        <f aca="false">IF(I330="","",IF(ISNUMBER(I330),I330,IFERROR(VALUE(I330),"")))</f>
        <v>50</v>
      </c>
      <c r="S330" s="8" t="n">
        <f aca="false">IF(COUNT(O330:R330)=0,"",MAX(O330:R330))</f>
        <v>300</v>
      </c>
      <c r="T330" s="8" t="str">
        <f aca="false">IF(S330="","",IFERROR(INDEX(Codetabel!$B$2:$B$11,MATCH(S330,Codetabel!$A$2:$A$11,0)),""))</f>
        <v>4.2</v>
      </c>
      <c r="U330" s="8" t="str">
        <f aca="false">IF(NOT(X330),"n/a (excluded)",IF(K330=S330,"OK","MISMATCH"))</f>
        <v>OK</v>
      </c>
      <c r="V330" s="8" t="str">
        <f aca="false">IF(NOT(X330),"n/a (excluded)",IF(M330&amp;""=T330&amp;"","OK","MISMATCH"))</f>
        <v>OK</v>
      </c>
      <c r="W330" s="8" t="str">
        <f aca="false">IF(E330="","no activity description",IF(O330="","no numeric odour distance",IF(M330="","no category","")))</f>
        <v/>
      </c>
      <c r="X330" s="12" t="b">
        <f aca="false">W330=""</f>
        <v>1</v>
      </c>
      <c r="Y330" s="8" t="n">
        <f aca="false">IF(X330,INDEX(Codetabel!$C$2:$C$11,MATCH(M330&amp;"",Codetabel!$B$2:$B$11,0)),"")</f>
        <v>6</v>
      </c>
      <c r="Z330" s="12" t="b">
        <f aca="false">IF(X330,O330=S330,"")</f>
        <v>0</v>
      </c>
    </row>
    <row r="331" customFormat="false" ht="15" hidden="false" customHeight="false" outlineLevel="0" collapsed="false">
      <c r="A331" s="9" t="n">
        <v>332</v>
      </c>
      <c r="B331" s="9" t="s">
        <v>710</v>
      </c>
      <c r="C331" s="9" t="s">
        <v>711</v>
      </c>
      <c r="D331" s="9" t="s">
        <v>1323</v>
      </c>
      <c r="E331" s="9" t="s">
        <v>1378</v>
      </c>
      <c r="F331" s="9"/>
      <c r="G331" s="9"/>
      <c r="H331" s="9"/>
      <c r="I331" s="9"/>
      <c r="J331" s="9"/>
      <c r="K331" s="9"/>
      <c r="L331" s="9" t="n">
        <f aca="false">IF(ISNA(P332),"",P332)</f>
        <v>0</v>
      </c>
      <c r="M331" s="9"/>
      <c r="N331" s="11" t="b">
        <f aca="false">TRUE()</f>
        <v>1</v>
      </c>
      <c r="O331" s="8" t="str">
        <f aca="false">IF(F331="","",IF(ISNUMBER(F331),F331,IFERROR(VALUE(F331),"")))</f>
        <v/>
      </c>
      <c r="P331" s="8" t="str">
        <f aca="false">IF(G331="","",IF(ISNUMBER(G331),G331,IFERROR(VALUE(G331),"")))</f>
        <v/>
      </c>
      <c r="Q331" s="8" t="str">
        <f aca="false">IF(H331="","",IF(ISNUMBER(H331),H331,IFERROR(VALUE(H331),"")))</f>
        <v/>
      </c>
      <c r="R331" s="8" t="str">
        <f aca="false">IF(I331="","",IF(ISNUMBER(I331),I331,IFERROR(VALUE(I331),"")))</f>
        <v/>
      </c>
      <c r="S331" s="8" t="str">
        <f aca="false">IF(COUNT(O331:R331)=0,"",MAX(O331:R331))</f>
        <v/>
      </c>
      <c r="T331" s="8" t="str">
        <f aca="false">IF(S331="","",IFERROR(INDEX(Codetabel!$B$2:$B$11,MATCH(S331,Codetabel!$A$2:$A$11,0)),""))</f>
        <v/>
      </c>
      <c r="U331" s="8" t="str">
        <f aca="false">IF(NOT(X331),"n/a (excluded)",IF(K331=S331,"OK","MISMATCH"))</f>
        <v>n/a (excluded)</v>
      </c>
      <c r="V331" s="8" t="str">
        <f aca="false">IF(NOT(X331),"n/a (excluded)",IF(M331&amp;""=T331&amp;"","OK","MISMATCH"))</f>
        <v>n/a (excluded)</v>
      </c>
      <c r="W331" s="8" t="str">
        <f aca="false">IF(E331="","no activity description",IF(O331="","no numeric odour distance",IF(M331="","no category","")))</f>
        <v>no numeric odour distance</v>
      </c>
      <c r="X331" s="12" t="b">
        <f aca="false">W331=""</f>
        <v>0</v>
      </c>
      <c r="Y331" s="8" t="str">
        <f aca="false">IF(X331,INDEX(Codetabel!$C$2:$C$11,MATCH(M331&amp;"",Codetabel!$B$2:$B$11,0)),"")</f>
        <v/>
      </c>
      <c r="Z331" s="8" t="str">
        <f aca="false">IF(X331,O331=S331,"")</f>
        <v/>
      </c>
    </row>
    <row r="332" customFormat="false" ht="15" hidden="false" customHeight="false" outlineLevel="0" collapsed="false">
      <c r="A332" s="9" t="n">
        <v>333</v>
      </c>
      <c r="B332" s="9" t="s">
        <v>710</v>
      </c>
      <c r="C332" s="9" t="s">
        <v>711</v>
      </c>
      <c r="D332" s="9" t="s">
        <v>1324</v>
      </c>
      <c r="E332" s="9" t="s">
        <v>724</v>
      </c>
      <c r="F332" s="9" t="n">
        <v>0</v>
      </c>
      <c r="G332" s="9" t="n">
        <v>0</v>
      </c>
      <c r="H332" s="9" t="n">
        <v>300</v>
      </c>
      <c r="I332" s="9" t="n">
        <v>100</v>
      </c>
      <c r="J332" s="9" t="n">
        <f aca="false">MAX(J333,G333,F333,E333)</f>
        <v>0</v>
      </c>
      <c r="K332" s="9" t="n">
        <v>300</v>
      </c>
      <c r="L332" s="9" t="n">
        <f aca="false">IF(ISNA(P333),"",P333)</f>
        <v>0</v>
      </c>
      <c r="M332" s="9" t="s">
        <v>199</v>
      </c>
      <c r="N332" s="11" t="b">
        <f aca="false">TRUE()</f>
        <v>1</v>
      </c>
      <c r="O332" s="8" t="n">
        <f aca="false">IF(F332="","",IF(ISNUMBER(F332),F332,IFERROR(VALUE(F332),"")))</f>
        <v>0</v>
      </c>
      <c r="P332" s="8" t="n">
        <f aca="false">IF(G332="","",IF(ISNUMBER(G332),G332,IFERROR(VALUE(G332),"")))</f>
        <v>0</v>
      </c>
      <c r="Q332" s="8" t="n">
        <f aca="false">IF(H332="","",IF(ISNUMBER(H332),H332,IFERROR(VALUE(H332),"")))</f>
        <v>300</v>
      </c>
      <c r="R332" s="8" t="n">
        <f aca="false">IF(I332="","",IF(ISNUMBER(I332),I332,IFERROR(VALUE(I332),"")))</f>
        <v>100</v>
      </c>
      <c r="S332" s="8" t="n">
        <f aca="false">IF(COUNT(O332:R332)=0,"",MAX(O332:R332))</f>
        <v>300</v>
      </c>
      <c r="T332" s="8" t="str">
        <f aca="false">IF(S332="","",IFERROR(INDEX(Codetabel!$B$2:$B$11,MATCH(S332,Codetabel!$A$2:$A$11,0)),""))</f>
        <v>4.2</v>
      </c>
      <c r="U332" s="8" t="str">
        <f aca="false">IF(NOT(X332),"n/a (excluded)",IF(K332=S332,"OK","MISMATCH"))</f>
        <v>OK</v>
      </c>
      <c r="V332" s="8" t="str">
        <f aca="false">IF(NOT(X332),"n/a (excluded)",IF(M332&amp;""=T332&amp;"","OK","MISMATCH"))</f>
        <v>OK</v>
      </c>
      <c r="W332" s="8" t="str">
        <f aca="false">IF(E332="","no activity description",IF(O332="","no numeric odour distance",IF(M332="","no category","")))</f>
        <v/>
      </c>
      <c r="X332" s="12" t="b">
        <f aca="false">W332=""</f>
        <v>1</v>
      </c>
      <c r="Y332" s="8" t="n">
        <f aca="false">IF(X332,INDEX(Codetabel!$C$2:$C$11,MATCH(M332&amp;"",Codetabel!$B$2:$B$11,0)),"")</f>
        <v>6</v>
      </c>
      <c r="Z332" s="12" t="b">
        <f aca="false">IF(X332,O332=S332,"")</f>
        <v>0</v>
      </c>
    </row>
    <row r="333" customFormat="false" ht="15" hidden="false" customHeight="false" outlineLevel="0" collapsed="false">
      <c r="A333" s="9" t="n">
        <v>334</v>
      </c>
      <c r="B333" s="9" t="s">
        <v>710</v>
      </c>
      <c r="C333" s="9" t="s">
        <v>711</v>
      </c>
      <c r="D333" s="9" t="s">
        <v>1382</v>
      </c>
      <c r="E333" s="9" t="s">
        <v>728</v>
      </c>
      <c r="F333" s="9" t="n">
        <v>0</v>
      </c>
      <c r="G333" s="9" t="n">
        <v>0</v>
      </c>
      <c r="H333" s="9" t="n">
        <v>50</v>
      </c>
      <c r="I333" s="9" t="n">
        <v>50</v>
      </c>
      <c r="J333" s="9" t="n">
        <f aca="false">MAX(J334,G334,F334,E334)</f>
        <v>0</v>
      </c>
      <c r="K333" s="9" t="n">
        <v>50</v>
      </c>
      <c r="L333" s="9" t="str">
        <f aca="false">IF(ISNA(P334),"",P334)</f>
        <v/>
      </c>
      <c r="M333" s="9" t="s">
        <v>126</v>
      </c>
      <c r="N333" s="11" t="b">
        <f aca="false">TRUE()</f>
        <v>1</v>
      </c>
      <c r="O333" s="8" t="n">
        <f aca="false">IF(F333="","",IF(ISNUMBER(F333),F333,IFERROR(VALUE(F333),"")))</f>
        <v>0</v>
      </c>
      <c r="P333" s="8" t="n">
        <f aca="false">IF(G333="","",IF(ISNUMBER(G333),G333,IFERROR(VALUE(G333),"")))</f>
        <v>0</v>
      </c>
      <c r="Q333" s="8" t="n">
        <f aca="false">IF(H333="","",IF(ISNUMBER(H333),H333,IFERROR(VALUE(H333),"")))</f>
        <v>50</v>
      </c>
      <c r="R333" s="8" t="n">
        <f aca="false">IF(I333="","",IF(ISNUMBER(I333),I333,IFERROR(VALUE(I333),"")))</f>
        <v>50</v>
      </c>
      <c r="S333" s="8" t="n">
        <f aca="false">IF(COUNT(O333:R333)=0,"",MAX(O333:R333))</f>
        <v>50</v>
      </c>
      <c r="T333" s="8" t="str">
        <f aca="false">IF(S333="","",IFERROR(INDEX(Codetabel!$B$2:$B$11,MATCH(S333,Codetabel!$A$2:$A$11,0)),""))</f>
        <v>3.1</v>
      </c>
      <c r="U333" s="8" t="str">
        <f aca="false">IF(NOT(X333),"n/a (excluded)",IF(K333=S333,"OK","MISMATCH"))</f>
        <v>OK</v>
      </c>
      <c r="V333" s="8" t="str">
        <f aca="false">IF(NOT(X333),"n/a (excluded)",IF(M333&amp;""=T333&amp;"","OK","MISMATCH"))</f>
        <v>OK</v>
      </c>
      <c r="W333" s="8" t="str">
        <f aca="false">IF(E333="","no activity description",IF(O333="","no numeric odour distance",IF(M333="","no category","")))</f>
        <v/>
      </c>
      <c r="X333" s="12" t="b">
        <f aca="false">W333=""</f>
        <v>1</v>
      </c>
      <c r="Y333" s="8" t="n">
        <f aca="false">IF(X333,INDEX(Codetabel!$C$2:$C$11,MATCH(M333&amp;"",Codetabel!$B$2:$B$11,0)),"")</f>
        <v>3</v>
      </c>
      <c r="Z333" s="12" t="b">
        <f aca="false">IF(X333,O333=S333,"")</f>
        <v>0</v>
      </c>
    </row>
    <row r="334" customFormat="false" ht="15" hidden="false" customHeight="false" outlineLevel="0" collapsed="false">
      <c r="A334" s="9" t="n">
        <v>335</v>
      </c>
      <c r="B334" s="9" t="s">
        <v>710</v>
      </c>
      <c r="C334" s="9" t="s">
        <v>711</v>
      </c>
      <c r="D334" s="9" t="s">
        <v>1383</v>
      </c>
      <c r="E334" s="9" t="s">
        <v>1384</v>
      </c>
      <c r="F334" s="9"/>
      <c r="G334" s="9"/>
      <c r="H334" s="9"/>
      <c r="I334" s="9"/>
      <c r="J334" s="9"/>
      <c r="K334" s="9"/>
      <c r="L334" s="9" t="n">
        <f aca="false">IF(ISNA(P335),"",P335)</f>
        <v>10</v>
      </c>
      <c r="M334" s="9"/>
      <c r="N334" s="11" t="b">
        <f aca="false">TRUE()</f>
        <v>1</v>
      </c>
      <c r="O334" s="8" t="str">
        <f aca="false">IF(F334="","",IF(ISNUMBER(F334),F334,IFERROR(VALUE(F334),"")))</f>
        <v/>
      </c>
      <c r="P334" s="8" t="str">
        <f aca="false">IF(G334="","",IF(ISNUMBER(G334),G334,IFERROR(VALUE(G334),"")))</f>
        <v/>
      </c>
      <c r="Q334" s="8" t="str">
        <f aca="false">IF(H334="","",IF(ISNUMBER(H334),H334,IFERROR(VALUE(H334),"")))</f>
        <v/>
      </c>
      <c r="R334" s="8" t="str">
        <f aca="false">IF(I334="","",IF(ISNUMBER(I334),I334,IFERROR(VALUE(I334),"")))</f>
        <v/>
      </c>
      <c r="S334" s="8" t="str">
        <f aca="false">IF(COUNT(O334:R334)=0,"",MAX(O334:R334))</f>
        <v/>
      </c>
      <c r="T334" s="8" t="str">
        <f aca="false">IF(S334="","",IFERROR(INDEX(Codetabel!$B$2:$B$11,MATCH(S334,Codetabel!$A$2:$A$11,0)),""))</f>
        <v/>
      </c>
      <c r="U334" s="8" t="str">
        <f aca="false">IF(NOT(X334),"n/a (excluded)",IF(K334=S334,"OK","MISMATCH"))</f>
        <v>n/a (excluded)</v>
      </c>
      <c r="V334" s="8" t="str">
        <f aca="false">IF(NOT(X334),"n/a (excluded)",IF(M334&amp;""=T334&amp;"","OK","MISMATCH"))</f>
        <v>n/a (excluded)</v>
      </c>
      <c r="W334" s="8" t="str">
        <f aca="false">IF(E334="","no activity description",IF(O334="","no numeric odour distance",IF(M334="","no category","")))</f>
        <v>no numeric odour distance</v>
      </c>
      <c r="X334" s="12" t="b">
        <f aca="false">W334=""</f>
        <v>0</v>
      </c>
      <c r="Y334" s="8" t="str">
        <f aca="false">IF(X334,INDEX(Codetabel!$C$2:$C$11,MATCH(M334&amp;"",Codetabel!$B$2:$B$11,0)),"")</f>
        <v/>
      </c>
      <c r="Z334" s="8" t="str">
        <f aca="false">IF(X334,O334=S334,"")</f>
        <v/>
      </c>
    </row>
    <row r="335" customFormat="false" ht="15" hidden="false" customHeight="false" outlineLevel="0" collapsed="false">
      <c r="A335" s="9" t="n">
        <v>336</v>
      </c>
      <c r="B335" s="9" t="s">
        <v>710</v>
      </c>
      <c r="C335" s="9" t="s">
        <v>711</v>
      </c>
      <c r="D335" s="9" t="s">
        <v>1385</v>
      </c>
      <c r="E335" s="9" t="s">
        <v>729</v>
      </c>
      <c r="F335" s="9" t="n">
        <v>30</v>
      </c>
      <c r="G335" s="9" t="n">
        <v>10</v>
      </c>
      <c r="H335" s="9" t="n">
        <v>100</v>
      </c>
      <c r="I335" s="9" t="n">
        <v>50</v>
      </c>
      <c r="J335" s="9" t="n">
        <f aca="false">MAX(J336,G336,F336,E336)</f>
        <v>0</v>
      </c>
      <c r="K335" s="9" t="n">
        <v>100</v>
      </c>
      <c r="L335" s="9" t="str">
        <f aca="false">IF(ISNA(P336),"",P336)</f>
        <v/>
      </c>
      <c r="M335" s="9" t="s">
        <v>115</v>
      </c>
      <c r="N335" s="11" t="b">
        <f aca="false">TRUE()</f>
        <v>1</v>
      </c>
      <c r="O335" s="8" t="n">
        <f aca="false">IF(F335="","",IF(ISNUMBER(F335),F335,IFERROR(VALUE(F335),"")))</f>
        <v>30</v>
      </c>
      <c r="P335" s="8" t="n">
        <f aca="false">IF(G335="","",IF(ISNUMBER(G335),G335,IFERROR(VALUE(G335),"")))</f>
        <v>10</v>
      </c>
      <c r="Q335" s="8" t="n">
        <f aca="false">IF(H335="","",IF(ISNUMBER(H335),H335,IFERROR(VALUE(H335),"")))</f>
        <v>100</v>
      </c>
      <c r="R335" s="8" t="n">
        <f aca="false">IF(I335="","",IF(ISNUMBER(I335),I335,IFERROR(VALUE(I335),"")))</f>
        <v>50</v>
      </c>
      <c r="S335" s="8" t="n">
        <f aca="false">IF(COUNT(O335:R335)=0,"",MAX(O335:R335))</f>
        <v>100</v>
      </c>
      <c r="T335" s="8" t="str">
        <f aca="false">IF(S335="","",IFERROR(INDEX(Codetabel!$B$2:$B$11,MATCH(S335,Codetabel!$A$2:$A$11,0)),""))</f>
        <v>3.2</v>
      </c>
      <c r="U335" s="8" t="str">
        <f aca="false">IF(NOT(X335),"n/a (excluded)",IF(K335=S335,"OK","MISMATCH"))</f>
        <v>OK</v>
      </c>
      <c r="V335" s="8" t="str">
        <f aca="false">IF(NOT(X335),"n/a (excluded)",IF(M335&amp;""=T335&amp;"","OK","MISMATCH"))</f>
        <v>OK</v>
      </c>
      <c r="W335" s="8" t="str">
        <f aca="false">IF(E335="","no activity description",IF(O335="","no numeric odour distance",IF(M335="","no category","")))</f>
        <v/>
      </c>
      <c r="X335" s="12" t="b">
        <f aca="false">W335=""</f>
        <v>1</v>
      </c>
      <c r="Y335" s="8" t="n">
        <f aca="false">IF(X335,INDEX(Codetabel!$C$2:$C$11,MATCH(M335&amp;"",Codetabel!$B$2:$B$11,0)),"")</f>
        <v>4</v>
      </c>
      <c r="Z335" s="12" t="b">
        <f aca="false">IF(X335,O335=S335,"")</f>
        <v>0</v>
      </c>
    </row>
    <row r="336" customFormat="false" ht="15" hidden="false" customHeight="false" outlineLevel="0" collapsed="false">
      <c r="A336" s="9" t="n">
        <v>337</v>
      </c>
      <c r="B336" s="9" t="s">
        <v>734</v>
      </c>
      <c r="C336" s="9" t="s">
        <v>735</v>
      </c>
      <c r="D336" s="9" t="s">
        <v>1212</v>
      </c>
      <c r="E336" s="9"/>
      <c r="F336" s="9"/>
      <c r="G336" s="9"/>
      <c r="H336" s="9"/>
      <c r="I336" s="9"/>
      <c r="J336" s="9"/>
      <c r="K336" s="9"/>
      <c r="L336" s="9" t="str">
        <f aca="false">IF(ISNA(P337),"",P337)</f>
        <v/>
      </c>
      <c r="M336" s="9"/>
      <c r="N336" s="11" t="b">
        <f aca="false">TRUE()</f>
        <v>1</v>
      </c>
      <c r="O336" s="8" t="str">
        <f aca="false">IF(F336="","",IF(ISNUMBER(F336),F336,IFERROR(VALUE(F336),"")))</f>
        <v/>
      </c>
      <c r="P336" s="8" t="str">
        <f aca="false">IF(G336="","",IF(ISNUMBER(G336),G336,IFERROR(VALUE(G336),"")))</f>
        <v/>
      </c>
      <c r="Q336" s="8" t="str">
        <f aca="false">IF(H336="","",IF(ISNUMBER(H336),H336,IFERROR(VALUE(H336),"")))</f>
        <v/>
      </c>
      <c r="R336" s="8" t="str">
        <f aca="false">IF(I336="","",IF(ISNUMBER(I336),I336,IFERROR(VALUE(I336),"")))</f>
        <v/>
      </c>
      <c r="S336" s="8" t="str">
        <f aca="false">IF(COUNT(O336:R336)=0,"",MAX(O336:R336))</f>
        <v/>
      </c>
      <c r="T336" s="8" t="str">
        <f aca="false">IF(S336="","",IFERROR(INDEX(Codetabel!$B$2:$B$11,MATCH(S336,Codetabel!$A$2:$A$11,0)),""))</f>
        <v/>
      </c>
      <c r="U336" s="8" t="str">
        <f aca="false">IF(NOT(X336),"n/a (excluded)",IF(K336=S336,"OK","MISMATCH"))</f>
        <v>n/a (excluded)</v>
      </c>
      <c r="V336" s="8" t="str">
        <f aca="false">IF(NOT(X336),"n/a (excluded)",IF(M336&amp;""=T336&amp;"","OK","MISMATCH"))</f>
        <v>n/a (excluded)</v>
      </c>
      <c r="W336" s="8" t="str">
        <f aca="false">IF(E336="","no activity description",IF(O336="","no numeric odour distance",IF(M336="","no category","")))</f>
        <v>no activity description</v>
      </c>
      <c r="X336" s="12" t="b">
        <f aca="false">W336=""</f>
        <v>0</v>
      </c>
      <c r="Y336" s="8" t="str">
        <f aca="false">IF(X336,INDEX(Codetabel!$C$2:$C$11,MATCH(M336&amp;"",Codetabel!$B$2:$B$11,0)),"")</f>
        <v/>
      </c>
      <c r="Z336" s="8" t="str">
        <f aca="false">IF(X336,O336=S336,"")</f>
        <v/>
      </c>
    </row>
    <row r="337" customFormat="false" ht="15" hidden="false" customHeight="false" outlineLevel="0" collapsed="false">
      <c r="A337" s="9" t="n">
        <v>338</v>
      </c>
      <c r="B337" s="9" t="s">
        <v>734</v>
      </c>
      <c r="C337" s="9" t="s">
        <v>735</v>
      </c>
      <c r="D337" s="9" t="s">
        <v>1212</v>
      </c>
      <c r="E337" s="9" t="s">
        <v>1396</v>
      </c>
      <c r="F337" s="9"/>
      <c r="G337" s="9"/>
      <c r="H337" s="9"/>
      <c r="I337" s="9"/>
      <c r="J337" s="9"/>
      <c r="K337" s="9"/>
      <c r="L337" s="9" t="str">
        <f aca="false">IF(ISNA(P338),"",P338)</f>
        <v/>
      </c>
      <c r="M337" s="9"/>
      <c r="N337" s="11" t="b">
        <f aca="false">TRUE()</f>
        <v>1</v>
      </c>
      <c r="O337" s="8" t="str">
        <f aca="false">IF(F337="","",IF(ISNUMBER(F337),F337,IFERROR(VALUE(F337),"")))</f>
        <v/>
      </c>
      <c r="P337" s="8" t="str">
        <f aca="false">IF(G337="","",IF(ISNUMBER(G337),G337,IFERROR(VALUE(G337),"")))</f>
        <v/>
      </c>
      <c r="Q337" s="8" t="str">
        <f aca="false">IF(H337="","",IF(ISNUMBER(H337),H337,IFERROR(VALUE(H337),"")))</f>
        <v/>
      </c>
      <c r="R337" s="8" t="str">
        <f aca="false">IF(I337="","",IF(ISNUMBER(I337),I337,IFERROR(VALUE(I337),"")))</f>
        <v/>
      </c>
      <c r="S337" s="8" t="str">
        <f aca="false">IF(COUNT(O337:R337)=0,"",MAX(O337:R337))</f>
        <v/>
      </c>
      <c r="T337" s="8" t="str">
        <f aca="false">IF(S337="","",IFERROR(INDEX(Codetabel!$B$2:$B$11,MATCH(S337,Codetabel!$A$2:$A$11,0)),""))</f>
        <v/>
      </c>
      <c r="U337" s="8" t="str">
        <f aca="false">IF(NOT(X337),"n/a (excluded)",IF(K337=S337,"OK","MISMATCH"))</f>
        <v>n/a (excluded)</v>
      </c>
      <c r="V337" s="8" t="str">
        <f aca="false">IF(NOT(X337),"n/a (excluded)",IF(M337&amp;""=T337&amp;"","OK","MISMATCH"))</f>
        <v>n/a (excluded)</v>
      </c>
      <c r="W337" s="8" t="str">
        <f aca="false">IF(E337="","no activity description",IF(O337="","no numeric odour distance",IF(M337="","no category","")))</f>
        <v>no numeric odour distance</v>
      </c>
      <c r="X337" s="12" t="b">
        <f aca="false">W337=""</f>
        <v>0</v>
      </c>
      <c r="Y337" s="8" t="str">
        <f aca="false">IF(X337,INDEX(Codetabel!$C$2:$C$11,MATCH(M337&amp;"",Codetabel!$B$2:$B$11,0)),"")</f>
        <v/>
      </c>
      <c r="Z337" s="8" t="str">
        <f aca="false">IF(X337,O337=S337,"")</f>
        <v/>
      </c>
    </row>
    <row r="338" customFormat="false" ht="15" hidden="false" customHeight="false" outlineLevel="0" collapsed="false">
      <c r="A338" s="9" t="n">
        <v>339</v>
      </c>
      <c r="B338" s="9" t="s">
        <v>734</v>
      </c>
      <c r="C338" s="9" t="s">
        <v>735</v>
      </c>
      <c r="D338" s="9" t="s">
        <v>1294</v>
      </c>
      <c r="E338" s="9" t="s">
        <v>1397</v>
      </c>
      <c r="F338" s="9"/>
      <c r="G338" s="9"/>
      <c r="H338" s="9"/>
      <c r="I338" s="9"/>
      <c r="J338" s="9"/>
      <c r="K338" s="9"/>
      <c r="L338" s="9" t="n">
        <f aca="false">IF(ISNA(P339),"",P339)</f>
        <v>0</v>
      </c>
      <c r="M338" s="9"/>
      <c r="N338" s="11" t="b">
        <f aca="false">TRUE()</f>
        <v>1</v>
      </c>
      <c r="O338" s="8" t="str">
        <f aca="false">IF(F338="","",IF(ISNUMBER(F338),F338,IFERROR(VALUE(F338),"")))</f>
        <v/>
      </c>
      <c r="P338" s="8" t="str">
        <f aca="false">IF(G338="","",IF(ISNUMBER(G338),G338,IFERROR(VALUE(G338),"")))</f>
        <v/>
      </c>
      <c r="Q338" s="8" t="str">
        <f aca="false">IF(H338="","",IF(ISNUMBER(H338),H338,IFERROR(VALUE(H338),"")))</f>
        <v/>
      </c>
      <c r="R338" s="8" t="str">
        <f aca="false">IF(I338="","",IF(ISNUMBER(I338),I338,IFERROR(VALUE(I338),"")))</f>
        <v/>
      </c>
      <c r="S338" s="8" t="str">
        <f aca="false">IF(COUNT(O338:R338)=0,"",MAX(O338:R338))</f>
        <v/>
      </c>
      <c r="T338" s="8" t="str">
        <f aca="false">IF(S338="","",IFERROR(INDEX(Codetabel!$B$2:$B$11,MATCH(S338,Codetabel!$A$2:$A$11,0)),""))</f>
        <v/>
      </c>
      <c r="U338" s="8" t="str">
        <f aca="false">IF(NOT(X338),"n/a (excluded)",IF(K338=S338,"OK","MISMATCH"))</f>
        <v>n/a (excluded)</v>
      </c>
      <c r="V338" s="8" t="str">
        <f aca="false">IF(NOT(X338),"n/a (excluded)",IF(M338&amp;""=T338&amp;"","OK","MISMATCH"))</f>
        <v>n/a (excluded)</v>
      </c>
      <c r="W338" s="8" t="str">
        <f aca="false">IF(E338="","no activity description",IF(O338="","no numeric odour distance",IF(M338="","no category","")))</f>
        <v>no numeric odour distance</v>
      </c>
      <c r="X338" s="12" t="b">
        <f aca="false">W338=""</f>
        <v>0</v>
      </c>
      <c r="Y338" s="8" t="str">
        <f aca="false">IF(X338,INDEX(Codetabel!$C$2:$C$11,MATCH(M338&amp;"",Codetabel!$B$2:$B$11,0)),"")</f>
        <v/>
      </c>
      <c r="Z338" s="8" t="str">
        <f aca="false">IF(X338,O338=S338,"")</f>
        <v/>
      </c>
    </row>
    <row r="339" customFormat="false" ht="15" hidden="false" customHeight="false" outlineLevel="0" collapsed="false">
      <c r="A339" s="9" t="n">
        <v>340</v>
      </c>
      <c r="B339" s="9" t="s">
        <v>734</v>
      </c>
      <c r="C339" s="9" t="s">
        <v>735</v>
      </c>
      <c r="D339" s="9" t="s">
        <v>1297</v>
      </c>
      <c r="E339" s="9" t="s">
        <v>737</v>
      </c>
      <c r="F339" s="9" t="n">
        <v>10</v>
      </c>
      <c r="G339" s="9" t="n">
        <v>0</v>
      </c>
      <c r="H339" s="9" t="n">
        <v>50</v>
      </c>
      <c r="I339" s="9" t="n">
        <v>30</v>
      </c>
      <c r="J339" s="9" t="n">
        <f aca="false">MAX(J340,G340,F340,E340)</f>
        <v>0</v>
      </c>
      <c r="K339" s="9" t="n">
        <v>50</v>
      </c>
      <c r="L339" s="9" t="str">
        <f aca="false">IF(ISNA(P340),"",P340)</f>
        <v/>
      </c>
      <c r="M339" s="9" t="s">
        <v>126</v>
      </c>
      <c r="N339" s="11" t="b">
        <f aca="false">TRUE()</f>
        <v>1</v>
      </c>
      <c r="O339" s="8" t="n">
        <f aca="false">IF(F339="","",IF(ISNUMBER(F339),F339,IFERROR(VALUE(F339),"")))</f>
        <v>10</v>
      </c>
      <c r="P339" s="8" t="n">
        <f aca="false">IF(G339="","",IF(ISNUMBER(G339),G339,IFERROR(VALUE(G339),"")))</f>
        <v>0</v>
      </c>
      <c r="Q339" s="8" t="n">
        <f aca="false">IF(H339="","",IF(ISNUMBER(H339),H339,IFERROR(VALUE(H339),"")))</f>
        <v>50</v>
      </c>
      <c r="R339" s="8" t="n">
        <f aca="false">IF(I339="","",IF(ISNUMBER(I339),I339,IFERROR(VALUE(I339),"")))</f>
        <v>30</v>
      </c>
      <c r="S339" s="8" t="n">
        <f aca="false">IF(COUNT(O339:R339)=0,"",MAX(O339:R339))</f>
        <v>50</v>
      </c>
      <c r="T339" s="8" t="str">
        <f aca="false">IF(S339="","",IFERROR(INDEX(Codetabel!$B$2:$B$11,MATCH(S339,Codetabel!$A$2:$A$11,0)),""))</f>
        <v>3.1</v>
      </c>
      <c r="U339" s="8" t="str">
        <f aca="false">IF(NOT(X339),"n/a (excluded)",IF(K339=S339,"OK","MISMATCH"))</f>
        <v>OK</v>
      </c>
      <c r="V339" s="8" t="str">
        <f aca="false">IF(NOT(X339),"n/a (excluded)",IF(M339&amp;""=T339&amp;"","OK","MISMATCH"))</f>
        <v>OK</v>
      </c>
      <c r="W339" s="8" t="str">
        <f aca="false">IF(E339="","no activity description",IF(O339="","no numeric odour distance",IF(M339="","no category","")))</f>
        <v/>
      </c>
      <c r="X339" s="12" t="b">
        <f aca="false">W339=""</f>
        <v>1</v>
      </c>
      <c r="Y339" s="8" t="n">
        <f aca="false">IF(X339,INDEX(Codetabel!$C$2:$C$11,MATCH(M339&amp;"",Codetabel!$B$2:$B$11,0)),"")</f>
        <v>3</v>
      </c>
      <c r="Z339" s="12" t="b">
        <f aca="false">IF(X339,O339=S339,"")</f>
        <v>0</v>
      </c>
    </row>
    <row r="340" customFormat="false" ht="15" hidden="false" customHeight="false" outlineLevel="0" collapsed="false">
      <c r="A340" s="9" t="n">
        <v>341</v>
      </c>
      <c r="B340" s="9" t="s">
        <v>734</v>
      </c>
      <c r="C340" s="9" t="s">
        <v>735</v>
      </c>
      <c r="D340" s="9" t="s">
        <v>1298</v>
      </c>
      <c r="E340" s="9" t="s">
        <v>1398</v>
      </c>
      <c r="F340" s="9"/>
      <c r="G340" s="9"/>
      <c r="H340" s="9"/>
      <c r="I340" s="9"/>
      <c r="J340" s="9"/>
      <c r="K340" s="9"/>
      <c r="L340" s="9" t="n">
        <f aca="false">IF(ISNA(P341),"",P341)</f>
        <v>0</v>
      </c>
      <c r="M340" s="9"/>
      <c r="N340" s="11" t="b">
        <f aca="false">TRUE()</f>
        <v>1</v>
      </c>
      <c r="O340" s="8" t="str">
        <f aca="false">IF(F340="","",IF(ISNUMBER(F340),F340,IFERROR(VALUE(F340),"")))</f>
        <v/>
      </c>
      <c r="P340" s="8" t="str">
        <f aca="false">IF(G340="","",IF(ISNUMBER(G340),G340,IFERROR(VALUE(G340),"")))</f>
        <v/>
      </c>
      <c r="Q340" s="8" t="str">
        <f aca="false">IF(H340="","",IF(ISNUMBER(H340),H340,IFERROR(VALUE(H340),"")))</f>
        <v/>
      </c>
      <c r="R340" s="8" t="str">
        <f aca="false">IF(I340="","",IF(ISNUMBER(I340),I340,IFERROR(VALUE(I340),"")))</f>
        <v/>
      </c>
      <c r="S340" s="8" t="str">
        <f aca="false">IF(COUNT(O340:R340)=0,"",MAX(O340:R340))</f>
        <v/>
      </c>
      <c r="T340" s="8" t="str">
        <f aca="false">IF(S340="","",IFERROR(INDEX(Codetabel!$B$2:$B$11,MATCH(S340,Codetabel!$A$2:$A$11,0)),""))</f>
        <v/>
      </c>
      <c r="U340" s="8" t="str">
        <f aca="false">IF(NOT(X340),"n/a (excluded)",IF(K340=S340,"OK","MISMATCH"))</f>
        <v>n/a (excluded)</v>
      </c>
      <c r="V340" s="8" t="str">
        <f aca="false">IF(NOT(X340),"n/a (excluded)",IF(M340&amp;""=T340&amp;"","OK","MISMATCH"))</f>
        <v>n/a (excluded)</v>
      </c>
      <c r="W340" s="8" t="str">
        <f aca="false">IF(E340="","no activity description",IF(O340="","no numeric odour distance",IF(M340="","no category","")))</f>
        <v>no numeric odour distance</v>
      </c>
      <c r="X340" s="12" t="b">
        <f aca="false">W340=""</f>
        <v>0</v>
      </c>
      <c r="Y340" s="8" t="str">
        <f aca="false">IF(X340,INDEX(Codetabel!$C$2:$C$11,MATCH(M340&amp;"",Codetabel!$B$2:$B$11,0)),"")</f>
        <v/>
      </c>
      <c r="Z340" s="8" t="str">
        <f aca="false">IF(X340,O340=S340,"")</f>
        <v/>
      </c>
    </row>
    <row r="341" customFormat="false" ht="15" hidden="false" customHeight="false" outlineLevel="0" collapsed="false">
      <c r="A341" s="9" t="n">
        <v>342</v>
      </c>
      <c r="B341" s="9" t="s">
        <v>734</v>
      </c>
      <c r="C341" s="9" t="s">
        <v>735</v>
      </c>
      <c r="D341" s="9" t="s">
        <v>65</v>
      </c>
      <c r="E341" s="9" t="s">
        <v>738</v>
      </c>
      <c r="F341" s="9" t="n">
        <v>0</v>
      </c>
      <c r="G341" s="9" t="n">
        <v>0</v>
      </c>
      <c r="H341" s="9" t="n">
        <v>30</v>
      </c>
      <c r="I341" s="9" t="n">
        <v>10</v>
      </c>
      <c r="J341" s="9" t="n">
        <f aca="false">MAX(J342,G342,F342,E342)</f>
        <v>0</v>
      </c>
      <c r="K341" s="9" t="n">
        <v>30</v>
      </c>
      <c r="L341" s="9" t="n">
        <f aca="false">IF(ISNA(P342),"",P342)</f>
        <v>0</v>
      </c>
      <c r="M341" s="9" t="s">
        <v>107</v>
      </c>
      <c r="N341" s="11" t="b">
        <f aca="false">TRUE()</f>
        <v>1</v>
      </c>
      <c r="O341" s="8" t="n">
        <f aca="false">IF(F341="","",IF(ISNUMBER(F341),F341,IFERROR(VALUE(F341),"")))</f>
        <v>0</v>
      </c>
      <c r="P341" s="8" t="n">
        <f aca="false">IF(G341="","",IF(ISNUMBER(G341),G341,IFERROR(VALUE(G341),"")))</f>
        <v>0</v>
      </c>
      <c r="Q341" s="8" t="n">
        <f aca="false">IF(H341="","",IF(ISNUMBER(H341),H341,IFERROR(VALUE(H341),"")))</f>
        <v>30</v>
      </c>
      <c r="R341" s="8" t="n">
        <f aca="false">IF(I341="","",IF(ISNUMBER(I341),I341,IFERROR(VALUE(I341),"")))</f>
        <v>10</v>
      </c>
      <c r="S341" s="8" t="n">
        <f aca="false">IF(COUNT(O341:R341)=0,"",MAX(O341:R341))</f>
        <v>30</v>
      </c>
      <c r="T341" s="8" t="str">
        <f aca="false">IF(S341="","",IFERROR(INDEX(Codetabel!$B$2:$B$11,MATCH(S341,Codetabel!$A$2:$A$11,0)),""))</f>
        <v>2</v>
      </c>
      <c r="U341" s="8" t="str">
        <f aca="false">IF(NOT(X341),"n/a (excluded)",IF(K341=S341,"OK","MISMATCH"))</f>
        <v>OK</v>
      </c>
      <c r="V341" s="8" t="str">
        <f aca="false">IF(NOT(X341),"n/a (excluded)",IF(M341&amp;""=T341&amp;"","OK","MISMATCH"))</f>
        <v>OK</v>
      </c>
      <c r="W341" s="8" t="str">
        <f aca="false">IF(E341="","no activity description",IF(O341="","no numeric odour distance",IF(M341="","no category","")))</f>
        <v/>
      </c>
      <c r="X341" s="12" t="b">
        <f aca="false">W341=""</f>
        <v>1</v>
      </c>
      <c r="Y341" s="8" t="n">
        <f aca="false">IF(X341,INDEX(Codetabel!$C$2:$C$11,MATCH(M341&amp;"",Codetabel!$B$2:$B$11,0)),"")</f>
        <v>2</v>
      </c>
      <c r="Z341" s="12" t="b">
        <f aca="false">IF(X341,O341=S341,"")</f>
        <v>0</v>
      </c>
    </row>
    <row r="342" customFormat="false" ht="15" hidden="false" customHeight="false" outlineLevel="0" collapsed="false">
      <c r="A342" s="9" t="n">
        <v>343</v>
      </c>
      <c r="B342" s="9" t="s">
        <v>734</v>
      </c>
      <c r="C342" s="9" t="s">
        <v>735</v>
      </c>
      <c r="D342" s="9" t="s">
        <v>67</v>
      </c>
      <c r="E342" s="9" t="s">
        <v>739</v>
      </c>
      <c r="F342" s="9" t="n">
        <v>0</v>
      </c>
      <c r="G342" s="9" t="n">
        <v>0</v>
      </c>
      <c r="H342" s="9" t="n">
        <v>100</v>
      </c>
      <c r="I342" s="9" t="n">
        <v>10</v>
      </c>
      <c r="J342" s="9" t="n">
        <f aca="false">MAX(J343,G343,F343,E343)</f>
        <v>0</v>
      </c>
      <c r="K342" s="9" t="n">
        <v>100</v>
      </c>
      <c r="L342" s="9" t="n">
        <f aca="false">IF(ISNA(P343),"",P343)</f>
        <v>0</v>
      </c>
      <c r="M342" s="9" t="s">
        <v>115</v>
      </c>
      <c r="N342" s="11" t="b">
        <f aca="false">TRUE()</f>
        <v>1</v>
      </c>
      <c r="O342" s="8" t="n">
        <f aca="false">IF(F342="","",IF(ISNUMBER(F342),F342,IFERROR(VALUE(F342),"")))</f>
        <v>0</v>
      </c>
      <c r="P342" s="8" t="n">
        <f aca="false">IF(G342="","",IF(ISNUMBER(G342),G342,IFERROR(VALUE(G342),"")))</f>
        <v>0</v>
      </c>
      <c r="Q342" s="8" t="n">
        <f aca="false">IF(H342="","",IF(ISNUMBER(H342),H342,IFERROR(VALUE(H342),"")))</f>
        <v>100</v>
      </c>
      <c r="R342" s="8" t="n">
        <f aca="false">IF(I342="","",IF(ISNUMBER(I342),I342,IFERROR(VALUE(I342),"")))</f>
        <v>10</v>
      </c>
      <c r="S342" s="8" t="n">
        <f aca="false">IF(COUNT(O342:R342)=0,"",MAX(O342:R342))</f>
        <v>100</v>
      </c>
      <c r="T342" s="8" t="str">
        <f aca="false">IF(S342="","",IFERROR(INDEX(Codetabel!$B$2:$B$11,MATCH(S342,Codetabel!$A$2:$A$11,0)),""))</f>
        <v>3.2</v>
      </c>
      <c r="U342" s="8" t="str">
        <f aca="false">IF(NOT(X342),"n/a (excluded)",IF(K342=S342,"OK","MISMATCH"))</f>
        <v>OK</v>
      </c>
      <c r="V342" s="8" t="str">
        <f aca="false">IF(NOT(X342),"n/a (excluded)",IF(M342&amp;""=T342&amp;"","OK","MISMATCH"))</f>
        <v>OK</v>
      </c>
      <c r="W342" s="8" t="str">
        <f aca="false">IF(E342="","no activity description",IF(O342="","no numeric odour distance",IF(M342="","no category","")))</f>
        <v/>
      </c>
      <c r="X342" s="12" t="b">
        <f aca="false">W342=""</f>
        <v>1</v>
      </c>
      <c r="Y342" s="8" t="n">
        <f aca="false">IF(X342,INDEX(Codetabel!$C$2:$C$11,MATCH(M342&amp;"",Codetabel!$B$2:$B$11,0)),"")</f>
        <v>4</v>
      </c>
      <c r="Z342" s="12" t="b">
        <f aca="false">IF(X342,O342=S342,"")</f>
        <v>0</v>
      </c>
    </row>
    <row r="343" customFormat="false" ht="15" hidden="false" customHeight="false" outlineLevel="0" collapsed="false">
      <c r="A343" s="9" t="n">
        <v>344</v>
      </c>
      <c r="B343" s="9" t="s">
        <v>734</v>
      </c>
      <c r="C343" s="9" t="s">
        <v>735</v>
      </c>
      <c r="D343" s="9" t="s">
        <v>1399</v>
      </c>
      <c r="E343" s="9" t="s">
        <v>740</v>
      </c>
      <c r="F343" s="9" t="n">
        <v>0</v>
      </c>
      <c r="G343" s="9" t="n">
        <v>0</v>
      </c>
      <c r="H343" s="9" t="n">
        <v>300</v>
      </c>
      <c r="I343" s="9" t="n">
        <v>10</v>
      </c>
      <c r="J343" s="9" t="n">
        <f aca="false">MAX(J344,G344,F344,E344)</f>
        <v>0</v>
      </c>
      <c r="K343" s="9" t="n">
        <v>300</v>
      </c>
      <c r="L343" s="9" t="str">
        <f aca="false">IF(ISNA(P344),"",P344)</f>
        <v/>
      </c>
      <c r="M343" s="9" t="s">
        <v>199</v>
      </c>
      <c r="N343" s="11" t="b">
        <f aca="false">TRUE()</f>
        <v>1</v>
      </c>
      <c r="O343" s="8" t="n">
        <f aca="false">IF(F343="","",IF(ISNUMBER(F343),F343,IFERROR(VALUE(F343),"")))</f>
        <v>0</v>
      </c>
      <c r="P343" s="8" t="n">
        <f aca="false">IF(G343="","",IF(ISNUMBER(G343),G343,IFERROR(VALUE(G343),"")))</f>
        <v>0</v>
      </c>
      <c r="Q343" s="8" t="n">
        <f aca="false">IF(H343="","",IF(ISNUMBER(H343),H343,IFERROR(VALUE(H343),"")))</f>
        <v>300</v>
      </c>
      <c r="R343" s="8" t="n">
        <f aca="false">IF(I343="","",IF(ISNUMBER(I343),I343,IFERROR(VALUE(I343),"")))</f>
        <v>10</v>
      </c>
      <c r="S343" s="8" t="n">
        <f aca="false">IF(COUNT(O343:R343)=0,"",MAX(O343:R343))</f>
        <v>300</v>
      </c>
      <c r="T343" s="8" t="str">
        <f aca="false">IF(S343="","",IFERROR(INDEX(Codetabel!$B$2:$B$11,MATCH(S343,Codetabel!$A$2:$A$11,0)),""))</f>
        <v>4.2</v>
      </c>
      <c r="U343" s="8" t="str">
        <f aca="false">IF(NOT(X343),"n/a (excluded)",IF(K343=S343,"OK","MISMATCH"))</f>
        <v>OK</v>
      </c>
      <c r="V343" s="8" t="str">
        <f aca="false">IF(NOT(X343),"n/a (excluded)",IF(M343&amp;""=T343&amp;"","OK","MISMATCH"))</f>
        <v>OK</v>
      </c>
      <c r="W343" s="8" t="str">
        <f aca="false">IF(E343="","no activity description",IF(O343="","no numeric odour distance",IF(M343="","no category","")))</f>
        <v/>
      </c>
      <c r="X343" s="12" t="b">
        <f aca="false">W343=""</f>
        <v>1</v>
      </c>
      <c r="Y343" s="8" t="n">
        <f aca="false">IF(X343,INDEX(Codetabel!$C$2:$C$11,MATCH(M343&amp;"",Codetabel!$B$2:$B$11,0)),"")</f>
        <v>6</v>
      </c>
      <c r="Z343" s="12" t="b">
        <f aca="false">IF(X343,O343=S343,"")</f>
        <v>0</v>
      </c>
    </row>
    <row r="344" customFormat="false" ht="15" hidden="false" customHeight="false" outlineLevel="0" collapsed="false">
      <c r="A344" s="9" t="n">
        <v>345</v>
      </c>
      <c r="B344" s="9" t="s">
        <v>741</v>
      </c>
      <c r="C344" s="9" t="s">
        <v>742</v>
      </c>
      <c r="D344" s="9" t="s">
        <v>1212</v>
      </c>
      <c r="E344" s="9"/>
      <c r="F344" s="9"/>
      <c r="G344" s="9"/>
      <c r="H344" s="9"/>
      <c r="I344" s="9"/>
      <c r="J344" s="9"/>
      <c r="K344" s="9"/>
      <c r="L344" s="9" t="str">
        <f aca="false">IF(ISNA(P345),"",P345)</f>
        <v/>
      </c>
      <c r="M344" s="9"/>
      <c r="N344" s="11" t="b">
        <f aca="false">TRUE()</f>
        <v>1</v>
      </c>
      <c r="O344" s="8" t="str">
        <f aca="false">IF(F344="","",IF(ISNUMBER(F344),F344,IFERROR(VALUE(F344),"")))</f>
        <v/>
      </c>
      <c r="P344" s="8" t="str">
        <f aca="false">IF(G344="","",IF(ISNUMBER(G344),G344,IFERROR(VALUE(G344),"")))</f>
        <v/>
      </c>
      <c r="Q344" s="8" t="str">
        <f aca="false">IF(H344="","",IF(ISNUMBER(H344),H344,IFERROR(VALUE(H344),"")))</f>
        <v/>
      </c>
      <c r="R344" s="8" t="str">
        <f aca="false">IF(I344="","",IF(ISNUMBER(I344),I344,IFERROR(VALUE(I344),"")))</f>
        <v/>
      </c>
      <c r="S344" s="8" t="str">
        <f aca="false">IF(COUNT(O344:R344)=0,"",MAX(O344:R344))</f>
        <v/>
      </c>
      <c r="T344" s="8" t="str">
        <f aca="false">IF(S344="","",IFERROR(INDEX(Codetabel!$B$2:$B$11,MATCH(S344,Codetabel!$A$2:$A$11,0)),""))</f>
        <v/>
      </c>
      <c r="U344" s="8" t="str">
        <f aca="false">IF(NOT(X344),"n/a (excluded)",IF(K344=S344,"OK","MISMATCH"))</f>
        <v>n/a (excluded)</v>
      </c>
      <c r="V344" s="8" t="str">
        <f aca="false">IF(NOT(X344),"n/a (excluded)",IF(M344&amp;""=T344&amp;"","OK","MISMATCH"))</f>
        <v>n/a (excluded)</v>
      </c>
      <c r="W344" s="8" t="str">
        <f aca="false">IF(E344="","no activity description",IF(O344="","no numeric odour distance",IF(M344="","no category","")))</f>
        <v>no activity description</v>
      </c>
      <c r="X344" s="12" t="b">
        <f aca="false">W344=""</f>
        <v>0</v>
      </c>
      <c r="Y344" s="8" t="str">
        <f aca="false">IF(X344,INDEX(Codetabel!$C$2:$C$11,MATCH(M344&amp;"",Codetabel!$B$2:$B$11,0)),"")</f>
        <v/>
      </c>
      <c r="Z344" s="8" t="str">
        <f aca="false">IF(X344,O344=S344,"")</f>
        <v/>
      </c>
    </row>
    <row r="345" customFormat="false" ht="15" hidden="false" customHeight="false" outlineLevel="0" collapsed="false">
      <c r="A345" s="9" t="n">
        <v>346</v>
      </c>
      <c r="B345" s="9" t="s">
        <v>741</v>
      </c>
      <c r="C345" s="9" t="s">
        <v>742</v>
      </c>
      <c r="D345" s="9" t="s">
        <v>1212</v>
      </c>
      <c r="E345" s="9" t="s">
        <v>1400</v>
      </c>
      <c r="F345" s="9"/>
      <c r="G345" s="9"/>
      <c r="H345" s="9"/>
      <c r="I345" s="9"/>
      <c r="J345" s="9"/>
      <c r="K345" s="9"/>
      <c r="L345" s="9" t="n">
        <f aca="false">IF(ISNA(P346),"",P346)</f>
        <v>30</v>
      </c>
      <c r="M345" s="9"/>
      <c r="N345" s="11" t="b">
        <f aca="false">TRUE()</f>
        <v>1</v>
      </c>
      <c r="O345" s="8" t="str">
        <f aca="false">IF(F345="","",IF(ISNUMBER(F345),F345,IFERROR(VALUE(F345),"")))</f>
        <v/>
      </c>
      <c r="P345" s="8" t="str">
        <f aca="false">IF(G345="","",IF(ISNUMBER(G345),G345,IFERROR(VALUE(G345),"")))</f>
        <v/>
      </c>
      <c r="Q345" s="8" t="str">
        <f aca="false">IF(H345="","",IF(ISNUMBER(H345),H345,IFERROR(VALUE(H345),"")))</f>
        <v/>
      </c>
      <c r="R345" s="8" t="str">
        <f aca="false">IF(I345="","",IF(ISNUMBER(I345),I345,IFERROR(VALUE(I345),"")))</f>
        <v/>
      </c>
      <c r="S345" s="8" t="str">
        <f aca="false">IF(COUNT(O345:R345)=0,"",MAX(O345:R345))</f>
        <v/>
      </c>
      <c r="T345" s="8" t="str">
        <f aca="false">IF(S345="","",IFERROR(INDEX(Codetabel!$B$2:$B$11,MATCH(S345,Codetabel!$A$2:$A$11,0)),""))</f>
        <v/>
      </c>
      <c r="U345" s="8" t="str">
        <f aca="false">IF(NOT(X345),"n/a (excluded)",IF(K345=S345,"OK","MISMATCH"))</f>
        <v>n/a (excluded)</v>
      </c>
      <c r="V345" s="8" t="str">
        <f aca="false">IF(NOT(X345),"n/a (excluded)",IF(M345&amp;""=T345&amp;"","OK","MISMATCH"))</f>
        <v>n/a (excluded)</v>
      </c>
      <c r="W345" s="8" t="str">
        <f aca="false">IF(E345="","no activity description",IF(O345="","no numeric odour distance",IF(M345="","no category","")))</f>
        <v>no numeric odour distance</v>
      </c>
      <c r="X345" s="12" t="b">
        <f aca="false">W345=""</f>
        <v>0</v>
      </c>
      <c r="Y345" s="8" t="str">
        <f aca="false">IF(X345,INDEX(Codetabel!$C$2:$C$11,MATCH(M345&amp;"",Codetabel!$B$2:$B$11,0)),"")</f>
        <v/>
      </c>
      <c r="Z345" s="8" t="str">
        <f aca="false">IF(X345,O345=S345,"")</f>
        <v/>
      </c>
    </row>
    <row r="346" customFormat="false" ht="15" hidden="false" customHeight="false" outlineLevel="0" collapsed="false">
      <c r="A346" s="9" t="n">
        <v>347</v>
      </c>
      <c r="B346" s="9" t="s">
        <v>741</v>
      </c>
      <c r="C346" s="9" t="s">
        <v>742</v>
      </c>
      <c r="D346" s="9" t="s">
        <v>1215</v>
      </c>
      <c r="E346" s="9" t="s">
        <v>743</v>
      </c>
      <c r="F346" s="9" t="n">
        <v>10</v>
      </c>
      <c r="G346" s="9" t="n">
        <v>30</v>
      </c>
      <c r="H346" s="9" t="n">
        <v>100</v>
      </c>
      <c r="I346" s="9" t="n">
        <v>10</v>
      </c>
      <c r="J346" s="9" t="n">
        <f aca="false">MAX(J347,G347,F347,E347)</f>
        <v>30</v>
      </c>
      <c r="K346" s="9" t="n">
        <v>100</v>
      </c>
      <c r="L346" s="9" t="s">
        <v>115</v>
      </c>
      <c r="M346" s="9" t="s">
        <v>115</v>
      </c>
      <c r="N346" s="11" t="b">
        <f aca="false">FALSE()</f>
        <v>0</v>
      </c>
      <c r="O346" s="8" t="n">
        <f aca="false">IF(F346="","",IF(ISNUMBER(F346),F346,IFERROR(VALUE(F346),"")))</f>
        <v>10</v>
      </c>
      <c r="P346" s="8" t="n">
        <f aca="false">IF(G346="","",IF(ISNUMBER(G346),G346,IFERROR(VALUE(G346),"")))</f>
        <v>30</v>
      </c>
      <c r="Q346" s="8" t="n">
        <f aca="false">IF(H346="","",IF(ISNUMBER(H346),H346,IFERROR(VALUE(H346),"")))</f>
        <v>100</v>
      </c>
      <c r="R346" s="8" t="n">
        <f aca="false">IF(I346="","",IF(ISNUMBER(I346),I346,IFERROR(VALUE(I346),"")))</f>
        <v>10</v>
      </c>
      <c r="S346" s="8" t="n">
        <f aca="false">IF(COUNT(O346:R346)=0,"",MAX(O346:R346))</f>
        <v>100</v>
      </c>
      <c r="T346" s="8" t="str">
        <f aca="false">IF(S346="","",IFERROR(INDEX(Codetabel!$B$2:$B$11,MATCH(S346,Codetabel!$A$2:$A$11,0)),""))</f>
        <v>3.2</v>
      </c>
      <c r="U346" s="8" t="str">
        <f aca="false">IF(NOT(X346),"n/a (excluded)",IF(K346=S346,"OK","MISMATCH"))</f>
        <v>OK</v>
      </c>
      <c r="V346" s="8" t="str">
        <f aca="false">IF(NOT(X346),"n/a (excluded)",IF(M346&amp;""=T346&amp;"","OK","MISMATCH"))</f>
        <v>OK</v>
      </c>
      <c r="W346" s="8" t="str">
        <f aca="false">IF(E346="","no activity description",IF(O346="","no numeric odour distance",IF(M346="","no category","")))</f>
        <v/>
      </c>
      <c r="X346" s="12" t="b">
        <f aca="false">W346=""</f>
        <v>1</v>
      </c>
      <c r="Y346" s="8" t="n">
        <f aca="false">IF(X346,INDEX(Codetabel!$C$2:$C$11,MATCH(M346&amp;"",Codetabel!$B$2:$B$11,0)),"")</f>
        <v>4</v>
      </c>
      <c r="Z346" s="12" t="b">
        <f aca="false">IF(X346,O346=S346,"")</f>
        <v>0</v>
      </c>
    </row>
    <row r="347" customFormat="false" ht="15" hidden="false" customHeight="false" outlineLevel="0" collapsed="false">
      <c r="A347" s="9" t="n">
        <v>348</v>
      </c>
      <c r="B347" s="9" t="s">
        <v>741</v>
      </c>
      <c r="C347" s="9" t="s">
        <v>742</v>
      </c>
      <c r="D347" s="9" t="s">
        <v>392</v>
      </c>
      <c r="E347" s="9" t="s">
        <v>744</v>
      </c>
      <c r="F347" s="9" t="n">
        <v>10</v>
      </c>
      <c r="G347" s="9" t="n">
        <v>30</v>
      </c>
      <c r="H347" s="9" t="n">
        <v>50</v>
      </c>
      <c r="I347" s="9" t="n">
        <v>10</v>
      </c>
      <c r="J347" s="9" t="n">
        <f aca="false">MAX(J348,G348,F348,E348)</f>
        <v>30</v>
      </c>
      <c r="K347" s="9" t="n">
        <v>50</v>
      </c>
      <c r="L347" s="9" t="n">
        <f aca="false">IF(ISNA(P348),"",P348)</f>
        <v>30</v>
      </c>
      <c r="M347" s="9" t="s">
        <v>126</v>
      </c>
      <c r="N347" s="11" t="b">
        <f aca="false">TRUE()</f>
        <v>1</v>
      </c>
      <c r="O347" s="8" t="n">
        <f aca="false">IF(F347="","",IF(ISNUMBER(F347),F347,IFERROR(VALUE(F347),"")))</f>
        <v>10</v>
      </c>
      <c r="P347" s="8" t="n">
        <f aca="false">IF(G347="","",IF(ISNUMBER(G347),G347,IFERROR(VALUE(G347),"")))</f>
        <v>30</v>
      </c>
      <c r="Q347" s="8" t="n">
        <f aca="false">IF(H347="","",IF(ISNUMBER(H347),H347,IFERROR(VALUE(H347),"")))</f>
        <v>50</v>
      </c>
      <c r="R347" s="8" t="n">
        <f aca="false">IF(I347="","",IF(ISNUMBER(I347),I347,IFERROR(VALUE(I347),"")))</f>
        <v>10</v>
      </c>
      <c r="S347" s="8" t="n">
        <f aca="false">IF(COUNT(O347:R347)=0,"",MAX(O347:R347))</f>
        <v>50</v>
      </c>
      <c r="T347" s="8" t="str">
        <f aca="false">IF(S347="","",IFERROR(INDEX(Codetabel!$B$2:$B$11,MATCH(S347,Codetabel!$A$2:$A$11,0)),""))</f>
        <v>3.1</v>
      </c>
      <c r="U347" s="8" t="str">
        <f aca="false">IF(NOT(X347),"n/a (excluded)",IF(K347=S347,"OK","MISMATCH"))</f>
        <v>OK</v>
      </c>
      <c r="V347" s="8" t="str">
        <f aca="false">IF(NOT(X347),"n/a (excluded)",IF(M347&amp;""=T347&amp;"","OK","MISMATCH"))</f>
        <v>OK</v>
      </c>
      <c r="W347" s="8" t="str">
        <f aca="false">IF(E347="","no activity description",IF(O347="","no numeric odour distance",IF(M347="","no category","")))</f>
        <v/>
      </c>
      <c r="X347" s="12" t="b">
        <f aca="false">W347=""</f>
        <v>1</v>
      </c>
      <c r="Y347" s="8" t="n">
        <f aca="false">IF(X347,INDEX(Codetabel!$C$2:$C$11,MATCH(M347&amp;"",Codetabel!$B$2:$B$11,0)),"")</f>
        <v>3</v>
      </c>
      <c r="Z347" s="12" t="b">
        <f aca="false">IF(X347,O347=S347,"")</f>
        <v>0</v>
      </c>
    </row>
    <row r="348" customFormat="false" ht="15" hidden="false" customHeight="false" outlineLevel="0" collapsed="false">
      <c r="A348" s="9" t="n">
        <v>349</v>
      </c>
      <c r="B348" s="9" t="s">
        <v>741</v>
      </c>
      <c r="C348" s="9" t="s">
        <v>742</v>
      </c>
      <c r="D348" s="9" t="s">
        <v>107</v>
      </c>
      <c r="E348" s="9" t="s">
        <v>745</v>
      </c>
      <c r="F348" s="9" t="n">
        <v>10</v>
      </c>
      <c r="G348" s="9" t="n">
        <v>30</v>
      </c>
      <c r="H348" s="9" t="n">
        <v>50</v>
      </c>
      <c r="I348" s="9" t="n">
        <v>10</v>
      </c>
      <c r="J348" s="9" t="n">
        <f aca="false">MAX(J349,G349,F349,E349)</f>
        <v>10</v>
      </c>
      <c r="K348" s="9" t="n">
        <v>50</v>
      </c>
      <c r="L348" s="9" t="n">
        <f aca="false">IF(ISNA(P349),"",P349)</f>
        <v>10</v>
      </c>
      <c r="M348" s="9" t="s">
        <v>126</v>
      </c>
      <c r="N348" s="11" t="b">
        <f aca="false">TRUE()</f>
        <v>1</v>
      </c>
      <c r="O348" s="8" t="n">
        <f aca="false">IF(F348="","",IF(ISNUMBER(F348),F348,IFERROR(VALUE(F348),"")))</f>
        <v>10</v>
      </c>
      <c r="P348" s="8" t="n">
        <f aca="false">IF(G348="","",IF(ISNUMBER(G348),G348,IFERROR(VALUE(G348),"")))</f>
        <v>30</v>
      </c>
      <c r="Q348" s="8" t="n">
        <f aca="false">IF(H348="","",IF(ISNUMBER(H348),H348,IFERROR(VALUE(H348),"")))</f>
        <v>50</v>
      </c>
      <c r="R348" s="8" t="n">
        <f aca="false">IF(I348="","",IF(ISNUMBER(I348),I348,IFERROR(VALUE(I348),"")))</f>
        <v>10</v>
      </c>
      <c r="S348" s="8" t="n">
        <f aca="false">IF(COUNT(O348:R348)=0,"",MAX(O348:R348))</f>
        <v>50</v>
      </c>
      <c r="T348" s="8" t="str">
        <f aca="false">IF(S348="","",IFERROR(INDEX(Codetabel!$B$2:$B$11,MATCH(S348,Codetabel!$A$2:$A$11,0)),""))</f>
        <v>3.1</v>
      </c>
      <c r="U348" s="8" t="str">
        <f aca="false">IF(NOT(X348),"n/a (excluded)",IF(K348=S348,"OK","MISMATCH"))</f>
        <v>OK</v>
      </c>
      <c r="V348" s="8" t="str">
        <f aca="false">IF(NOT(X348),"n/a (excluded)",IF(M348&amp;""=T348&amp;"","OK","MISMATCH"))</f>
        <v>OK</v>
      </c>
      <c r="W348" s="8" t="str">
        <f aca="false">IF(E348="","no activity description",IF(O348="","no numeric odour distance",IF(M348="","no category","")))</f>
        <v/>
      </c>
      <c r="X348" s="12" t="b">
        <f aca="false">W348=""</f>
        <v>1</v>
      </c>
      <c r="Y348" s="8" t="n">
        <f aca="false">IF(X348,INDEX(Codetabel!$C$2:$C$11,MATCH(M348&amp;"",Codetabel!$B$2:$B$11,0)),"")</f>
        <v>3</v>
      </c>
      <c r="Z348" s="12" t="b">
        <f aca="false">IF(X348,O348=S348,"")</f>
        <v>0</v>
      </c>
    </row>
    <row r="349" customFormat="false" ht="15" hidden="false" customHeight="false" outlineLevel="0" collapsed="false">
      <c r="A349" s="9" t="n">
        <v>350</v>
      </c>
      <c r="B349" s="9" t="s">
        <v>741</v>
      </c>
      <c r="C349" s="9" t="s">
        <v>742</v>
      </c>
      <c r="D349" s="9" t="s">
        <v>1217</v>
      </c>
      <c r="E349" s="9" t="s">
        <v>746</v>
      </c>
      <c r="F349" s="9" t="n">
        <v>0</v>
      </c>
      <c r="G349" s="9" t="n">
        <v>10</v>
      </c>
      <c r="H349" s="9" t="n">
        <v>30</v>
      </c>
      <c r="I349" s="9" t="n">
        <v>10</v>
      </c>
      <c r="J349" s="9" t="n">
        <f aca="false">MAX(J350,G350,F350,E350)</f>
        <v>0</v>
      </c>
      <c r="K349" s="9" t="n">
        <v>30</v>
      </c>
      <c r="L349" s="9" t="str">
        <f aca="false">IF(ISNA(P350),"",P350)</f>
        <v/>
      </c>
      <c r="M349" s="9" t="s">
        <v>107</v>
      </c>
      <c r="N349" s="11" t="b">
        <f aca="false">TRUE()</f>
        <v>1</v>
      </c>
      <c r="O349" s="8" t="n">
        <f aca="false">IF(F349="","",IF(ISNUMBER(F349),F349,IFERROR(VALUE(F349),"")))</f>
        <v>0</v>
      </c>
      <c r="P349" s="8" t="n">
        <f aca="false">IF(G349="","",IF(ISNUMBER(G349),G349,IFERROR(VALUE(G349),"")))</f>
        <v>10</v>
      </c>
      <c r="Q349" s="8" t="n">
        <f aca="false">IF(H349="","",IF(ISNUMBER(H349),H349,IFERROR(VALUE(H349),"")))</f>
        <v>30</v>
      </c>
      <c r="R349" s="8" t="n">
        <f aca="false">IF(I349="","",IF(ISNUMBER(I349),I349,IFERROR(VALUE(I349),"")))</f>
        <v>10</v>
      </c>
      <c r="S349" s="8" t="n">
        <f aca="false">IF(COUNT(O349:R349)=0,"",MAX(O349:R349))</f>
        <v>30</v>
      </c>
      <c r="T349" s="8" t="str">
        <f aca="false">IF(S349="","",IFERROR(INDEX(Codetabel!$B$2:$B$11,MATCH(S349,Codetabel!$A$2:$A$11,0)),""))</f>
        <v>2</v>
      </c>
      <c r="U349" s="8" t="str">
        <f aca="false">IF(NOT(X349),"n/a (excluded)",IF(K349=S349,"OK","MISMATCH"))</f>
        <v>OK</v>
      </c>
      <c r="V349" s="8" t="str">
        <f aca="false">IF(NOT(X349),"n/a (excluded)",IF(M349&amp;""=T349&amp;"","OK","MISMATCH"))</f>
        <v>OK</v>
      </c>
      <c r="W349" s="8" t="str">
        <f aca="false">IF(E349="","no activity description",IF(O349="","no numeric odour distance",IF(M349="","no category","")))</f>
        <v/>
      </c>
      <c r="X349" s="12" t="b">
        <f aca="false">W349=""</f>
        <v>1</v>
      </c>
      <c r="Y349" s="8" t="n">
        <f aca="false">IF(X349,INDEX(Codetabel!$C$2:$C$11,MATCH(M349&amp;"",Codetabel!$B$2:$B$11,0)),"")</f>
        <v>2</v>
      </c>
      <c r="Z349" s="12" t="b">
        <f aca="false">IF(X349,O349=S349,"")</f>
        <v>0</v>
      </c>
    </row>
    <row r="350" customFormat="false" ht="15" hidden="false" customHeight="false" outlineLevel="0" collapsed="false">
      <c r="A350" s="9" t="n">
        <v>351</v>
      </c>
      <c r="B350" s="9" t="s">
        <v>1393</v>
      </c>
      <c r="C350" s="9" t="s">
        <v>1401</v>
      </c>
      <c r="D350" s="9" t="s">
        <v>1212</v>
      </c>
      <c r="E350" s="9"/>
      <c r="F350" s="9"/>
      <c r="G350" s="9"/>
      <c r="H350" s="9"/>
      <c r="I350" s="9"/>
      <c r="J350" s="9"/>
      <c r="K350" s="9"/>
      <c r="L350" s="9" t="str">
        <f aca="false">IF(ISNA(P351),"",P351)</f>
        <v/>
      </c>
      <c r="M350" s="9"/>
      <c r="N350" s="11" t="b">
        <f aca="false">TRUE()</f>
        <v>1</v>
      </c>
      <c r="O350" s="8" t="str">
        <f aca="false">IF(F350="","",IF(ISNUMBER(F350),F350,IFERROR(VALUE(F350),"")))</f>
        <v/>
      </c>
      <c r="P350" s="8" t="str">
        <f aca="false">IF(G350="","",IF(ISNUMBER(G350),G350,IFERROR(VALUE(G350),"")))</f>
        <v/>
      </c>
      <c r="Q350" s="8" t="str">
        <f aca="false">IF(H350="","",IF(ISNUMBER(H350),H350,IFERROR(VALUE(H350),"")))</f>
        <v/>
      </c>
      <c r="R350" s="8" t="str">
        <f aca="false">IF(I350="","",IF(ISNUMBER(I350),I350,IFERROR(VALUE(I350),"")))</f>
        <v/>
      </c>
      <c r="S350" s="8" t="str">
        <f aca="false">IF(COUNT(O350:R350)=0,"",MAX(O350:R350))</f>
        <v/>
      </c>
      <c r="T350" s="8" t="str">
        <f aca="false">IF(S350="","",IFERROR(INDEX(Codetabel!$B$2:$B$11,MATCH(S350,Codetabel!$A$2:$A$11,0)),""))</f>
        <v/>
      </c>
      <c r="U350" s="8" t="str">
        <f aca="false">IF(NOT(X350),"n/a (excluded)",IF(K350=S350,"OK","MISMATCH"))</f>
        <v>n/a (excluded)</v>
      </c>
      <c r="V350" s="8" t="str">
        <f aca="false">IF(NOT(X350),"n/a (excluded)",IF(M350&amp;""=T350&amp;"","OK","MISMATCH"))</f>
        <v>n/a (excluded)</v>
      </c>
      <c r="W350" s="8" t="str">
        <f aca="false">IF(E350="","no activity description",IF(O350="","no numeric odour distance",IF(M350="","no category","")))</f>
        <v>no activity description</v>
      </c>
      <c r="X350" s="12" t="b">
        <f aca="false">W350=""</f>
        <v>0</v>
      </c>
      <c r="Y350" s="8" t="str">
        <f aca="false">IF(X350,INDEX(Codetabel!$C$2:$C$11,MATCH(M350&amp;"",Codetabel!$B$2:$B$11,0)),"")</f>
        <v/>
      </c>
      <c r="Z350" s="8" t="str">
        <f aca="false">IF(X350,O350=S350,"")</f>
        <v/>
      </c>
    </row>
    <row r="351" customFormat="false" ht="15" hidden="false" customHeight="false" outlineLevel="0" collapsed="false">
      <c r="A351" s="9" t="n">
        <v>352</v>
      </c>
      <c r="B351" s="9" t="s">
        <v>1393</v>
      </c>
      <c r="C351" s="9" t="s">
        <v>1401</v>
      </c>
      <c r="D351" s="9" t="s">
        <v>1212</v>
      </c>
      <c r="E351" s="9" t="s">
        <v>1402</v>
      </c>
      <c r="F351" s="9"/>
      <c r="G351" s="9"/>
      <c r="H351" s="9"/>
      <c r="I351" s="9"/>
      <c r="J351" s="9"/>
      <c r="K351" s="9"/>
      <c r="L351" s="9" t="n">
        <f aca="false">IF(ISNA(P352),"",P352)</f>
        <v>10</v>
      </c>
      <c r="M351" s="9"/>
      <c r="N351" s="11" t="b">
        <f aca="false">TRUE()</f>
        <v>1</v>
      </c>
      <c r="O351" s="8" t="str">
        <f aca="false">IF(F351="","",IF(ISNUMBER(F351),F351,IFERROR(VALUE(F351),"")))</f>
        <v/>
      </c>
      <c r="P351" s="8" t="str">
        <f aca="false">IF(G351="","",IF(ISNUMBER(G351),G351,IFERROR(VALUE(G351),"")))</f>
        <v/>
      </c>
      <c r="Q351" s="8" t="str">
        <f aca="false">IF(H351="","",IF(ISNUMBER(H351),H351,IFERROR(VALUE(H351),"")))</f>
        <v/>
      </c>
      <c r="R351" s="8" t="str">
        <f aca="false">IF(I351="","",IF(ISNUMBER(I351),I351,IFERROR(VALUE(I351),"")))</f>
        <v/>
      </c>
      <c r="S351" s="8" t="str">
        <f aca="false">IF(COUNT(O351:R351)=0,"",MAX(O351:R351))</f>
        <v/>
      </c>
      <c r="T351" s="8" t="str">
        <f aca="false">IF(S351="","",IFERROR(INDEX(Codetabel!$B$2:$B$11,MATCH(S351,Codetabel!$A$2:$A$11,0)),""))</f>
        <v/>
      </c>
      <c r="U351" s="8" t="str">
        <f aca="false">IF(NOT(X351),"n/a (excluded)",IF(K351=S351,"OK","MISMATCH"))</f>
        <v>n/a (excluded)</v>
      </c>
      <c r="V351" s="8" t="str">
        <f aca="false">IF(NOT(X351),"n/a (excluded)",IF(M351&amp;""=T351&amp;"","OK","MISMATCH"))</f>
        <v>n/a (excluded)</v>
      </c>
      <c r="W351" s="8" t="str">
        <f aca="false">IF(E351="","no activity description",IF(O351="","no numeric odour distance",IF(M351="","no category","")))</f>
        <v>no numeric odour distance</v>
      </c>
      <c r="X351" s="12" t="b">
        <f aca="false">W351=""</f>
        <v>0</v>
      </c>
      <c r="Y351" s="8" t="str">
        <f aca="false">IF(X351,INDEX(Codetabel!$C$2:$C$11,MATCH(M351&amp;"",Codetabel!$B$2:$B$11,0)),"")</f>
        <v/>
      </c>
      <c r="Z351" s="8" t="str">
        <f aca="false">IF(X351,O351=S351,"")</f>
        <v/>
      </c>
    </row>
    <row r="352" customFormat="false" ht="15" hidden="false" customHeight="false" outlineLevel="0" collapsed="false">
      <c r="A352" s="9" t="n">
        <v>353</v>
      </c>
      <c r="B352" s="9" t="s">
        <v>750</v>
      </c>
      <c r="C352" s="9" t="s">
        <v>751</v>
      </c>
      <c r="D352" s="9"/>
      <c r="E352" s="9" t="s">
        <v>1189</v>
      </c>
      <c r="F352" s="9" t="n">
        <v>10</v>
      </c>
      <c r="G352" s="9" t="n">
        <v>10</v>
      </c>
      <c r="H352" s="9" t="n">
        <v>100</v>
      </c>
      <c r="I352" s="9" t="n">
        <v>10</v>
      </c>
      <c r="J352" s="9" t="n">
        <f aca="false">MAX(J353,G353,F353,E353)</f>
        <v>50</v>
      </c>
      <c r="K352" s="9" t="n">
        <v>100</v>
      </c>
      <c r="L352" s="9" t="n">
        <f aca="false">IF(ISNA(P353),"",P353)</f>
        <v>30</v>
      </c>
      <c r="M352" s="9" t="s">
        <v>115</v>
      </c>
      <c r="N352" s="11" t="b">
        <f aca="false">TRUE()</f>
        <v>1</v>
      </c>
      <c r="O352" s="8" t="n">
        <f aca="false">IF(F352="","",IF(ISNUMBER(F352),F352,IFERROR(VALUE(F352),"")))</f>
        <v>10</v>
      </c>
      <c r="P352" s="8" t="n">
        <f aca="false">IF(G352="","",IF(ISNUMBER(G352),G352,IFERROR(VALUE(G352),"")))</f>
        <v>10</v>
      </c>
      <c r="Q352" s="8" t="n">
        <f aca="false">IF(H352="","",IF(ISNUMBER(H352),H352,IFERROR(VALUE(H352),"")))</f>
        <v>100</v>
      </c>
      <c r="R352" s="8" t="n">
        <f aca="false">IF(I352="","",IF(ISNUMBER(I352),I352,IFERROR(VALUE(I352),"")))</f>
        <v>10</v>
      </c>
      <c r="S352" s="8" t="n">
        <f aca="false">IF(COUNT(O352:R352)=0,"",MAX(O352:R352))</f>
        <v>100</v>
      </c>
      <c r="T352" s="8" t="str">
        <f aca="false">IF(S352="","",IFERROR(INDEX(Codetabel!$B$2:$B$11,MATCH(S352,Codetabel!$A$2:$A$11,0)),""))</f>
        <v>3.2</v>
      </c>
      <c r="U352" s="8" t="str">
        <f aca="false">IF(NOT(X352),"n/a (excluded)",IF(K352=S352,"OK","MISMATCH"))</f>
        <v>OK</v>
      </c>
      <c r="V352" s="8" t="str">
        <f aca="false">IF(NOT(X352),"n/a (excluded)",IF(M352&amp;""=T352&amp;"","OK","MISMATCH"))</f>
        <v>OK</v>
      </c>
      <c r="W352" s="8" t="str">
        <f aca="false">IF(E352="","no activity description",IF(O352="","no numeric odour distance",IF(M352="","no category","")))</f>
        <v/>
      </c>
      <c r="X352" s="12" t="b">
        <f aca="false">W352=""</f>
        <v>1</v>
      </c>
      <c r="Y352" s="8" t="n">
        <f aca="false">IF(X352,INDEX(Codetabel!$C$2:$C$11,MATCH(M352&amp;"",Codetabel!$B$2:$B$11,0)),"")</f>
        <v>4</v>
      </c>
      <c r="Z352" s="12" t="b">
        <f aca="false">IF(X352,O352=S352,"")</f>
        <v>0</v>
      </c>
    </row>
    <row r="353" customFormat="false" ht="15" hidden="false" customHeight="false" outlineLevel="0" collapsed="false">
      <c r="A353" s="9" t="n">
        <v>354</v>
      </c>
      <c r="B353" s="9" t="s">
        <v>753</v>
      </c>
      <c r="C353" s="9" t="s">
        <v>754</v>
      </c>
      <c r="D353" s="9" t="s">
        <v>1285</v>
      </c>
      <c r="E353" s="9" t="s">
        <v>755</v>
      </c>
      <c r="F353" s="9" t="n">
        <v>10</v>
      </c>
      <c r="G353" s="9" t="n">
        <v>30</v>
      </c>
      <c r="H353" s="9" t="n">
        <v>100</v>
      </c>
      <c r="I353" s="9" t="n">
        <v>10</v>
      </c>
      <c r="J353" s="9" t="n">
        <f aca="false">MAX(J354,G354,F354,E354)</f>
        <v>50</v>
      </c>
      <c r="K353" s="9" t="n">
        <v>100</v>
      </c>
      <c r="L353" s="9" t="n">
        <f aca="false">IF(ISNA(P354),"",P354)</f>
        <v>30</v>
      </c>
      <c r="M353" s="9" t="s">
        <v>115</v>
      </c>
      <c r="N353" s="11" t="b">
        <f aca="false">TRUE()</f>
        <v>1</v>
      </c>
      <c r="O353" s="8" t="n">
        <f aca="false">IF(F353="","",IF(ISNUMBER(F353),F353,IFERROR(VALUE(F353),"")))</f>
        <v>10</v>
      </c>
      <c r="P353" s="8" t="n">
        <f aca="false">IF(G353="","",IF(ISNUMBER(G353),G353,IFERROR(VALUE(G353),"")))</f>
        <v>30</v>
      </c>
      <c r="Q353" s="8" t="n">
        <f aca="false">IF(H353="","",IF(ISNUMBER(H353),H353,IFERROR(VALUE(H353),"")))</f>
        <v>100</v>
      </c>
      <c r="R353" s="8" t="n">
        <f aca="false">IF(I353="","",IF(ISNUMBER(I353),I353,IFERROR(VALUE(I353),"")))</f>
        <v>10</v>
      </c>
      <c r="S353" s="8" t="n">
        <f aca="false">IF(COUNT(O353:R353)=0,"",MAX(O353:R353))</f>
        <v>100</v>
      </c>
      <c r="T353" s="8" t="str">
        <f aca="false">IF(S353="","",IFERROR(INDEX(Codetabel!$B$2:$B$11,MATCH(S353,Codetabel!$A$2:$A$11,0)),""))</f>
        <v>3.2</v>
      </c>
      <c r="U353" s="8" t="str">
        <f aca="false">IF(NOT(X353),"n/a (excluded)",IF(K353=S353,"OK","MISMATCH"))</f>
        <v>OK</v>
      </c>
      <c r="V353" s="8" t="str">
        <f aca="false">IF(NOT(X353),"n/a (excluded)",IF(M353&amp;""=T353&amp;"","OK","MISMATCH"))</f>
        <v>OK</v>
      </c>
      <c r="W353" s="8" t="str">
        <f aca="false">IF(E353="","no activity description",IF(O353="","no numeric odour distance",IF(M353="","no category","")))</f>
        <v/>
      </c>
      <c r="X353" s="12" t="b">
        <f aca="false">W353=""</f>
        <v>1</v>
      </c>
      <c r="Y353" s="8" t="n">
        <f aca="false">IF(X353,INDEX(Codetabel!$C$2:$C$11,MATCH(M353&amp;"",Codetabel!$B$2:$B$11,0)),"")</f>
        <v>4</v>
      </c>
      <c r="Z353" s="12" t="b">
        <f aca="false">IF(X353,O353=S353,"")</f>
        <v>0</v>
      </c>
    </row>
    <row r="354" customFormat="false" ht="15" hidden="false" customHeight="false" outlineLevel="0" collapsed="false">
      <c r="A354" s="9" t="n">
        <v>355</v>
      </c>
      <c r="B354" s="9" t="s">
        <v>753</v>
      </c>
      <c r="C354" s="9" t="s">
        <v>754</v>
      </c>
      <c r="D354" s="9" t="s">
        <v>1289</v>
      </c>
      <c r="E354" s="9" t="s">
        <v>757</v>
      </c>
      <c r="F354" s="9" t="n">
        <v>50</v>
      </c>
      <c r="G354" s="9" t="n">
        <v>30</v>
      </c>
      <c r="H354" s="9" t="n">
        <v>30</v>
      </c>
      <c r="I354" s="9" t="n">
        <v>30</v>
      </c>
      <c r="J354" s="9" t="n">
        <f aca="false">MAX(J355,G355,F355,E355)</f>
        <v>0</v>
      </c>
      <c r="K354" s="9" t="n">
        <v>50</v>
      </c>
      <c r="L354" s="9" t="str">
        <f aca="false">IF(ISNA(P355),"",P355)</f>
        <v/>
      </c>
      <c r="M354" s="9" t="s">
        <v>126</v>
      </c>
      <c r="N354" s="11" t="b">
        <f aca="false">TRUE()</f>
        <v>1</v>
      </c>
      <c r="O354" s="8" t="n">
        <f aca="false">IF(F354="","",IF(ISNUMBER(F354),F354,IFERROR(VALUE(F354),"")))</f>
        <v>50</v>
      </c>
      <c r="P354" s="8" t="n">
        <f aca="false">IF(G354="","",IF(ISNUMBER(G354),G354,IFERROR(VALUE(G354),"")))</f>
        <v>30</v>
      </c>
      <c r="Q354" s="8" t="n">
        <f aca="false">IF(H354="","",IF(ISNUMBER(H354),H354,IFERROR(VALUE(H354),"")))</f>
        <v>30</v>
      </c>
      <c r="R354" s="8" t="n">
        <f aca="false">IF(I354="","",IF(ISNUMBER(I354),I354,IFERROR(VALUE(I354),"")))</f>
        <v>30</v>
      </c>
      <c r="S354" s="8" t="n">
        <f aca="false">IF(COUNT(O354:R354)=0,"",MAX(O354:R354))</f>
        <v>50</v>
      </c>
      <c r="T354" s="8" t="str">
        <f aca="false">IF(S354="","",IFERROR(INDEX(Codetabel!$B$2:$B$11,MATCH(S354,Codetabel!$A$2:$A$11,0)),""))</f>
        <v>3.1</v>
      </c>
      <c r="U354" s="8" t="str">
        <f aca="false">IF(NOT(X354),"n/a (excluded)",IF(K354=S354,"OK","MISMATCH"))</f>
        <v>OK</v>
      </c>
      <c r="V354" s="8" t="str">
        <f aca="false">IF(NOT(X354),"n/a (excluded)",IF(M354&amp;""=T354&amp;"","OK","MISMATCH"))</f>
        <v>OK</v>
      </c>
      <c r="W354" s="8" t="str">
        <f aca="false">IF(E354="","no activity description",IF(O354="","no numeric odour distance",IF(M354="","no category","")))</f>
        <v/>
      </c>
      <c r="X354" s="12" t="b">
        <f aca="false">W354=""</f>
        <v>1</v>
      </c>
      <c r="Y354" s="8" t="n">
        <f aca="false">IF(X354,INDEX(Codetabel!$C$2:$C$11,MATCH(M354&amp;"",Codetabel!$B$2:$B$11,0)),"")</f>
        <v>3</v>
      </c>
      <c r="Z354" s="12" t="b">
        <f aca="false">IF(X354,O354=S354,"")</f>
        <v>1</v>
      </c>
    </row>
    <row r="355" customFormat="false" ht="15" hidden="false" customHeight="false" outlineLevel="0" collapsed="false">
      <c r="A355" s="9" t="n">
        <v>356</v>
      </c>
      <c r="B355" s="9" t="s">
        <v>1404</v>
      </c>
      <c r="C355" s="9" t="s">
        <v>1405</v>
      </c>
      <c r="D355" s="9" t="s">
        <v>1212</v>
      </c>
      <c r="E355" s="9"/>
      <c r="F355" s="9"/>
      <c r="G355" s="9"/>
      <c r="H355" s="9"/>
      <c r="I355" s="9"/>
      <c r="J355" s="9"/>
      <c r="K355" s="9"/>
      <c r="L355" s="9" t="str">
        <f aca="false">IF(ISNA(P356),"",P356)</f>
        <v/>
      </c>
      <c r="M355" s="9"/>
      <c r="N355" s="11" t="b">
        <f aca="false">TRUE()</f>
        <v>1</v>
      </c>
      <c r="O355" s="8" t="str">
        <f aca="false">IF(F355="","",IF(ISNUMBER(F355),F355,IFERROR(VALUE(F355),"")))</f>
        <v/>
      </c>
      <c r="P355" s="8" t="str">
        <f aca="false">IF(G355="","",IF(ISNUMBER(G355),G355,IFERROR(VALUE(G355),"")))</f>
        <v/>
      </c>
      <c r="Q355" s="8" t="str">
        <f aca="false">IF(H355="","",IF(ISNUMBER(H355),H355,IFERROR(VALUE(H355),"")))</f>
        <v/>
      </c>
      <c r="R355" s="8" t="str">
        <f aca="false">IF(I355="","",IF(ISNUMBER(I355),I355,IFERROR(VALUE(I355),"")))</f>
        <v/>
      </c>
      <c r="S355" s="8" t="str">
        <f aca="false">IF(COUNT(O355:R355)=0,"",MAX(O355:R355))</f>
        <v/>
      </c>
      <c r="T355" s="8" t="str">
        <f aca="false">IF(S355="","",IFERROR(INDEX(Codetabel!$B$2:$B$11,MATCH(S355,Codetabel!$A$2:$A$11,0)),""))</f>
        <v/>
      </c>
      <c r="U355" s="8" t="str">
        <f aca="false">IF(NOT(X355),"n/a (excluded)",IF(K355=S355,"OK","MISMATCH"))</f>
        <v>n/a (excluded)</v>
      </c>
      <c r="V355" s="8" t="str">
        <f aca="false">IF(NOT(X355),"n/a (excluded)",IF(M355&amp;""=T355&amp;"","OK","MISMATCH"))</f>
        <v>n/a (excluded)</v>
      </c>
      <c r="W355" s="8" t="str">
        <f aca="false">IF(E355="","no activity description",IF(O355="","no numeric odour distance",IF(M355="","no category","")))</f>
        <v>no activity description</v>
      </c>
      <c r="X355" s="12" t="b">
        <f aca="false">W355=""</f>
        <v>0</v>
      </c>
      <c r="Y355" s="8" t="str">
        <f aca="false">IF(X355,INDEX(Codetabel!$C$2:$C$11,MATCH(M355&amp;"",Codetabel!$B$2:$B$11,0)),"")</f>
        <v/>
      </c>
      <c r="Z355" s="8" t="str">
        <f aca="false">IF(X355,O355=S355,"")</f>
        <v/>
      </c>
    </row>
    <row r="356" customFormat="false" ht="15" hidden="false" customHeight="false" outlineLevel="0" collapsed="false">
      <c r="A356" s="9" t="n">
        <v>357</v>
      </c>
      <c r="B356" s="9" t="s">
        <v>1404</v>
      </c>
      <c r="C356" s="9" t="s">
        <v>1405</v>
      </c>
      <c r="D356" s="9" t="s">
        <v>1212</v>
      </c>
      <c r="E356" s="9" t="s">
        <v>1406</v>
      </c>
      <c r="F356" s="9"/>
      <c r="G356" s="9"/>
      <c r="H356" s="9"/>
      <c r="I356" s="9"/>
      <c r="J356" s="9"/>
      <c r="K356" s="9"/>
      <c r="L356" s="9" t="n">
        <f aca="false">IF(ISNA(P357),"",P357)</f>
        <v>30</v>
      </c>
      <c r="M356" s="9"/>
      <c r="N356" s="11" t="b">
        <f aca="false">TRUE()</f>
        <v>1</v>
      </c>
      <c r="O356" s="8" t="str">
        <f aca="false">IF(F356="","",IF(ISNUMBER(F356),F356,IFERROR(VALUE(F356),"")))</f>
        <v/>
      </c>
      <c r="P356" s="8" t="str">
        <f aca="false">IF(G356="","",IF(ISNUMBER(G356),G356,IFERROR(VALUE(G356),"")))</f>
        <v/>
      </c>
      <c r="Q356" s="8" t="str">
        <f aca="false">IF(H356="","",IF(ISNUMBER(H356),H356,IFERROR(VALUE(H356),"")))</f>
        <v/>
      </c>
      <c r="R356" s="8" t="str">
        <f aca="false">IF(I356="","",IF(ISNUMBER(I356),I356,IFERROR(VALUE(I356),"")))</f>
        <v/>
      </c>
      <c r="S356" s="8" t="str">
        <f aca="false">IF(COUNT(O356:R356)=0,"",MAX(O356:R356))</f>
        <v/>
      </c>
      <c r="T356" s="8" t="str">
        <f aca="false">IF(S356="","",IFERROR(INDEX(Codetabel!$B$2:$B$11,MATCH(S356,Codetabel!$A$2:$A$11,0)),""))</f>
        <v/>
      </c>
      <c r="U356" s="8" t="str">
        <f aca="false">IF(NOT(X356),"n/a (excluded)",IF(K356=S356,"OK","MISMATCH"))</f>
        <v>n/a (excluded)</v>
      </c>
      <c r="V356" s="8" t="str">
        <f aca="false">IF(NOT(X356),"n/a (excluded)",IF(M356&amp;""=T356&amp;"","OK","MISMATCH"))</f>
        <v>n/a (excluded)</v>
      </c>
      <c r="W356" s="8" t="str">
        <f aca="false">IF(E356="","no activity description",IF(O356="","no numeric odour distance",IF(M356="","no category","")))</f>
        <v>no numeric odour distance</v>
      </c>
      <c r="X356" s="12" t="b">
        <f aca="false">W356=""</f>
        <v>0</v>
      </c>
      <c r="Y356" s="8" t="str">
        <f aca="false">IF(X356,INDEX(Codetabel!$C$2:$C$11,MATCH(M356&amp;"",Codetabel!$B$2:$B$11,0)),"")</f>
        <v/>
      </c>
      <c r="Z356" s="8" t="str">
        <f aca="false">IF(X356,O356=S356,"")</f>
        <v/>
      </c>
    </row>
    <row r="357" customFormat="false" ht="15" hidden="false" customHeight="false" outlineLevel="0" collapsed="false">
      <c r="A357" s="9" t="n">
        <v>358</v>
      </c>
      <c r="B357" s="9" t="s">
        <v>772</v>
      </c>
      <c r="C357" s="9" t="s">
        <v>773</v>
      </c>
      <c r="D357" s="9" t="s">
        <v>1215</v>
      </c>
      <c r="E357" s="9" t="s">
        <v>774</v>
      </c>
      <c r="F357" s="9" t="n">
        <v>30</v>
      </c>
      <c r="G357" s="9" t="n">
        <v>30</v>
      </c>
      <c r="H357" s="9" t="n">
        <v>50</v>
      </c>
      <c r="I357" s="9" t="n">
        <v>30</v>
      </c>
      <c r="J357" s="9" t="n">
        <f aca="false">MAX(J358,G358,F358,E358)</f>
        <v>100</v>
      </c>
      <c r="K357" s="9" t="n">
        <v>50</v>
      </c>
      <c r="L357" s="9" t="n">
        <f aca="false">IF(ISNA(P358),"",P358)</f>
        <v>100</v>
      </c>
      <c r="M357" s="9" t="s">
        <v>126</v>
      </c>
      <c r="N357" s="11" t="b">
        <f aca="false">TRUE()</f>
        <v>1</v>
      </c>
      <c r="O357" s="8" t="n">
        <f aca="false">IF(F357="","",IF(ISNUMBER(F357),F357,IFERROR(VALUE(F357),"")))</f>
        <v>30</v>
      </c>
      <c r="P357" s="8" t="n">
        <f aca="false">IF(G357="","",IF(ISNUMBER(G357),G357,IFERROR(VALUE(G357),"")))</f>
        <v>30</v>
      </c>
      <c r="Q357" s="8" t="n">
        <f aca="false">IF(H357="","",IF(ISNUMBER(H357),H357,IFERROR(VALUE(H357),"")))</f>
        <v>50</v>
      </c>
      <c r="R357" s="8" t="n">
        <f aca="false">IF(I357="","",IF(ISNUMBER(I357),I357,IFERROR(VALUE(I357),"")))</f>
        <v>30</v>
      </c>
      <c r="S357" s="8" t="n">
        <f aca="false">IF(COUNT(O357:R357)=0,"",MAX(O357:R357))</f>
        <v>50</v>
      </c>
      <c r="T357" s="8" t="str">
        <f aca="false">IF(S357="","",IFERROR(INDEX(Codetabel!$B$2:$B$11,MATCH(S357,Codetabel!$A$2:$A$11,0)),""))</f>
        <v>3.1</v>
      </c>
      <c r="U357" s="8" t="str">
        <f aca="false">IF(NOT(X357),"n/a (excluded)",IF(K357=S357,"OK","MISMATCH"))</f>
        <v>OK</v>
      </c>
      <c r="V357" s="8" t="str">
        <f aca="false">IF(NOT(X357),"n/a (excluded)",IF(M357&amp;""=T357&amp;"","OK","MISMATCH"))</f>
        <v>OK</v>
      </c>
      <c r="W357" s="8" t="str">
        <f aca="false">IF(E357="","no activity description",IF(O357="","no numeric odour distance",IF(M357="","no category","")))</f>
        <v/>
      </c>
      <c r="X357" s="12" t="b">
        <f aca="false">W357=""</f>
        <v>1</v>
      </c>
      <c r="Y357" s="8" t="n">
        <f aca="false">IF(X357,INDEX(Codetabel!$C$2:$C$11,MATCH(M357&amp;"",Codetabel!$B$2:$B$11,0)),"")</f>
        <v>3</v>
      </c>
      <c r="Z357" s="12" t="b">
        <f aca="false">IF(X357,O357=S357,"")</f>
        <v>0</v>
      </c>
    </row>
    <row r="358" customFormat="false" ht="15" hidden="false" customHeight="false" outlineLevel="0" collapsed="false">
      <c r="A358" s="9" t="n">
        <v>359</v>
      </c>
      <c r="B358" s="9" t="s">
        <v>772</v>
      </c>
      <c r="C358" s="9" t="s">
        <v>773</v>
      </c>
      <c r="D358" s="9" t="s">
        <v>392</v>
      </c>
      <c r="E358" s="9" t="s">
        <v>775</v>
      </c>
      <c r="F358" s="9" t="n">
        <v>100</v>
      </c>
      <c r="G358" s="9" t="n">
        <v>100</v>
      </c>
      <c r="H358" s="9" t="n">
        <v>300</v>
      </c>
      <c r="I358" s="9" t="n">
        <v>50</v>
      </c>
      <c r="J358" s="9" t="n">
        <f aca="false">MAX(J359,G359,F359,E359)</f>
        <v>50</v>
      </c>
      <c r="K358" s="9" t="n">
        <v>300</v>
      </c>
      <c r="L358" s="9" t="n">
        <f aca="false">IF(ISNA(P359),"",P359)</f>
        <v>10</v>
      </c>
      <c r="M358" s="9" t="s">
        <v>199</v>
      </c>
      <c r="N358" s="11" t="b">
        <f aca="false">TRUE()</f>
        <v>1</v>
      </c>
      <c r="O358" s="8" t="n">
        <f aca="false">IF(F358="","",IF(ISNUMBER(F358),F358,IFERROR(VALUE(F358),"")))</f>
        <v>100</v>
      </c>
      <c r="P358" s="8" t="n">
        <f aca="false">IF(G358="","",IF(ISNUMBER(G358),G358,IFERROR(VALUE(G358),"")))</f>
        <v>100</v>
      </c>
      <c r="Q358" s="8" t="n">
        <f aca="false">IF(H358="","",IF(ISNUMBER(H358),H358,IFERROR(VALUE(H358),"")))</f>
        <v>300</v>
      </c>
      <c r="R358" s="8" t="n">
        <f aca="false">IF(I358="","",IF(ISNUMBER(I358),I358,IFERROR(VALUE(I358),"")))</f>
        <v>50</v>
      </c>
      <c r="S358" s="8" t="n">
        <f aca="false">IF(COUNT(O358:R358)=0,"",MAX(O358:R358))</f>
        <v>300</v>
      </c>
      <c r="T358" s="8" t="str">
        <f aca="false">IF(S358="","",IFERROR(INDEX(Codetabel!$B$2:$B$11,MATCH(S358,Codetabel!$A$2:$A$11,0)),""))</f>
        <v>4.2</v>
      </c>
      <c r="U358" s="8" t="str">
        <f aca="false">IF(NOT(X358),"n/a (excluded)",IF(K358=S358,"OK","MISMATCH"))</f>
        <v>OK</v>
      </c>
      <c r="V358" s="8" t="str">
        <f aca="false">IF(NOT(X358),"n/a (excluded)",IF(M358&amp;""=T358&amp;"","OK","MISMATCH"))</f>
        <v>OK</v>
      </c>
      <c r="W358" s="8" t="str">
        <f aca="false">IF(E358="","no activity description",IF(O358="","no numeric odour distance",IF(M358="","no category","")))</f>
        <v/>
      </c>
      <c r="X358" s="12" t="b">
        <f aca="false">W358=""</f>
        <v>1</v>
      </c>
      <c r="Y358" s="8" t="n">
        <f aca="false">IF(X358,INDEX(Codetabel!$C$2:$C$11,MATCH(M358&amp;"",Codetabel!$B$2:$B$11,0)),"")</f>
        <v>6</v>
      </c>
      <c r="Z358" s="12" t="b">
        <f aca="false">IF(X358,O358=S358,"")</f>
        <v>0</v>
      </c>
    </row>
    <row r="359" customFormat="false" ht="15" hidden="false" customHeight="false" outlineLevel="0" collapsed="false">
      <c r="A359" s="9" t="n">
        <v>360</v>
      </c>
      <c r="B359" s="9" t="s">
        <v>776</v>
      </c>
      <c r="C359" s="9" t="s">
        <v>777</v>
      </c>
      <c r="D359" s="9"/>
      <c r="E359" s="9" t="s">
        <v>778</v>
      </c>
      <c r="F359" s="9" t="n">
        <v>10</v>
      </c>
      <c r="G359" s="9" t="n">
        <v>10</v>
      </c>
      <c r="H359" s="9" t="n">
        <v>30</v>
      </c>
      <c r="I359" s="9" t="n">
        <v>0</v>
      </c>
      <c r="J359" s="9" t="n">
        <f aca="false">MAX(J360,G360,F360,E360)</f>
        <v>50</v>
      </c>
      <c r="K359" s="9" t="n">
        <v>30</v>
      </c>
      <c r="L359" s="9" t="n">
        <f aca="false">IF(ISNA(P360),"",P360)</f>
        <v>10</v>
      </c>
      <c r="M359" s="9" t="s">
        <v>107</v>
      </c>
      <c r="N359" s="11" t="b">
        <f aca="false">TRUE()</f>
        <v>1</v>
      </c>
      <c r="O359" s="8" t="n">
        <f aca="false">IF(F359="","",IF(ISNUMBER(F359),F359,IFERROR(VALUE(F359),"")))</f>
        <v>10</v>
      </c>
      <c r="P359" s="8" t="n">
        <f aca="false">IF(G359="","",IF(ISNUMBER(G359),G359,IFERROR(VALUE(G359),"")))</f>
        <v>10</v>
      </c>
      <c r="Q359" s="8" t="n">
        <f aca="false">IF(H359="","",IF(ISNUMBER(H359),H359,IFERROR(VALUE(H359),"")))</f>
        <v>30</v>
      </c>
      <c r="R359" s="8" t="n">
        <f aca="false">IF(I359="","",IF(ISNUMBER(I359),I359,IFERROR(VALUE(I359),"")))</f>
        <v>0</v>
      </c>
      <c r="S359" s="8" t="n">
        <f aca="false">IF(COUNT(O359:R359)=0,"",MAX(O359:R359))</f>
        <v>30</v>
      </c>
      <c r="T359" s="8" t="str">
        <f aca="false">IF(S359="","",IFERROR(INDEX(Codetabel!$B$2:$B$11,MATCH(S359,Codetabel!$A$2:$A$11,0)),""))</f>
        <v>2</v>
      </c>
      <c r="U359" s="8" t="str">
        <f aca="false">IF(NOT(X359),"n/a (excluded)",IF(K359=S359,"OK","MISMATCH"))</f>
        <v>OK</v>
      </c>
      <c r="V359" s="8" t="str">
        <f aca="false">IF(NOT(X359),"n/a (excluded)",IF(M359&amp;""=T359&amp;"","OK","MISMATCH"))</f>
        <v>OK</v>
      </c>
      <c r="W359" s="8" t="str">
        <f aca="false">IF(E359="","no activity description",IF(O359="","no numeric odour distance",IF(M359="","no category","")))</f>
        <v/>
      </c>
      <c r="X359" s="12" t="b">
        <f aca="false">W359=""</f>
        <v>1</v>
      </c>
      <c r="Y359" s="8" t="n">
        <f aca="false">IF(X359,INDEX(Codetabel!$C$2:$C$11,MATCH(M359&amp;"",Codetabel!$B$2:$B$11,0)),"")</f>
        <v>2</v>
      </c>
      <c r="Z359" s="12" t="b">
        <f aca="false">IF(X359,O359=S359,"")</f>
        <v>0</v>
      </c>
    </row>
    <row r="360" customFormat="false" ht="15" hidden="false" customHeight="false" outlineLevel="0" collapsed="false">
      <c r="A360" s="9" t="n">
        <v>361</v>
      </c>
      <c r="B360" s="9" t="s">
        <v>779</v>
      </c>
      <c r="C360" s="9" t="s">
        <v>780</v>
      </c>
      <c r="D360" s="9"/>
      <c r="E360" s="9" t="s">
        <v>781</v>
      </c>
      <c r="F360" s="9" t="n">
        <v>50</v>
      </c>
      <c r="G360" s="9" t="n">
        <v>10</v>
      </c>
      <c r="H360" s="9" t="n">
        <v>100</v>
      </c>
      <c r="I360" s="9" t="n">
        <v>0</v>
      </c>
      <c r="J360" s="9" t="n">
        <f aca="false">MAX(J361,G361,F361,E361)</f>
        <v>50</v>
      </c>
      <c r="K360" s="9" t="n">
        <v>100</v>
      </c>
      <c r="L360" s="9" t="n">
        <f aca="false">IF(ISNA(P361),"",P361)</f>
        <v>0</v>
      </c>
      <c r="M360" s="9" t="s">
        <v>115</v>
      </c>
      <c r="N360" s="11" t="b">
        <f aca="false">TRUE()</f>
        <v>1</v>
      </c>
      <c r="O360" s="8" t="n">
        <f aca="false">IF(F360="","",IF(ISNUMBER(F360),F360,IFERROR(VALUE(F360),"")))</f>
        <v>50</v>
      </c>
      <c r="P360" s="8" t="n">
        <f aca="false">IF(G360="","",IF(ISNUMBER(G360),G360,IFERROR(VALUE(G360),"")))</f>
        <v>10</v>
      </c>
      <c r="Q360" s="8" t="n">
        <f aca="false">IF(H360="","",IF(ISNUMBER(H360),H360,IFERROR(VALUE(H360),"")))</f>
        <v>100</v>
      </c>
      <c r="R360" s="8" t="n">
        <f aca="false">IF(I360="","",IF(ISNUMBER(I360),I360,IFERROR(VALUE(I360),"")))</f>
        <v>0</v>
      </c>
      <c r="S360" s="8" t="n">
        <f aca="false">IF(COUNT(O360:R360)=0,"",MAX(O360:R360))</f>
        <v>100</v>
      </c>
      <c r="T360" s="8" t="str">
        <f aca="false">IF(S360="","",IFERROR(INDEX(Codetabel!$B$2:$B$11,MATCH(S360,Codetabel!$A$2:$A$11,0)),""))</f>
        <v>3.2</v>
      </c>
      <c r="U360" s="8" t="str">
        <f aca="false">IF(NOT(X360),"n/a (excluded)",IF(K360=S360,"OK","MISMATCH"))</f>
        <v>OK</v>
      </c>
      <c r="V360" s="8" t="str">
        <f aca="false">IF(NOT(X360),"n/a (excluded)",IF(M360&amp;""=T360&amp;"","OK","MISMATCH"))</f>
        <v>OK</v>
      </c>
      <c r="W360" s="8" t="str">
        <f aca="false">IF(E360="","no activity description",IF(O360="","no numeric odour distance",IF(M360="","no category","")))</f>
        <v/>
      </c>
      <c r="X360" s="12" t="b">
        <f aca="false">W360=""</f>
        <v>1</v>
      </c>
      <c r="Y360" s="8" t="n">
        <f aca="false">IF(X360,INDEX(Codetabel!$C$2:$C$11,MATCH(M360&amp;"",Codetabel!$B$2:$B$11,0)),"")</f>
        <v>4</v>
      </c>
      <c r="Z360" s="12" t="b">
        <f aca="false">IF(X360,O360=S360,"")</f>
        <v>0</v>
      </c>
    </row>
    <row r="361" customFormat="false" ht="15" hidden="false" customHeight="false" outlineLevel="0" collapsed="false">
      <c r="A361" s="9" t="n">
        <v>362</v>
      </c>
      <c r="B361" s="9" t="s">
        <v>782</v>
      </c>
      <c r="C361" s="9" t="s">
        <v>783</v>
      </c>
      <c r="D361" s="9"/>
      <c r="E361" s="9" t="s">
        <v>784</v>
      </c>
      <c r="F361" s="9" t="n">
        <v>50</v>
      </c>
      <c r="G361" s="9" t="n">
        <v>0</v>
      </c>
      <c r="H361" s="9" t="n">
        <v>30</v>
      </c>
      <c r="I361" s="9" t="n">
        <v>0</v>
      </c>
      <c r="J361" s="9" t="n">
        <f aca="false">MAX(J362,G362,F362,E362)</f>
        <v>30</v>
      </c>
      <c r="K361" s="9" t="n">
        <v>50</v>
      </c>
      <c r="L361" s="9" t="n">
        <f aca="false">IF(ISNA(P362),"",P362)</f>
        <v>10</v>
      </c>
      <c r="M361" s="9" t="s">
        <v>126</v>
      </c>
      <c r="N361" s="11" t="b">
        <f aca="false">TRUE()</f>
        <v>1</v>
      </c>
      <c r="O361" s="8" t="n">
        <f aca="false">IF(F361="","",IF(ISNUMBER(F361),F361,IFERROR(VALUE(F361),"")))</f>
        <v>50</v>
      </c>
      <c r="P361" s="8" t="n">
        <f aca="false">IF(G361="","",IF(ISNUMBER(G361),G361,IFERROR(VALUE(G361),"")))</f>
        <v>0</v>
      </c>
      <c r="Q361" s="8" t="n">
        <f aca="false">IF(H361="","",IF(ISNUMBER(H361),H361,IFERROR(VALUE(H361),"")))</f>
        <v>30</v>
      </c>
      <c r="R361" s="8" t="n">
        <f aca="false">IF(I361="","",IF(ISNUMBER(I361),I361,IFERROR(VALUE(I361),"")))</f>
        <v>0</v>
      </c>
      <c r="S361" s="8" t="n">
        <f aca="false">IF(COUNT(O361:R361)=0,"",MAX(O361:R361))</f>
        <v>50</v>
      </c>
      <c r="T361" s="8" t="str">
        <f aca="false">IF(S361="","",IFERROR(INDEX(Codetabel!$B$2:$B$11,MATCH(S361,Codetabel!$A$2:$A$11,0)),""))</f>
        <v>3.1</v>
      </c>
      <c r="U361" s="8" t="str">
        <f aca="false">IF(NOT(X361),"n/a (excluded)",IF(K361=S361,"OK","MISMATCH"))</f>
        <v>OK</v>
      </c>
      <c r="V361" s="8" t="str">
        <f aca="false">IF(NOT(X361),"n/a (excluded)",IF(M361&amp;""=T361&amp;"","OK","MISMATCH"))</f>
        <v>OK</v>
      </c>
      <c r="W361" s="8" t="str">
        <f aca="false">IF(E361="","no activity description",IF(O361="","no numeric odour distance",IF(M361="","no category","")))</f>
        <v/>
      </c>
      <c r="X361" s="12" t="b">
        <f aca="false">W361=""</f>
        <v>1</v>
      </c>
      <c r="Y361" s="8" t="n">
        <f aca="false">IF(X361,INDEX(Codetabel!$C$2:$C$11,MATCH(M361&amp;"",Codetabel!$B$2:$B$11,0)),"")</f>
        <v>3</v>
      </c>
      <c r="Z361" s="12" t="b">
        <f aca="false">IF(X361,O361=S361,"")</f>
        <v>1</v>
      </c>
    </row>
    <row r="362" customFormat="false" ht="15" hidden="false" customHeight="false" outlineLevel="0" collapsed="false">
      <c r="A362" s="9" t="n">
        <v>363</v>
      </c>
      <c r="B362" s="9" t="s">
        <v>785</v>
      </c>
      <c r="C362" s="9" t="s">
        <v>786</v>
      </c>
      <c r="D362" s="9"/>
      <c r="E362" s="9" t="s">
        <v>787</v>
      </c>
      <c r="F362" s="9" t="n">
        <v>30</v>
      </c>
      <c r="G362" s="9" t="n">
        <v>10</v>
      </c>
      <c r="H362" s="9" t="n">
        <v>30</v>
      </c>
      <c r="I362" s="9" t="n">
        <v>50</v>
      </c>
      <c r="J362" s="9" t="n">
        <f aca="false">MAX(J363,G363,F363,E363)</f>
        <v>30</v>
      </c>
      <c r="K362" s="9" t="n">
        <v>50</v>
      </c>
      <c r="L362" s="9" t="n">
        <f aca="false">IF(ISNA(P363),"",P363)</f>
        <v>0</v>
      </c>
      <c r="M362" s="9" t="s">
        <v>126</v>
      </c>
      <c r="N362" s="11" t="b">
        <f aca="false">TRUE()</f>
        <v>1</v>
      </c>
      <c r="O362" s="8" t="n">
        <f aca="false">IF(F362="","",IF(ISNUMBER(F362),F362,IFERROR(VALUE(F362),"")))</f>
        <v>30</v>
      </c>
      <c r="P362" s="8" t="n">
        <f aca="false">IF(G362="","",IF(ISNUMBER(G362),G362,IFERROR(VALUE(G362),"")))</f>
        <v>10</v>
      </c>
      <c r="Q362" s="8" t="n">
        <f aca="false">IF(H362="","",IF(ISNUMBER(H362),H362,IFERROR(VALUE(H362),"")))</f>
        <v>30</v>
      </c>
      <c r="R362" s="8" t="n">
        <f aca="false">IF(I362="","",IF(ISNUMBER(I362),I362,IFERROR(VALUE(I362),"")))</f>
        <v>50</v>
      </c>
      <c r="S362" s="8" t="n">
        <f aca="false">IF(COUNT(O362:R362)=0,"",MAX(O362:R362))</f>
        <v>50</v>
      </c>
      <c r="T362" s="8" t="str">
        <f aca="false">IF(S362="","",IFERROR(INDEX(Codetabel!$B$2:$B$11,MATCH(S362,Codetabel!$A$2:$A$11,0)),""))</f>
        <v>3.1</v>
      </c>
      <c r="U362" s="8" t="str">
        <f aca="false">IF(NOT(X362),"n/a (excluded)",IF(K362=S362,"OK","MISMATCH"))</f>
        <v>OK</v>
      </c>
      <c r="V362" s="8" t="str">
        <f aca="false">IF(NOT(X362),"n/a (excluded)",IF(M362&amp;""=T362&amp;"","OK","MISMATCH"))</f>
        <v>OK</v>
      </c>
      <c r="W362" s="8" t="str">
        <f aca="false">IF(E362="","no activity description",IF(O362="","no numeric odour distance",IF(M362="","no category","")))</f>
        <v/>
      </c>
      <c r="X362" s="12" t="b">
        <f aca="false">W362=""</f>
        <v>1</v>
      </c>
      <c r="Y362" s="8" t="n">
        <f aca="false">IF(X362,INDEX(Codetabel!$C$2:$C$11,MATCH(M362&amp;"",Codetabel!$B$2:$B$11,0)),"")</f>
        <v>3</v>
      </c>
      <c r="Z362" s="12" t="b">
        <f aca="false">IF(X362,O362=S362,"")</f>
        <v>0</v>
      </c>
    </row>
    <row r="363" customFormat="false" ht="15" hidden="false" customHeight="false" outlineLevel="0" collapsed="false">
      <c r="A363" s="9" t="n">
        <v>364</v>
      </c>
      <c r="B363" s="9" t="s">
        <v>788</v>
      </c>
      <c r="C363" s="9" t="s">
        <v>789</v>
      </c>
      <c r="D363" s="9"/>
      <c r="E363" s="9" t="s">
        <v>790</v>
      </c>
      <c r="F363" s="9" t="n">
        <v>10</v>
      </c>
      <c r="G363" s="9" t="n">
        <v>0</v>
      </c>
      <c r="H363" s="9" t="n">
        <v>30</v>
      </c>
      <c r="I363" s="9" t="n">
        <v>50</v>
      </c>
      <c r="J363" s="9" t="n">
        <f aca="false">MAX(J364,G364,F364,E364)</f>
        <v>30</v>
      </c>
      <c r="K363" s="9" t="n">
        <v>50</v>
      </c>
      <c r="L363" s="9" t="n">
        <f aca="false">IF(ISNA(P364),"",P364)</f>
        <v>0</v>
      </c>
      <c r="M363" s="9" t="s">
        <v>126</v>
      </c>
      <c r="N363" s="11" t="b">
        <f aca="false">TRUE()</f>
        <v>1</v>
      </c>
      <c r="O363" s="8" t="n">
        <f aca="false">IF(F363="","",IF(ISNUMBER(F363),F363,IFERROR(VALUE(F363),"")))</f>
        <v>10</v>
      </c>
      <c r="P363" s="8" t="n">
        <f aca="false">IF(G363="","",IF(ISNUMBER(G363),G363,IFERROR(VALUE(G363),"")))</f>
        <v>0</v>
      </c>
      <c r="Q363" s="8" t="n">
        <f aca="false">IF(H363="","",IF(ISNUMBER(H363),H363,IFERROR(VALUE(H363),"")))</f>
        <v>30</v>
      </c>
      <c r="R363" s="8" t="n">
        <f aca="false">IF(I363="","",IF(ISNUMBER(I363),I363,IFERROR(VALUE(I363),"")))</f>
        <v>50</v>
      </c>
      <c r="S363" s="8" t="n">
        <f aca="false">IF(COUNT(O363:R363)=0,"",MAX(O363:R363))</f>
        <v>50</v>
      </c>
      <c r="T363" s="8" t="str">
        <f aca="false">IF(S363="","",IFERROR(INDEX(Codetabel!$B$2:$B$11,MATCH(S363,Codetabel!$A$2:$A$11,0)),""))</f>
        <v>3.1</v>
      </c>
      <c r="U363" s="8" t="str">
        <f aca="false">IF(NOT(X363),"n/a (excluded)",IF(K363=S363,"OK","MISMATCH"))</f>
        <v>OK</v>
      </c>
      <c r="V363" s="8" t="str">
        <f aca="false">IF(NOT(X363),"n/a (excluded)",IF(M363&amp;""=T363&amp;"","OK","MISMATCH"))</f>
        <v>OK</v>
      </c>
      <c r="W363" s="8" t="str">
        <f aca="false">IF(E363="","no activity description",IF(O363="","no numeric odour distance",IF(M363="","no category","")))</f>
        <v/>
      </c>
      <c r="X363" s="12" t="b">
        <f aca="false">W363=""</f>
        <v>1</v>
      </c>
      <c r="Y363" s="8" t="n">
        <f aca="false">IF(X363,INDEX(Codetabel!$C$2:$C$11,MATCH(M363&amp;"",Codetabel!$B$2:$B$11,0)),"")</f>
        <v>3</v>
      </c>
      <c r="Z363" s="12" t="b">
        <f aca="false">IF(X363,O363=S363,"")</f>
        <v>0</v>
      </c>
    </row>
    <row r="364" customFormat="false" ht="15" hidden="false" customHeight="false" outlineLevel="0" collapsed="false">
      <c r="A364" s="9" t="n">
        <v>365</v>
      </c>
      <c r="B364" s="9" t="s">
        <v>791</v>
      </c>
      <c r="C364" s="9" t="s">
        <v>792</v>
      </c>
      <c r="D364" s="9"/>
      <c r="E364" s="9" t="s">
        <v>793</v>
      </c>
      <c r="F364" s="9" t="n">
        <v>0</v>
      </c>
      <c r="G364" s="9" t="n">
        <v>0</v>
      </c>
      <c r="H364" s="9" t="n">
        <v>30</v>
      </c>
      <c r="I364" s="9" t="n">
        <v>0</v>
      </c>
      <c r="J364" s="9" t="n">
        <f aca="false">MAX(J365,G365,F365,E365)</f>
        <v>30</v>
      </c>
      <c r="K364" s="9" t="n">
        <v>30</v>
      </c>
      <c r="L364" s="9" t="n">
        <f aca="false">IF(ISNA(P365),"",P365)</f>
        <v>0</v>
      </c>
      <c r="M364" s="9" t="s">
        <v>107</v>
      </c>
      <c r="N364" s="11" t="b">
        <f aca="false">TRUE()</f>
        <v>1</v>
      </c>
      <c r="O364" s="8" t="n">
        <f aca="false">IF(F364="","",IF(ISNUMBER(F364),F364,IFERROR(VALUE(F364),"")))</f>
        <v>0</v>
      </c>
      <c r="P364" s="8" t="n">
        <f aca="false">IF(G364="","",IF(ISNUMBER(G364),G364,IFERROR(VALUE(G364),"")))</f>
        <v>0</v>
      </c>
      <c r="Q364" s="8" t="n">
        <f aca="false">IF(H364="","",IF(ISNUMBER(H364),H364,IFERROR(VALUE(H364),"")))</f>
        <v>30</v>
      </c>
      <c r="R364" s="8" t="n">
        <f aca="false">IF(I364="","",IF(ISNUMBER(I364),I364,IFERROR(VALUE(I364),"")))</f>
        <v>0</v>
      </c>
      <c r="S364" s="8" t="n">
        <f aca="false">IF(COUNT(O364:R364)=0,"",MAX(O364:R364))</f>
        <v>30</v>
      </c>
      <c r="T364" s="8" t="str">
        <f aca="false">IF(S364="","",IFERROR(INDEX(Codetabel!$B$2:$B$11,MATCH(S364,Codetabel!$A$2:$A$11,0)),""))</f>
        <v>2</v>
      </c>
      <c r="U364" s="8" t="str">
        <f aca="false">IF(NOT(X364),"n/a (excluded)",IF(K364=S364,"OK","MISMATCH"))</f>
        <v>OK</v>
      </c>
      <c r="V364" s="8" t="str">
        <f aca="false">IF(NOT(X364),"n/a (excluded)",IF(M364&amp;""=T364&amp;"","OK","MISMATCH"))</f>
        <v>OK</v>
      </c>
      <c r="W364" s="8" t="str">
        <f aca="false">IF(E364="","no activity description",IF(O364="","no numeric odour distance",IF(M364="","no category","")))</f>
        <v/>
      </c>
      <c r="X364" s="12" t="b">
        <f aca="false">W364=""</f>
        <v>1</v>
      </c>
      <c r="Y364" s="8" t="n">
        <f aca="false">IF(X364,INDEX(Codetabel!$C$2:$C$11,MATCH(M364&amp;"",Codetabel!$B$2:$B$11,0)),"")</f>
        <v>2</v>
      </c>
      <c r="Z364" s="12" t="b">
        <f aca="false">IF(X364,O364=S364,"")</f>
        <v>0</v>
      </c>
    </row>
    <row r="365" customFormat="false" ht="15" hidden="false" customHeight="false" outlineLevel="0" collapsed="false">
      <c r="A365" s="9" t="n">
        <v>366</v>
      </c>
      <c r="B365" s="9" t="s">
        <v>794</v>
      </c>
      <c r="C365" s="9" t="s">
        <v>795</v>
      </c>
      <c r="D365" s="9"/>
      <c r="E365" s="9" t="s">
        <v>796</v>
      </c>
      <c r="F365" s="9" t="n">
        <v>10</v>
      </c>
      <c r="G365" s="9" t="n">
        <v>0</v>
      </c>
      <c r="H365" s="9" t="n">
        <v>30</v>
      </c>
      <c r="I365" s="9" t="n">
        <v>0</v>
      </c>
      <c r="J365" s="9" t="n">
        <f aca="false">MAX(J366,G366,F366,E366)</f>
        <v>30</v>
      </c>
      <c r="K365" s="9" t="n">
        <v>30</v>
      </c>
      <c r="L365" s="9" t="n">
        <f aca="false">IF(ISNA(P366),"",P366)</f>
        <v>10</v>
      </c>
      <c r="M365" s="9" t="s">
        <v>107</v>
      </c>
      <c r="N365" s="11" t="b">
        <f aca="false">TRUE()</f>
        <v>1</v>
      </c>
      <c r="O365" s="8" t="n">
        <f aca="false">IF(F365="","",IF(ISNUMBER(F365),F365,IFERROR(VALUE(F365),"")))</f>
        <v>10</v>
      </c>
      <c r="P365" s="8" t="n">
        <f aca="false">IF(G365="","",IF(ISNUMBER(G365),G365,IFERROR(VALUE(G365),"")))</f>
        <v>0</v>
      </c>
      <c r="Q365" s="8" t="n">
        <f aca="false">IF(H365="","",IF(ISNUMBER(H365),H365,IFERROR(VALUE(H365),"")))</f>
        <v>30</v>
      </c>
      <c r="R365" s="8" t="n">
        <f aca="false">IF(I365="","",IF(ISNUMBER(I365),I365,IFERROR(VALUE(I365),"")))</f>
        <v>0</v>
      </c>
      <c r="S365" s="8" t="n">
        <f aca="false">IF(COUNT(O365:R365)=0,"",MAX(O365:R365))</f>
        <v>30</v>
      </c>
      <c r="T365" s="8" t="str">
        <f aca="false">IF(S365="","",IFERROR(INDEX(Codetabel!$B$2:$B$11,MATCH(S365,Codetabel!$A$2:$A$11,0)),""))</f>
        <v>2</v>
      </c>
      <c r="U365" s="8" t="str">
        <f aca="false">IF(NOT(X365),"n/a (excluded)",IF(K365=S365,"OK","MISMATCH"))</f>
        <v>OK</v>
      </c>
      <c r="V365" s="8" t="str">
        <f aca="false">IF(NOT(X365),"n/a (excluded)",IF(M365&amp;""=T365&amp;"","OK","MISMATCH"))</f>
        <v>OK</v>
      </c>
      <c r="W365" s="8" t="str">
        <f aca="false">IF(E365="","no activity description",IF(O365="","no numeric odour distance",IF(M365="","no category","")))</f>
        <v/>
      </c>
      <c r="X365" s="12" t="b">
        <f aca="false">W365=""</f>
        <v>1</v>
      </c>
      <c r="Y365" s="8" t="n">
        <f aca="false">IF(X365,INDEX(Codetabel!$C$2:$C$11,MATCH(M365&amp;"",Codetabel!$B$2:$B$11,0)),"")</f>
        <v>2</v>
      </c>
      <c r="Z365" s="12" t="b">
        <f aca="false">IF(X365,O365=S365,"")</f>
        <v>0</v>
      </c>
    </row>
    <row r="366" customFormat="false" ht="15" hidden="false" customHeight="false" outlineLevel="0" collapsed="false">
      <c r="A366" s="9" t="n">
        <v>367</v>
      </c>
      <c r="B366" s="9" t="s">
        <v>797</v>
      </c>
      <c r="C366" s="9" t="s">
        <v>798</v>
      </c>
      <c r="D366" s="9"/>
      <c r="E366" s="9" t="s">
        <v>799</v>
      </c>
      <c r="F366" s="9" t="n">
        <v>10</v>
      </c>
      <c r="G366" s="9" t="n">
        <v>10</v>
      </c>
      <c r="H366" s="9" t="n">
        <v>30</v>
      </c>
      <c r="I366" s="9" t="n">
        <v>0</v>
      </c>
      <c r="J366" s="9" t="n">
        <f aca="false">MAX(J367,G367,F367,E367)</f>
        <v>30</v>
      </c>
      <c r="K366" s="9" t="n">
        <v>30</v>
      </c>
      <c r="L366" s="9" t="n">
        <f aca="false">IF(ISNA(P367),"",P367)</f>
        <v>10</v>
      </c>
      <c r="M366" s="9" t="s">
        <v>107</v>
      </c>
      <c r="N366" s="11" t="b">
        <f aca="false">TRUE()</f>
        <v>1</v>
      </c>
      <c r="O366" s="8" t="n">
        <f aca="false">IF(F366="","",IF(ISNUMBER(F366),F366,IFERROR(VALUE(F366),"")))</f>
        <v>10</v>
      </c>
      <c r="P366" s="8" t="n">
        <f aca="false">IF(G366="","",IF(ISNUMBER(G366),G366,IFERROR(VALUE(G366),"")))</f>
        <v>10</v>
      </c>
      <c r="Q366" s="8" t="n">
        <f aca="false">IF(H366="","",IF(ISNUMBER(H366),H366,IFERROR(VALUE(H366),"")))</f>
        <v>30</v>
      </c>
      <c r="R366" s="8" t="n">
        <f aca="false">IF(I366="","",IF(ISNUMBER(I366),I366,IFERROR(VALUE(I366),"")))</f>
        <v>0</v>
      </c>
      <c r="S366" s="8" t="n">
        <f aca="false">IF(COUNT(O366:R366)=0,"",MAX(O366:R366))</f>
        <v>30</v>
      </c>
      <c r="T366" s="8" t="str">
        <f aca="false">IF(S366="","",IFERROR(INDEX(Codetabel!$B$2:$B$11,MATCH(S366,Codetabel!$A$2:$A$11,0)),""))</f>
        <v>2</v>
      </c>
      <c r="U366" s="8" t="str">
        <f aca="false">IF(NOT(X366),"n/a (excluded)",IF(K366=S366,"OK","MISMATCH"))</f>
        <v>OK</v>
      </c>
      <c r="V366" s="8" t="str">
        <f aca="false">IF(NOT(X366),"n/a (excluded)",IF(M366&amp;""=T366&amp;"","OK","MISMATCH"))</f>
        <v>OK</v>
      </c>
      <c r="W366" s="8" t="str">
        <f aca="false">IF(E366="","no activity description",IF(O366="","no numeric odour distance",IF(M366="","no category","")))</f>
        <v/>
      </c>
      <c r="X366" s="12" t="b">
        <f aca="false">W366=""</f>
        <v>1</v>
      </c>
      <c r="Y366" s="8" t="n">
        <f aca="false">IF(X366,INDEX(Codetabel!$C$2:$C$11,MATCH(M366&amp;"",Codetabel!$B$2:$B$11,0)),"")</f>
        <v>2</v>
      </c>
      <c r="Z366" s="12" t="b">
        <f aca="false">IF(X366,O366=S366,"")</f>
        <v>0</v>
      </c>
    </row>
    <row r="367" customFormat="false" ht="15" hidden="false" customHeight="false" outlineLevel="0" collapsed="false">
      <c r="A367" s="9" t="n">
        <v>368</v>
      </c>
      <c r="B367" s="9" t="s">
        <v>800</v>
      </c>
      <c r="C367" s="9" t="s">
        <v>801</v>
      </c>
      <c r="D367" s="9"/>
      <c r="E367" s="9" t="s">
        <v>802</v>
      </c>
      <c r="F367" s="9" t="n">
        <v>30</v>
      </c>
      <c r="G367" s="9" t="n">
        <v>10</v>
      </c>
      <c r="H367" s="9" t="n">
        <v>30</v>
      </c>
      <c r="I367" s="9" t="n">
        <v>0</v>
      </c>
      <c r="J367" s="9" t="n">
        <f aca="false">MAX(J368,G368,F368,E368)</f>
        <v>10</v>
      </c>
      <c r="K367" s="9" t="n">
        <v>30</v>
      </c>
      <c r="L367" s="9" t="n">
        <f aca="false">IF(ISNA(P368),"",P368)</f>
        <v>10</v>
      </c>
      <c r="M367" s="9" t="s">
        <v>107</v>
      </c>
      <c r="N367" s="11" t="b">
        <f aca="false">TRUE()</f>
        <v>1</v>
      </c>
      <c r="O367" s="8" t="n">
        <f aca="false">IF(F367="","",IF(ISNUMBER(F367),F367,IFERROR(VALUE(F367),"")))</f>
        <v>30</v>
      </c>
      <c r="P367" s="8" t="n">
        <f aca="false">IF(G367="","",IF(ISNUMBER(G367),G367,IFERROR(VALUE(G367),"")))</f>
        <v>10</v>
      </c>
      <c r="Q367" s="8" t="n">
        <f aca="false">IF(H367="","",IF(ISNUMBER(H367),H367,IFERROR(VALUE(H367),"")))</f>
        <v>30</v>
      </c>
      <c r="R367" s="8" t="n">
        <f aca="false">IF(I367="","",IF(ISNUMBER(I367),I367,IFERROR(VALUE(I367),"")))</f>
        <v>0</v>
      </c>
      <c r="S367" s="8" t="n">
        <f aca="false">IF(COUNT(O367:R367)=0,"",MAX(O367:R367))</f>
        <v>30</v>
      </c>
      <c r="T367" s="8" t="str">
        <f aca="false">IF(S367="","",IFERROR(INDEX(Codetabel!$B$2:$B$11,MATCH(S367,Codetabel!$A$2:$A$11,0)),""))</f>
        <v>2</v>
      </c>
      <c r="U367" s="8" t="str">
        <f aca="false">IF(NOT(X367),"n/a (excluded)",IF(K367=S367,"OK","MISMATCH"))</f>
        <v>OK</v>
      </c>
      <c r="V367" s="8" t="str">
        <f aca="false">IF(NOT(X367),"n/a (excluded)",IF(M367&amp;""=T367&amp;"","OK","MISMATCH"))</f>
        <v>OK</v>
      </c>
      <c r="W367" s="8" t="str">
        <f aca="false">IF(E367="","no activity description",IF(O367="","no numeric odour distance",IF(M367="","no category","")))</f>
        <v/>
      </c>
      <c r="X367" s="12" t="b">
        <f aca="false">W367=""</f>
        <v>1</v>
      </c>
      <c r="Y367" s="8" t="n">
        <f aca="false">IF(X367,INDEX(Codetabel!$C$2:$C$11,MATCH(M367&amp;"",Codetabel!$B$2:$B$11,0)),"")</f>
        <v>2</v>
      </c>
      <c r="Z367" s="12" t="b">
        <f aca="false">IF(X367,O367=S367,"")</f>
        <v>1</v>
      </c>
    </row>
    <row r="368" customFormat="false" ht="15" hidden="false" customHeight="false" outlineLevel="0" collapsed="false">
      <c r="A368" s="9" t="n">
        <v>369</v>
      </c>
      <c r="B368" s="9" t="s">
        <v>803</v>
      </c>
      <c r="C368" s="9" t="s">
        <v>804</v>
      </c>
      <c r="D368" s="9"/>
      <c r="E368" s="9" t="s">
        <v>805</v>
      </c>
      <c r="F368" s="9" t="n">
        <v>10</v>
      </c>
      <c r="G368" s="9" t="n">
        <v>10</v>
      </c>
      <c r="H368" s="9" t="n">
        <v>30</v>
      </c>
      <c r="I368" s="9" t="n">
        <v>10</v>
      </c>
      <c r="J368" s="9" t="n">
        <f aca="false">MAX(J369,G369,F369,E369)</f>
        <v>10</v>
      </c>
      <c r="K368" s="9" t="n">
        <v>30</v>
      </c>
      <c r="L368" s="9" t="n">
        <f aca="false">IF(ISNA(P369),"",P369)</f>
        <v>10</v>
      </c>
      <c r="M368" s="9" t="s">
        <v>107</v>
      </c>
      <c r="N368" s="11" t="b">
        <f aca="false">TRUE()</f>
        <v>1</v>
      </c>
      <c r="O368" s="8" t="n">
        <f aca="false">IF(F368="","",IF(ISNUMBER(F368),F368,IFERROR(VALUE(F368),"")))</f>
        <v>10</v>
      </c>
      <c r="P368" s="8" t="n">
        <f aca="false">IF(G368="","",IF(ISNUMBER(G368),G368,IFERROR(VALUE(G368),"")))</f>
        <v>10</v>
      </c>
      <c r="Q368" s="8" t="n">
        <f aca="false">IF(H368="","",IF(ISNUMBER(H368),H368,IFERROR(VALUE(H368),"")))</f>
        <v>30</v>
      </c>
      <c r="R368" s="8" t="n">
        <f aca="false">IF(I368="","",IF(ISNUMBER(I368),I368,IFERROR(VALUE(I368),"")))</f>
        <v>10</v>
      </c>
      <c r="S368" s="8" t="n">
        <f aca="false">IF(COUNT(O368:R368)=0,"",MAX(O368:R368))</f>
        <v>30</v>
      </c>
      <c r="T368" s="8" t="str">
        <f aca="false">IF(S368="","",IFERROR(INDEX(Codetabel!$B$2:$B$11,MATCH(S368,Codetabel!$A$2:$A$11,0)),""))</f>
        <v>2</v>
      </c>
      <c r="U368" s="8" t="str">
        <f aca="false">IF(NOT(X368),"n/a (excluded)",IF(K368=S368,"OK","MISMATCH"))</f>
        <v>OK</v>
      </c>
      <c r="V368" s="8" t="str">
        <f aca="false">IF(NOT(X368),"n/a (excluded)",IF(M368&amp;""=T368&amp;"","OK","MISMATCH"))</f>
        <v>OK</v>
      </c>
      <c r="W368" s="8" t="str">
        <f aca="false">IF(E368="","no activity description",IF(O368="","no numeric odour distance",IF(M368="","no category","")))</f>
        <v/>
      </c>
      <c r="X368" s="12" t="b">
        <f aca="false">W368=""</f>
        <v>1</v>
      </c>
      <c r="Y368" s="8" t="n">
        <f aca="false">IF(X368,INDEX(Codetabel!$C$2:$C$11,MATCH(M368&amp;"",Codetabel!$B$2:$B$11,0)),"")</f>
        <v>2</v>
      </c>
      <c r="Z368" s="12" t="b">
        <f aca="false">IF(X368,O368=S368,"")</f>
        <v>0</v>
      </c>
    </row>
    <row r="369" customFormat="false" ht="15" hidden="false" customHeight="false" outlineLevel="0" collapsed="false">
      <c r="A369" s="9" t="n">
        <v>370</v>
      </c>
      <c r="B369" s="9" t="s">
        <v>806</v>
      </c>
      <c r="C369" s="9" t="s">
        <v>807</v>
      </c>
      <c r="D369" s="9"/>
      <c r="E369" s="9" t="s">
        <v>808</v>
      </c>
      <c r="F369" s="9" t="n">
        <v>10</v>
      </c>
      <c r="G369" s="9" t="n">
        <v>10</v>
      </c>
      <c r="H369" s="9" t="n">
        <v>30</v>
      </c>
      <c r="I369" s="9" t="n">
        <v>10</v>
      </c>
      <c r="J369" s="9" t="n">
        <f aca="false">MAX(J370,G370,F370,E370)</f>
        <v>0</v>
      </c>
      <c r="K369" s="9" t="n">
        <v>30</v>
      </c>
      <c r="L369" s="9" t="str">
        <f aca="false">IF(ISNA(P370),"",P370)</f>
        <v/>
      </c>
      <c r="M369" s="9" t="s">
        <v>107</v>
      </c>
      <c r="N369" s="11" t="b">
        <f aca="false">TRUE()</f>
        <v>1</v>
      </c>
      <c r="O369" s="8" t="n">
        <f aca="false">IF(F369="","",IF(ISNUMBER(F369),F369,IFERROR(VALUE(F369),"")))</f>
        <v>10</v>
      </c>
      <c r="P369" s="8" t="n">
        <f aca="false">IF(G369="","",IF(ISNUMBER(G369),G369,IFERROR(VALUE(G369),"")))</f>
        <v>10</v>
      </c>
      <c r="Q369" s="8" t="n">
        <f aca="false">IF(H369="","",IF(ISNUMBER(H369),H369,IFERROR(VALUE(H369),"")))</f>
        <v>30</v>
      </c>
      <c r="R369" s="8" t="n">
        <f aca="false">IF(I369="","",IF(ISNUMBER(I369),I369,IFERROR(VALUE(I369),"")))</f>
        <v>10</v>
      </c>
      <c r="S369" s="8" t="n">
        <f aca="false">IF(COUNT(O369:R369)=0,"",MAX(O369:R369))</f>
        <v>30</v>
      </c>
      <c r="T369" s="8" t="str">
        <f aca="false">IF(S369="","",IFERROR(INDEX(Codetabel!$B$2:$B$11,MATCH(S369,Codetabel!$A$2:$A$11,0)),""))</f>
        <v>2</v>
      </c>
      <c r="U369" s="8" t="str">
        <f aca="false">IF(NOT(X369),"n/a (excluded)",IF(K369=S369,"OK","MISMATCH"))</f>
        <v>OK</v>
      </c>
      <c r="V369" s="8" t="str">
        <f aca="false">IF(NOT(X369),"n/a (excluded)",IF(M369&amp;""=T369&amp;"","OK","MISMATCH"))</f>
        <v>OK</v>
      </c>
      <c r="W369" s="8" t="str">
        <f aca="false">IF(E369="","no activity description",IF(O369="","no numeric odour distance",IF(M369="","no category","")))</f>
        <v/>
      </c>
      <c r="X369" s="12" t="b">
        <f aca="false">W369=""</f>
        <v>1</v>
      </c>
      <c r="Y369" s="8" t="n">
        <f aca="false">IF(X369,INDEX(Codetabel!$C$2:$C$11,MATCH(M369&amp;"",Codetabel!$B$2:$B$11,0)),"")</f>
        <v>2</v>
      </c>
      <c r="Z369" s="12" t="b">
        <f aca="false">IF(X369,O369=S369,"")</f>
        <v>0</v>
      </c>
    </row>
    <row r="370" customFormat="false" ht="15" hidden="false" customHeight="false" outlineLevel="0" collapsed="false">
      <c r="A370" s="9" t="n">
        <v>371</v>
      </c>
      <c r="B370" s="9" t="s">
        <v>809</v>
      </c>
      <c r="C370" s="9" t="s">
        <v>810</v>
      </c>
      <c r="D370" s="9" t="s">
        <v>1215</v>
      </c>
      <c r="E370" s="9" t="s">
        <v>1407</v>
      </c>
      <c r="F370" s="9"/>
      <c r="G370" s="9"/>
      <c r="H370" s="9"/>
      <c r="I370" s="9"/>
      <c r="J370" s="9"/>
      <c r="K370" s="9"/>
      <c r="L370" s="9" t="n">
        <f aca="false">IF(ISNA(P371),"",P371)</f>
        <v>0</v>
      </c>
      <c r="M370" s="9"/>
      <c r="N370" s="11" t="b">
        <f aca="false">TRUE()</f>
        <v>1</v>
      </c>
      <c r="O370" s="8" t="str">
        <f aca="false">IF(F370="","",IF(ISNUMBER(F370),F370,IFERROR(VALUE(F370),"")))</f>
        <v/>
      </c>
      <c r="P370" s="8" t="str">
        <f aca="false">IF(G370="","",IF(ISNUMBER(G370),G370,IFERROR(VALUE(G370),"")))</f>
        <v/>
      </c>
      <c r="Q370" s="8" t="str">
        <f aca="false">IF(H370="","",IF(ISNUMBER(H370),H370,IFERROR(VALUE(H370),"")))</f>
        <v/>
      </c>
      <c r="R370" s="8" t="str">
        <f aca="false">IF(I370="","",IF(ISNUMBER(I370),I370,IFERROR(VALUE(I370),"")))</f>
        <v/>
      </c>
      <c r="S370" s="8" t="str">
        <f aca="false">IF(COUNT(O370:R370)=0,"",MAX(O370:R370))</f>
        <v/>
      </c>
      <c r="T370" s="8" t="str">
        <f aca="false">IF(S370="","",IFERROR(INDEX(Codetabel!$B$2:$B$11,MATCH(S370,Codetabel!$A$2:$A$11,0)),""))</f>
        <v/>
      </c>
      <c r="U370" s="8" t="str">
        <f aca="false">IF(NOT(X370),"n/a (excluded)",IF(K370=S370,"OK","MISMATCH"))</f>
        <v>n/a (excluded)</v>
      </c>
      <c r="V370" s="8" t="str">
        <f aca="false">IF(NOT(X370),"n/a (excluded)",IF(M370&amp;""=T370&amp;"","OK","MISMATCH"))</f>
        <v>n/a (excluded)</v>
      </c>
      <c r="W370" s="8" t="str">
        <f aca="false">IF(E370="","no activity description",IF(O370="","no numeric odour distance",IF(M370="","no category","")))</f>
        <v>no numeric odour distance</v>
      </c>
      <c r="X370" s="12" t="b">
        <f aca="false">W370=""</f>
        <v>0</v>
      </c>
      <c r="Y370" s="8" t="str">
        <f aca="false">IF(X370,INDEX(Codetabel!$C$2:$C$11,MATCH(M370&amp;"",Codetabel!$B$2:$B$11,0)),"")</f>
        <v/>
      </c>
      <c r="Z370" s="8" t="str">
        <f aca="false">IF(X370,O370=S370,"")</f>
        <v/>
      </c>
    </row>
    <row r="371" customFormat="false" ht="15" hidden="false" customHeight="false" outlineLevel="0" collapsed="false">
      <c r="A371" s="9" t="n">
        <v>372</v>
      </c>
      <c r="B371" s="9" t="s">
        <v>809</v>
      </c>
      <c r="C371" s="9" t="s">
        <v>810</v>
      </c>
      <c r="D371" s="9" t="s">
        <v>392</v>
      </c>
      <c r="E371" s="9" t="s">
        <v>811</v>
      </c>
      <c r="F371" s="9" t="n">
        <v>10</v>
      </c>
      <c r="G371" s="9" t="n">
        <v>0</v>
      </c>
      <c r="H371" s="9" t="n">
        <v>30</v>
      </c>
      <c r="I371" s="9" t="n">
        <v>10</v>
      </c>
      <c r="J371" s="9" t="n">
        <f aca="false">MAX(J372,G372,F372,E372)</f>
        <v>10</v>
      </c>
      <c r="K371" s="9" t="n">
        <v>30</v>
      </c>
      <c r="L371" s="9" t="n">
        <f aca="false">IF(ISNA(P372),"",P372)</f>
        <v>0</v>
      </c>
      <c r="M371" s="9" t="s">
        <v>107</v>
      </c>
      <c r="N371" s="11" t="b">
        <f aca="false">TRUE()</f>
        <v>1</v>
      </c>
      <c r="O371" s="8" t="n">
        <f aca="false">IF(F371="","",IF(ISNUMBER(F371),F371,IFERROR(VALUE(F371),"")))</f>
        <v>10</v>
      </c>
      <c r="P371" s="8" t="n">
        <f aca="false">IF(G371="","",IF(ISNUMBER(G371),G371,IFERROR(VALUE(G371),"")))</f>
        <v>0</v>
      </c>
      <c r="Q371" s="8" t="n">
        <f aca="false">IF(H371="","",IF(ISNUMBER(H371),H371,IFERROR(VALUE(H371),"")))</f>
        <v>30</v>
      </c>
      <c r="R371" s="8" t="n">
        <f aca="false">IF(I371="","",IF(ISNUMBER(I371),I371,IFERROR(VALUE(I371),"")))</f>
        <v>10</v>
      </c>
      <c r="S371" s="8" t="n">
        <f aca="false">IF(COUNT(O371:R371)=0,"",MAX(O371:R371))</f>
        <v>30</v>
      </c>
      <c r="T371" s="8" t="str">
        <f aca="false">IF(S371="","",IFERROR(INDEX(Codetabel!$B$2:$B$11,MATCH(S371,Codetabel!$A$2:$A$11,0)),""))</f>
        <v>2</v>
      </c>
      <c r="U371" s="8" t="str">
        <f aca="false">IF(NOT(X371),"n/a (excluded)",IF(K371=S371,"OK","MISMATCH"))</f>
        <v>OK</v>
      </c>
      <c r="V371" s="8" t="str">
        <f aca="false">IF(NOT(X371),"n/a (excluded)",IF(M371&amp;""=T371&amp;"","OK","MISMATCH"))</f>
        <v>OK</v>
      </c>
      <c r="W371" s="8" t="str">
        <f aca="false">IF(E371="","no activity description",IF(O371="","no numeric odour distance",IF(M371="","no category","")))</f>
        <v/>
      </c>
      <c r="X371" s="12" t="b">
        <f aca="false">W371=""</f>
        <v>1</v>
      </c>
      <c r="Y371" s="8" t="n">
        <f aca="false">IF(X371,INDEX(Codetabel!$C$2:$C$11,MATCH(M371&amp;"",Codetabel!$B$2:$B$11,0)),"")</f>
        <v>2</v>
      </c>
      <c r="Z371" s="12" t="b">
        <f aca="false">IF(X371,O371=S371,"")</f>
        <v>0</v>
      </c>
    </row>
    <row r="372" customFormat="false" ht="15" hidden="false" customHeight="false" outlineLevel="0" collapsed="false">
      <c r="A372" s="9" t="n">
        <v>373</v>
      </c>
      <c r="B372" s="9" t="s">
        <v>809</v>
      </c>
      <c r="C372" s="9" t="s">
        <v>810</v>
      </c>
      <c r="D372" s="9" t="s">
        <v>107</v>
      </c>
      <c r="E372" s="9" t="s">
        <v>812</v>
      </c>
      <c r="F372" s="9" t="n">
        <v>10</v>
      </c>
      <c r="G372" s="9" t="n">
        <v>0</v>
      </c>
      <c r="H372" s="9" t="n">
        <v>30</v>
      </c>
      <c r="I372" s="9" t="n">
        <v>50</v>
      </c>
      <c r="J372" s="9" t="n">
        <f aca="false">MAX(J373,G373,F373,E373)</f>
        <v>0</v>
      </c>
      <c r="K372" s="9" t="n">
        <v>50</v>
      </c>
      <c r="L372" s="9" t="n">
        <f aca="false">IF(ISNA(P373),"",P373)</f>
        <v>0</v>
      </c>
      <c r="M372" s="9" t="s">
        <v>126</v>
      </c>
      <c r="N372" s="11" t="b">
        <f aca="false">TRUE()</f>
        <v>1</v>
      </c>
      <c r="O372" s="8" t="n">
        <f aca="false">IF(F372="","",IF(ISNUMBER(F372),F372,IFERROR(VALUE(F372),"")))</f>
        <v>10</v>
      </c>
      <c r="P372" s="8" t="n">
        <f aca="false">IF(G372="","",IF(ISNUMBER(G372),G372,IFERROR(VALUE(G372),"")))</f>
        <v>0</v>
      </c>
      <c r="Q372" s="8" t="n">
        <f aca="false">IF(H372="","",IF(ISNUMBER(H372),H372,IFERROR(VALUE(H372),"")))</f>
        <v>30</v>
      </c>
      <c r="R372" s="8" t="n">
        <f aca="false">IF(I372="","",IF(ISNUMBER(I372),I372,IFERROR(VALUE(I372),"")))</f>
        <v>50</v>
      </c>
      <c r="S372" s="8" t="n">
        <f aca="false">IF(COUNT(O372:R372)=0,"",MAX(O372:R372))</f>
        <v>50</v>
      </c>
      <c r="T372" s="8" t="str">
        <f aca="false">IF(S372="","",IFERROR(INDEX(Codetabel!$B$2:$B$11,MATCH(S372,Codetabel!$A$2:$A$11,0)),""))</f>
        <v>3.1</v>
      </c>
      <c r="U372" s="8" t="str">
        <f aca="false">IF(NOT(X372),"n/a (excluded)",IF(K372=S372,"OK","MISMATCH"))</f>
        <v>OK</v>
      </c>
      <c r="V372" s="8" t="str">
        <f aca="false">IF(NOT(X372),"n/a (excluded)",IF(M372&amp;""=T372&amp;"","OK","MISMATCH"))</f>
        <v>OK</v>
      </c>
      <c r="W372" s="8" t="str">
        <f aca="false">IF(E372="","no activity description",IF(O372="","no numeric odour distance",IF(M372="","no category","")))</f>
        <v/>
      </c>
      <c r="X372" s="12" t="b">
        <f aca="false">W372=""</f>
        <v>1</v>
      </c>
      <c r="Y372" s="8" t="n">
        <f aca="false">IF(X372,INDEX(Codetabel!$C$2:$C$11,MATCH(M372&amp;"",Codetabel!$B$2:$B$11,0)),"")</f>
        <v>3</v>
      </c>
      <c r="Z372" s="12" t="b">
        <f aca="false">IF(X372,O372=S372,"")</f>
        <v>0</v>
      </c>
    </row>
    <row r="373" customFormat="false" ht="15" hidden="false" customHeight="false" outlineLevel="0" collapsed="false">
      <c r="A373" s="9" t="n">
        <v>374</v>
      </c>
      <c r="B373" s="9" t="s">
        <v>809</v>
      </c>
      <c r="C373" s="9" t="s">
        <v>810</v>
      </c>
      <c r="D373" s="9" t="s">
        <v>1219</v>
      </c>
      <c r="E373" s="9" t="s">
        <v>815</v>
      </c>
      <c r="F373" s="9" t="n">
        <v>0</v>
      </c>
      <c r="G373" s="9" t="n">
        <v>0</v>
      </c>
      <c r="H373" s="9" t="n">
        <v>30</v>
      </c>
      <c r="I373" s="9" t="n">
        <v>30</v>
      </c>
      <c r="J373" s="9" t="n">
        <f aca="false">MAX(J374,G374,F374,E374)</f>
        <v>0</v>
      </c>
      <c r="K373" s="9" t="n">
        <v>30</v>
      </c>
      <c r="L373" s="9" t="str">
        <f aca="false">IF(ISNA(P374),"",P374)</f>
        <v/>
      </c>
      <c r="M373" s="9" t="s">
        <v>107</v>
      </c>
      <c r="N373" s="11" t="b">
        <f aca="false">TRUE()</f>
        <v>1</v>
      </c>
      <c r="O373" s="8" t="n">
        <f aca="false">IF(F373="","",IF(ISNUMBER(F373),F373,IFERROR(VALUE(F373),"")))</f>
        <v>0</v>
      </c>
      <c r="P373" s="8" t="n">
        <f aca="false">IF(G373="","",IF(ISNUMBER(G373),G373,IFERROR(VALUE(G373),"")))</f>
        <v>0</v>
      </c>
      <c r="Q373" s="8" t="n">
        <f aca="false">IF(H373="","",IF(ISNUMBER(H373),H373,IFERROR(VALUE(H373),"")))</f>
        <v>30</v>
      </c>
      <c r="R373" s="8" t="n">
        <f aca="false">IF(I373="","",IF(ISNUMBER(I373),I373,IFERROR(VALUE(I373),"")))</f>
        <v>30</v>
      </c>
      <c r="S373" s="8" t="n">
        <f aca="false">IF(COUNT(O373:R373)=0,"",MAX(O373:R373))</f>
        <v>30</v>
      </c>
      <c r="T373" s="8" t="str">
        <f aca="false">IF(S373="","",IFERROR(INDEX(Codetabel!$B$2:$B$11,MATCH(S373,Codetabel!$A$2:$A$11,0)),""))</f>
        <v>2</v>
      </c>
      <c r="U373" s="8" t="str">
        <f aca="false">IF(NOT(X373),"n/a (excluded)",IF(K373=S373,"OK","MISMATCH"))</f>
        <v>OK</v>
      </c>
      <c r="V373" s="8" t="str">
        <f aca="false">IF(NOT(X373),"n/a (excluded)",IF(M373&amp;""=T373&amp;"","OK","MISMATCH"))</f>
        <v>OK</v>
      </c>
      <c r="W373" s="8" t="str">
        <f aca="false">IF(E373="","no activity description",IF(O373="","no numeric odour distance",IF(M373="","no category","")))</f>
        <v/>
      </c>
      <c r="X373" s="12" t="b">
        <f aca="false">W373=""</f>
        <v>1</v>
      </c>
      <c r="Y373" s="8" t="n">
        <f aca="false">IF(X373,INDEX(Codetabel!$C$2:$C$11,MATCH(M373&amp;"",Codetabel!$B$2:$B$11,0)),"")</f>
        <v>2</v>
      </c>
      <c r="Z373" s="12" t="b">
        <f aca="false">IF(X373,O373=S373,"")</f>
        <v>0</v>
      </c>
    </row>
    <row r="374" customFormat="false" ht="15" hidden="false" customHeight="false" outlineLevel="0" collapsed="false">
      <c r="A374" s="9" t="n">
        <v>375</v>
      </c>
      <c r="B374" s="9" t="s">
        <v>816</v>
      </c>
      <c r="C374" s="9" t="s">
        <v>817</v>
      </c>
      <c r="D374" s="9" t="s">
        <v>1215</v>
      </c>
      <c r="E374" s="9" t="s">
        <v>1408</v>
      </c>
      <c r="F374" s="9"/>
      <c r="G374" s="9"/>
      <c r="H374" s="9"/>
      <c r="I374" s="9"/>
      <c r="J374" s="9"/>
      <c r="K374" s="9"/>
      <c r="L374" s="9" t="n">
        <f aca="false">IF(ISNA(P375),"",P375)</f>
        <v>50</v>
      </c>
      <c r="M374" s="9"/>
      <c r="N374" s="11" t="b">
        <f aca="false">TRUE()</f>
        <v>1</v>
      </c>
      <c r="O374" s="8" t="str">
        <f aca="false">IF(F374="","",IF(ISNUMBER(F374),F374,IFERROR(VALUE(F374),"")))</f>
        <v/>
      </c>
      <c r="P374" s="8" t="str">
        <f aca="false">IF(G374="","",IF(ISNUMBER(G374),G374,IFERROR(VALUE(G374),"")))</f>
        <v/>
      </c>
      <c r="Q374" s="8" t="str">
        <f aca="false">IF(H374="","",IF(ISNUMBER(H374),H374,IFERROR(VALUE(H374),"")))</f>
        <v/>
      </c>
      <c r="R374" s="8" t="str">
        <f aca="false">IF(I374="","",IF(ISNUMBER(I374),I374,IFERROR(VALUE(I374),"")))</f>
        <v/>
      </c>
      <c r="S374" s="8" t="str">
        <f aca="false">IF(COUNT(O374:R374)=0,"",MAX(O374:R374))</f>
        <v/>
      </c>
      <c r="T374" s="8" t="str">
        <f aca="false">IF(S374="","",IFERROR(INDEX(Codetabel!$B$2:$B$11,MATCH(S374,Codetabel!$A$2:$A$11,0)),""))</f>
        <v/>
      </c>
      <c r="U374" s="8" t="str">
        <f aca="false">IF(NOT(X374),"n/a (excluded)",IF(K374=S374,"OK","MISMATCH"))</f>
        <v>n/a (excluded)</v>
      </c>
      <c r="V374" s="8" t="str">
        <f aca="false">IF(NOT(X374),"n/a (excluded)",IF(M374&amp;""=T374&amp;"","OK","MISMATCH"))</f>
        <v>n/a (excluded)</v>
      </c>
      <c r="W374" s="8" t="str">
        <f aca="false">IF(E374="","no activity description",IF(O374="","no numeric odour distance",IF(M374="","no category","")))</f>
        <v>no numeric odour distance</v>
      </c>
      <c r="X374" s="12" t="b">
        <f aca="false">W374=""</f>
        <v>0</v>
      </c>
      <c r="Y374" s="8" t="str">
        <f aca="false">IF(X374,INDEX(Codetabel!$C$2:$C$11,MATCH(M374&amp;"",Codetabel!$B$2:$B$11,0)),"")</f>
        <v/>
      </c>
      <c r="Z374" s="8" t="str">
        <f aca="false">IF(X374,O374=S374,"")</f>
        <v/>
      </c>
    </row>
    <row r="375" customFormat="false" ht="15" hidden="false" customHeight="false" outlineLevel="0" collapsed="false">
      <c r="A375" s="9" t="n">
        <v>376</v>
      </c>
      <c r="B375" s="9" t="s">
        <v>816</v>
      </c>
      <c r="C375" s="9" t="s">
        <v>817</v>
      </c>
      <c r="D375" s="9" t="s">
        <v>392</v>
      </c>
      <c r="E375" s="9" t="s">
        <v>818</v>
      </c>
      <c r="F375" s="9" t="n">
        <v>10</v>
      </c>
      <c r="G375" s="9" t="n">
        <v>50</v>
      </c>
      <c r="H375" s="9" t="n">
        <v>50</v>
      </c>
      <c r="I375" s="9" t="n">
        <v>30</v>
      </c>
      <c r="J375" s="9" t="n">
        <f aca="false">MAX(J376,G376,F376,E376)</f>
        <v>0</v>
      </c>
      <c r="K375" s="9" t="n">
        <v>50</v>
      </c>
      <c r="L375" s="9" t="str">
        <f aca="false">IF(ISNA(P376),"",P376)</f>
        <v/>
      </c>
      <c r="M375" s="9" t="s">
        <v>126</v>
      </c>
      <c r="N375" s="11" t="b">
        <f aca="false">TRUE()</f>
        <v>1</v>
      </c>
      <c r="O375" s="8" t="n">
        <f aca="false">IF(F375="","",IF(ISNUMBER(F375),F375,IFERROR(VALUE(F375),"")))</f>
        <v>10</v>
      </c>
      <c r="P375" s="8" t="n">
        <f aca="false">IF(G375="","",IF(ISNUMBER(G375),G375,IFERROR(VALUE(G375),"")))</f>
        <v>50</v>
      </c>
      <c r="Q375" s="8" t="n">
        <f aca="false">IF(H375="","",IF(ISNUMBER(H375),H375,IFERROR(VALUE(H375),"")))</f>
        <v>50</v>
      </c>
      <c r="R375" s="8" t="n">
        <f aca="false">IF(I375="","",IF(ISNUMBER(I375),I375,IFERROR(VALUE(I375),"")))</f>
        <v>30</v>
      </c>
      <c r="S375" s="8" t="n">
        <f aca="false">IF(COUNT(O375:R375)=0,"",MAX(O375:R375))</f>
        <v>50</v>
      </c>
      <c r="T375" s="8" t="str">
        <f aca="false">IF(S375="","",IFERROR(INDEX(Codetabel!$B$2:$B$11,MATCH(S375,Codetabel!$A$2:$A$11,0)),""))</f>
        <v>3.1</v>
      </c>
      <c r="U375" s="8" t="str">
        <f aca="false">IF(NOT(X375),"n/a (excluded)",IF(K375=S375,"OK","MISMATCH"))</f>
        <v>OK</v>
      </c>
      <c r="V375" s="8" t="str">
        <f aca="false">IF(NOT(X375),"n/a (excluded)",IF(M375&amp;""=T375&amp;"","OK","MISMATCH"))</f>
        <v>OK</v>
      </c>
      <c r="W375" s="8" t="str">
        <f aca="false">IF(E375="","no activity description",IF(O375="","no numeric odour distance",IF(M375="","no category","")))</f>
        <v/>
      </c>
      <c r="X375" s="12" t="b">
        <f aca="false">W375=""</f>
        <v>1</v>
      </c>
      <c r="Y375" s="8" t="n">
        <f aca="false">IF(X375,INDEX(Codetabel!$C$2:$C$11,MATCH(M375&amp;"",Codetabel!$B$2:$B$11,0)),"")</f>
        <v>3</v>
      </c>
      <c r="Z375" s="12" t="b">
        <f aca="false">IF(X375,O375=S375,"")</f>
        <v>0</v>
      </c>
    </row>
    <row r="376" customFormat="false" ht="15" hidden="false" customHeight="false" outlineLevel="0" collapsed="false">
      <c r="A376" s="9" t="n">
        <v>377</v>
      </c>
      <c r="B376" s="9" t="s">
        <v>820</v>
      </c>
      <c r="C376" s="9" t="s">
        <v>821</v>
      </c>
      <c r="D376" s="9" t="s">
        <v>1215</v>
      </c>
      <c r="E376" s="9" t="s">
        <v>1409</v>
      </c>
      <c r="F376" s="9"/>
      <c r="G376" s="9"/>
      <c r="H376" s="9"/>
      <c r="I376" s="9"/>
      <c r="J376" s="9"/>
      <c r="K376" s="9"/>
      <c r="L376" s="9" t="n">
        <f aca="false">IF(ISNA(P377),"",P377)</f>
        <v>0</v>
      </c>
      <c r="M376" s="9"/>
      <c r="N376" s="11" t="b">
        <f aca="false">TRUE()</f>
        <v>1</v>
      </c>
      <c r="O376" s="8" t="str">
        <f aca="false">IF(F376="","",IF(ISNUMBER(F376),F376,IFERROR(VALUE(F376),"")))</f>
        <v/>
      </c>
      <c r="P376" s="8" t="str">
        <f aca="false">IF(G376="","",IF(ISNUMBER(G376),G376,IFERROR(VALUE(G376),"")))</f>
        <v/>
      </c>
      <c r="Q376" s="8" t="str">
        <f aca="false">IF(H376="","",IF(ISNUMBER(H376),H376,IFERROR(VALUE(H376),"")))</f>
        <v/>
      </c>
      <c r="R376" s="8" t="str">
        <f aca="false">IF(I376="","",IF(ISNUMBER(I376),I376,IFERROR(VALUE(I376),"")))</f>
        <v/>
      </c>
      <c r="S376" s="8" t="str">
        <f aca="false">IF(COUNT(O376:R376)=0,"",MAX(O376:R376))</f>
        <v/>
      </c>
      <c r="T376" s="8" t="str">
        <f aca="false">IF(S376="","",IFERROR(INDEX(Codetabel!$B$2:$B$11,MATCH(S376,Codetabel!$A$2:$A$11,0)),""))</f>
        <v/>
      </c>
      <c r="U376" s="8" t="str">
        <f aca="false">IF(NOT(X376),"n/a (excluded)",IF(K376=S376,"OK","MISMATCH"))</f>
        <v>n/a (excluded)</v>
      </c>
      <c r="V376" s="8" t="str">
        <f aca="false">IF(NOT(X376),"n/a (excluded)",IF(M376&amp;""=T376&amp;"","OK","MISMATCH"))</f>
        <v>n/a (excluded)</v>
      </c>
      <c r="W376" s="8" t="str">
        <f aca="false">IF(E376="","no activity description",IF(O376="","no numeric odour distance",IF(M376="","no category","")))</f>
        <v>no numeric odour distance</v>
      </c>
      <c r="X376" s="12" t="b">
        <f aca="false">W376=""</f>
        <v>0</v>
      </c>
      <c r="Y376" s="8" t="str">
        <f aca="false">IF(X376,INDEX(Codetabel!$C$2:$C$11,MATCH(M376&amp;"",Codetabel!$B$2:$B$11,0)),"")</f>
        <v/>
      </c>
      <c r="Z376" s="8" t="str">
        <f aca="false">IF(X376,O376=S376,"")</f>
        <v/>
      </c>
    </row>
    <row r="377" customFormat="false" ht="15" hidden="false" customHeight="false" outlineLevel="0" collapsed="false">
      <c r="A377" s="9" t="n">
        <v>378</v>
      </c>
      <c r="B377" s="9" t="s">
        <v>820</v>
      </c>
      <c r="C377" s="9" t="s">
        <v>821</v>
      </c>
      <c r="D377" s="9" t="s">
        <v>392</v>
      </c>
      <c r="E377" s="9" t="s">
        <v>822</v>
      </c>
      <c r="F377" s="9" t="n">
        <v>50</v>
      </c>
      <c r="G377" s="9" t="n">
        <v>0</v>
      </c>
      <c r="H377" s="9" t="n">
        <v>50</v>
      </c>
      <c r="I377" s="9" t="n">
        <v>200</v>
      </c>
      <c r="J377" s="9" t="n">
        <f aca="false">MAX(J378,G378,F378,E378)</f>
        <v>100</v>
      </c>
      <c r="K377" s="9" t="n">
        <v>200</v>
      </c>
      <c r="L377" s="9" t="n">
        <f aca="false">IF(ISNA(P378),"",P378)</f>
        <v>0</v>
      </c>
      <c r="M377" s="9" t="s">
        <v>132</v>
      </c>
      <c r="N377" s="11" t="b">
        <f aca="false">TRUE()</f>
        <v>1</v>
      </c>
      <c r="O377" s="8" t="n">
        <f aca="false">IF(F377="","",IF(ISNUMBER(F377),F377,IFERROR(VALUE(F377),"")))</f>
        <v>50</v>
      </c>
      <c r="P377" s="8" t="n">
        <f aca="false">IF(G377="","",IF(ISNUMBER(G377),G377,IFERROR(VALUE(G377),"")))</f>
        <v>0</v>
      </c>
      <c r="Q377" s="8" t="n">
        <f aca="false">IF(H377="","",IF(ISNUMBER(H377),H377,IFERROR(VALUE(H377),"")))</f>
        <v>50</v>
      </c>
      <c r="R377" s="8" t="n">
        <f aca="false">IF(I377="","",IF(ISNUMBER(I377),I377,IFERROR(VALUE(I377),"")))</f>
        <v>200</v>
      </c>
      <c r="S377" s="8" t="n">
        <f aca="false">IF(COUNT(O377:R377)=0,"",MAX(O377:R377))</f>
        <v>200</v>
      </c>
      <c r="T377" s="8" t="str">
        <f aca="false">IF(S377="","",IFERROR(INDEX(Codetabel!$B$2:$B$11,MATCH(S377,Codetabel!$A$2:$A$11,0)),""))</f>
        <v>4.1</v>
      </c>
      <c r="U377" s="8" t="str">
        <f aca="false">IF(NOT(X377),"n/a (excluded)",IF(K377=S377,"OK","MISMATCH"))</f>
        <v>OK</v>
      </c>
      <c r="V377" s="8" t="str">
        <f aca="false">IF(NOT(X377),"n/a (excluded)",IF(M377&amp;""=T377&amp;"","OK","MISMATCH"))</f>
        <v>OK</v>
      </c>
      <c r="W377" s="8" t="str">
        <f aca="false">IF(E377="","no activity description",IF(O377="","no numeric odour distance",IF(M377="","no category","")))</f>
        <v/>
      </c>
      <c r="X377" s="12" t="b">
        <f aca="false">W377=""</f>
        <v>1</v>
      </c>
      <c r="Y377" s="8" t="n">
        <f aca="false">IF(X377,INDEX(Codetabel!$C$2:$C$11,MATCH(M377&amp;"",Codetabel!$B$2:$B$11,0)),"")</f>
        <v>5</v>
      </c>
      <c r="Z377" s="12" t="b">
        <f aca="false">IF(X377,O377=S377,"")</f>
        <v>0</v>
      </c>
    </row>
    <row r="378" customFormat="false" ht="15" hidden="false" customHeight="false" outlineLevel="0" collapsed="false">
      <c r="A378" s="9" t="n">
        <v>379</v>
      </c>
      <c r="B378" s="9" t="s">
        <v>820</v>
      </c>
      <c r="C378" s="9" t="s">
        <v>821</v>
      </c>
      <c r="D378" s="9" t="s">
        <v>1217</v>
      </c>
      <c r="E378" s="9" t="s">
        <v>824</v>
      </c>
      <c r="F378" s="9" t="n">
        <v>50</v>
      </c>
      <c r="G378" s="9" t="n">
        <v>0</v>
      </c>
      <c r="H378" s="9" t="n">
        <v>50</v>
      </c>
      <c r="I378" s="9" t="n">
        <v>300</v>
      </c>
      <c r="J378" s="9" t="n">
        <f aca="false">MAX(J379,G379,F379,E379)</f>
        <v>100</v>
      </c>
      <c r="K378" s="9" t="n">
        <v>300</v>
      </c>
      <c r="L378" s="9" t="n">
        <f aca="false">IF(ISNA(P379),"",P379)</f>
        <v>0</v>
      </c>
      <c r="M378" s="9" t="s">
        <v>199</v>
      </c>
      <c r="N378" s="11" t="b">
        <f aca="false">TRUE()</f>
        <v>1</v>
      </c>
      <c r="O378" s="8" t="n">
        <f aca="false">IF(F378="","",IF(ISNUMBER(F378),F378,IFERROR(VALUE(F378),"")))</f>
        <v>50</v>
      </c>
      <c r="P378" s="8" t="n">
        <f aca="false">IF(G378="","",IF(ISNUMBER(G378),G378,IFERROR(VALUE(G378),"")))</f>
        <v>0</v>
      </c>
      <c r="Q378" s="8" t="n">
        <f aca="false">IF(H378="","",IF(ISNUMBER(H378),H378,IFERROR(VALUE(H378),"")))</f>
        <v>50</v>
      </c>
      <c r="R378" s="8" t="n">
        <f aca="false">IF(I378="","",IF(ISNUMBER(I378),I378,IFERROR(VALUE(I378),"")))</f>
        <v>300</v>
      </c>
      <c r="S378" s="8" t="n">
        <f aca="false">IF(COUNT(O378:R378)=0,"",MAX(O378:R378))</f>
        <v>300</v>
      </c>
      <c r="T378" s="8" t="str">
        <f aca="false">IF(S378="","",IFERROR(INDEX(Codetabel!$B$2:$B$11,MATCH(S378,Codetabel!$A$2:$A$11,0)),""))</f>
        <v>4.2</v>
      </c>
      <c r="U378" s="8" t="str">
        <f aca="false">IF(NOT(X378),"n/a (excluded)",IF(K378=S378,"OK","MISMATCH"))</f>
        <v>OK</v>
      </c>
      <c r="V378" s="8" t="str">
        <f aca="false">IF(NOT(X378),"n/a (excluded)",IF(M378&amp;""=T378&amp;"","OK","MISMATCH"))</f>
        <v>OK</v>
      </c>
      <c r="W378" s="8" t="str">
        <f aca="false">IF(E378="","no activity description",IF(O378="","no numeric odour distance",IF(M378="","no category","")))</f>
        <v/>
      </c>
      <c r="X378" s="12" t="b">
        <f aca="false">W378=""</f>
        <v>1</v>
      </c>
      <c r="Y378" s="8" t="n">
        <f aca="false">IF(X378,INDEX(Codetabel!$C$2:$C$11,MATCH(M378&amp;"",Codetabel!$B$2:$B$11,0)),"")</f>
        <v>6</v>
      </c>
      <c r="Z378" s="12" t="b">
        <f aca="false">IF(X378,O378=S378,"")</f>
        <v>0</v>
      </c>
    </row>
    <row r="379" customFormat="false" ht="15" hidden="false" customHeight="false" outlineLevel="0" collapsed="false">
      <c r="A379" s="9" t="n">
        <v>380</v>
      </c>
      <c r="B379" s="9" t="s">
        <v>825</v>
      </c>
      <c r="C379" s="9" t="s">
        <v>826</v>
      </c>
      <c r="D379" s="9"/>
      <c r="E379" s="9" t="s">
        <v>827</v>
      </c>
      <c r="F379" s="9" t="n">
        <v>100</v>
      </c>
      <c r="G379" s="9" t="n">
        <v>0</v>
      </c>
      <c r="H379" s="9" t="n">
        <v>30</v>
      </c>
      <c r="I379" s="9" t="n">
        <v>50</v>
      </c>
      <c r="J379" s="9" t="n">
        <f aca="false">MAX(J380,G380,F380,E380)</f>
        <v>0</v>
      </c>
      <c r="K379" s="9" t="n">
        <v>100</v>
      </c>
      <c r="L379" s="9" t="str">
        <f aca="false">IF(ISNA(P380),"",P380)</f>
        <v/>
      </c>
      <c r="M379" s="9" t="s">
        <v>115</v>
      </c>
      <c r="N379" s="11" t="b">
        <f aca="false">TRUE()</f>
        <v>1</v>
      </c>
      <c r="O379" s="8" t="n">
        <f aca="false">IF(F379="","",IF(ISNUMBER(F379),F379,IFERROR(VALUE(F379),"")))</f>
        <v>100</v>
      </c>
      <c r="P379" s="8" t="n">
        <f aca="false">IF(G379="","",IF(ISNUMBER(G379),G379,IFERROR(VALUE(G379),"")))</f>
        <v>0</v>
      </c>
      <c r="Q379" s="8" t="n">
        <f aca="false">IF(H379="","",IF(ISNUMBER(H379),H379,IFERROR(VALUE(H379),"")))</f>
        <v>30</v>
      </c>
      <c r="R379" s="8" t="n">
        <f aca="false">IF(I379="","",IF(ISNUMBER(I379),I379,IFERROR(VALUE(I379),"")))</f>
        <v>50</v>
      </c>
      <c r="S379" s="8" t="n">
        <f aca="false">IF(COUNT(O379:R379)=0,"",MAX(O379:R379))</f>
        <v>100</v>
      </c>
      <c r="T379" s="8" t="str">
        <f aca="false">IF(S379="","",IFERROR(INDEX(Codetabel!$B$2:$B$11,MATCH(S379,Codetabel!$A$2:$A$11,0)),""))</f>
        <v>3.2</v>
      </c>
      <c r="U379" s="8" t="str">
        <f aca="false">IF(NOT(X379),"n/a (excluded)",IF(K379=S379,"OK","MISMATCH"))</f>
        <v>OK</v>
      </c>
      <c r="V379" s="8" t="str">
        <f aca="false">IF(NOT(X379),"n/a (excluded)",IF(M379&amp;""=T379&amp;"","OK","MISMATCH"))</f>
        <v>OK</v>
      </c>
      <c r="W379" s="8" t="str">
        <f aca="false">IF(E379="","no activity description",IF(O379="","no numeric odour distance",IF(M379="","no category","")))</f>
        <v/>
      </c>
      <c r="X379" s="12" t="b">
        <f aca="false">W379=""</f>
        <v>1</v>
      </c>
      <c r="Y379" s="8" t="n">
        <f aca="false">IF(X379,INDEX(Codetabel!$C$2:$C$11,MATCH(M379&amp;"",Codetabel!$B$2:$B$11,0)),"")</f>
        <v>4</v>
      </c>
      <c r="Z379" s="12" t="b">
        <f aca="false">IF(X379,O379=S379,"")</f>
        <v>1</v>
      </c>
    </row>
    <row r="380" customFormat="false" ht="15" hidden="false" customHeight="false" outlineLevel="0" collapsed="false">
      <c r="A380" s="9" t="n">
        <v>381</v>
      </c>
      <c r="B380" s="9" t="s">
        <v>828</v>
      </c>
      <c r="C380" s="9" t="s">
        <v>829</v>
      </c>
      <c r="D380" s="9" t="s">
        <v>1215</v>
      </c>
      <c r="E380" s="9" t="s">
        <v>1410</v>
      </c>
      <c r="F380" s="9"/>
      <c r="G380" s="9"/>
      <c r="H380" s="9"/>
      <c r="I380" s="9"/>
      <c r="J380" s="9"/>
      <c r="K380" s="9"/>
      <c r="L380" s="9" t="n">
        <f aca="false">IF(ISNA(P381),"",P381)</f>
        <v>300</v>
      </c>
      <c r="M380" s="9"/>
      <c r="N380" s="11" t="b">
        <f aca="false">TRUE()</f>
        <v>1</v>
      </c>
      <c r="O380" s="8" t="str">
        <f aca="false">IF(F380="","",IF(ISNUMBER(F380),F380,IFERROR(VALUE(F380),"")))</f>
        <v/>
      </c>
      <c r="P380" s="8" t="str">
        <f aca="false">IF(G380="","",IF(ISNUMBER(G380),G380,IFERROR(VALUE(G380),"")))</f>
        <v/>
      </c>
      <c r="Q380" s="8" t="str">
        <f aca="false">IF(H380="","",IF(ISNUMBER(H380),H380,IFERROR(VALUE(H380),"")))</f>
        <v/>
      </c>
      <c r="R380" s="8" t="str">
        <f aca="false">IF(I380="","",IF(ISNUMBER(I380),I380,IFERROR(VALUE(I380),"")))</f>
        <v/>
      </c>
      <c r="S380" s="8" t="str">
        <f aca="false">IF(COUNT(O380:R380)=0,"",MAX(O380:R380))</f>
        <v/>
      </c>
      <c r="T380" s="8" t="str">
        <f aca="false">IF(S380="","",IFERROR(INDEX(Codetabel!$B$2:$B$11,MATCH(S380,Codetabel!$A$2:$A$11,0)),""))</f>
        <v/>
      </c>
      <c r="U380" s="8" t="str">
        <f aca="false">IF(NOT(X380),"n/a (excluded)",IF(K380=S380,"OK","MISMATCH"))</f>
        <v>n/a (excluded)</v>
      </c>
      <c r="V380" s="8" t="str">
        <f aca="false">IF(NOT(X380),"n/a (excluded)",IF(M380&amp;""=T380&amp;"","OK","MISMATCH"))</f>
        <v>n/a (excluded)</v>
      </c>
      <c r="W380" s="8" t="str">
        <f aca="false">IF(E380="","no activity description",IF(O380="","no numeric odour distance",IF(M380="","no category","")))</f>
        <v>no numeric odour distance</v>
      </c>
      <c r="X380" s="12" t="b">
        <f aca="false">W380=""</f>
        <v>0</v>
      </c>
      <c r="Y380" s="8" t="str">
        <f aca="false">IF(X380,INDEX(Codetabel!$C$2:$C$11,MATCH(M380&amp;"",Codetabel!$B$2:$B$11,0)),"")</f>
        <v/>
      </c>
      <c r="Z380" s="8" t="str">
        <f aca="false">IF(X380,O380=S380,"")</f>
        <v/>
      </c>
    </row>
    <row r="381" customFormat="false" ht="15" hidden="false" customHeight="false" outlineLevel="0" collapsed="false">
      <c r="A381" s="9" t="n">
        <v>382</v>
      </c>
      <c r="B381" s="9" t="s">
        <v>828</v>
      </c>
      <c r="C381" s="9" t="s">
        <v>829</v>
      </c>
      <c r="D381" s="9" t="s">
        <v>392</v>
      </c>
      <c r="E381" s="9" t="s">
        <v>830</v>
      </c>
      <c r="F381" s="9" t="n">
        <v>30</v>
      </c>
      <c r="G381" s="9" t="n">
        <v>300</v>
      </c>
      <c r="H381" s="9" t="n">
        <v>300</v>
      </c>
      <c r="I381" s="9" t="n">
        <v>10</v>
      </c>
      <c r="J381" s="9" t="n">
        <f aca="false">MAX(J382,G382,F382,E382)</f>
        <v>10</v>
      </c>
      <c r="K381" s="9" t="n">
        <v>300</v>
      </c>
      <c r="L381" s="9" t="n">
        <f aca="false">IF(ISNA(P382),"",P382)</f>
        <v>10</v>
      </c>
      <c r="M381" s="9" t="s">
        <v>199</v>
      </c>
      <c r="N381" s="11" t="b">
        <f aca="false">TRUE()</f>
        <v>1</v>
      </c>
      <c r="O381" s="8" t="n">
        <f aca="false">IF(F381="","",IF(ISNUMBER(F381),F381,IFERROR(VALUE(F381),"")))</f>
        <v>30</v>
      </c>
      <c r="P381" s="8" t="n">
        <f aca="false">IF(G381="","",IF(ISNUMBER(G381),G381,IFERROR(VALUE(G381),"")))</f>
        <v>300</v>
      </c>
      <c r="Q381" s="8" t="n">
        <f aca="false">IF(H381="","",IF(ISNUMBER(H381),H381,IFERROR(VALUE(H381),"")))</f>
        <v>300</v>
      </c>
      <c r="R381" s="8" t="n">
        <f aca="false">IF(I381="","",IF(ISNUMBER(I381),I381,IFERROR(VALUE(I381),"")))</f>
        <v>10</v>
      </c>
      <c r="S381" s="8" t="n">
        <f aca="false">IF(COUNT(O381:R381)=0,"",MAX(O381:R381))</f>
        <v>300</v>
      </c>
      <c r="T381" s="8" t="str">
        <f aca="false">IF(S381="","",IFERROR(INDEX(Codetabel!$B$2:$B$11,MATCH(S381,Codetabel!$A$2:$A$11,0)),""))</f>
        <v>4.2</v>
      </c>
      <c r="U381" s="8" t="str">
        <f aca="false">IF(NOT(X381),"n/a (excluded)",IF(K381=S381,"OK","MISMATCH"))</f>
        <v>OK</v>
      </c>
      <c r="V381" s="8" t="str">
        <f aca="false">IF(NOT(X381),"n/a (excluded)",IF(M381&amp;""=T381&amp;"","OK","MISMATCH"))</f>
        <v>OK</v>
      </c>
      <c r="W381" s="8" t="str">
        <f aca="false">IF(E381="","no activity description",IF(O381="","no numeric odour distance",IF(M381="","no category","")))</f>
        <v/>
      </c>
      <c r="X381" s="12" t="b">
        <f aca="false">W381=""</f>
        <v>1</v>
      </c>
      <c r="Y381" s="8" t="n">
        <f aca="false">IF(X381,INDEX(Codetabel!$C$2:$C$11,MATCH(M381&amp;"",Codetabel!$B$2:$B$11,0)),"")</f>
        <v>6</v>
      </c>
      <c r="Z381" s="12" t="b">
        <f aca="false">IF(X381,O381=S381,"")</f>
        <v>0</v>
      </c>
    </row>
    <row r="382" customFormat="false" ht="15" hidden="false" customHeight="false" outlineLevel="0" collapsed="false">
      <c r="A382" s="9" t="n">
        <v>383</v>
      </c>
      <c r="B382" s="9" t="s">
        <v>832</v>
      </c>
      <c r="C382" s="9" t="s">
        <v>833</v>
      </c>
      <c r="D382" s="9"/>
      <c r="E382" s="9" t="s">
        <v>834</v>
      </c>
      <c r="F382" s="9" t="n">
        <v>0</v>
      </c>
      <c r="G382" s="9" t="n">
        <v>10</v>
      </c>
      <c r="H382" s="9" t="n">
        <v>100</v>
      </c>
      <c r="I382" s="9" t="n">
        <v>10</v>
      </c>
      <c r="J382" s="9" t="n">
        <f aca="false">MAX(J383,G383,F383,E383)</f>
        <v>0</v>
      </c>
      <c r="K382" s="9" t="n">
        <v>100</v>
      </c>
      <c r="L382" s="9" t="str">
        <f aca="false">IF(ISNA(P383),"",P383)</f>
        <v/>
      </c>
      <c r="M382" s="9" t="s">
        <v>115</v>
      </c>
      <c r="N382" s="11" t="b">
        <f aca="false">TRUE()</f>
        <v>1</v>
      </c>
      <c r="O382" s="8" t="n">
        <f aca="false">IF(F382="","",IF(ISNUMBER(F382),F382,IFERROR(VALUE(F382),"")))</f>
        <v>0</v>
      </c>
      <c r="P382" s="8" t="n">
        <f aca="false">IF(G382="","",IF(ISNUMBER(G382),G382,IFERROR(VALUE(G382),"")))</f>
        <v>10</v>
      </c>
      <c r="Q382" s="8" t="n">
        <f aca="false">IF(H382="","",IF(ISNUMBER(H382),H382,IFERROR(VALUE(H382),"")))</f>
        <v>100</v>
      </c>
      <c r="R382" s="8" t="n">
        <f aca="false">IF(I382="","",IF(ISNUMBER(I382),I382,IFERROR(VALUE(I382),"")))</f>
        <v>10</v>
      </c>
      <c r="S382" s="8" t="n">
        <f aca="false">IF(COUNT(O382:R382)=0,"",MAX(O382:R382))</f>
        <v>100</v>
      </c>
      <c r="T382" s="8" t="str">
        <f aca="false">IF(S382="","",IFERROR(INDEX(Codetabel!$B$2:$B$11,MATCH(S382,Codetabel!$A$2:$A$11,0)),""))</f>
        <v>3.2</v>
      </c>
      <c r="U382" s="8" t="str">
        <f aca="false">IF(NOT(X382),"n/a (excluded)",IF(K382=S382,"OK","MISMATCH"))</f>
        <v>OK</v>
      </c>
      <c r="V382" s="8" t="str">
        <f aca="false">IF(NOT(X382),"n/a (excluded)",IF(M382&amp;""=T382&amp;"","OK","MISMATCH"))</f>
        <v>OK</v>
      </c>
      <c r="W382" s="8" t="str">
        <f aca="false">IF(E382="","no activity description",IF(O382="","no numeric odour distance",IF(M382="","no category","")))</f>
        <v/>
      </c>
      <c r="X382" s="12" t="b">
        <f aca="false">W382=""</f>
        <v>1</v>
      </c>
      <c r="Y382" s="8" t="n">
        <f aca="false">IF(X382,INDEX(Codetabel!$C$2:$C$11,MATCH(M382&amp;"",Codetabel!$B$2:$B$11,0)),"")</f>
        <v>4</v>
      </c>
      <c r="Z382" s="12" t="b">
        <f aca="false">IF(X382,O382=S382,"")</f>
        <v>0</v>
      </c>
    </row>
    <row r="383" customFormat="false" ht="15" hidden="false" customHeight="false" outlineLevel="0" collapsed="false">
      <c r="A383" s="9" t="n">
        <v>384</v>
      </c>
      <c r="B383" s="9" t="s">
        <v>835</v>
      </c>
      <c r="C383" s="9" t="s">
        <v>836</v>
      </c>
      <c r="D383" s="9" t="s">
        <v>1215</v>
      </c>
      <c r="E383" s="9" t="s">
        <v>1411</v>
      </c>
      <c r="F383" s="9"/>
      <c r="G383" s="9"/>
      <c r="H383" s="9"/>
      <c r="I383" s="9"/>
      <c r="J383" s="9"/>
      <c r="K383" s="9"/>
      <c r="L383" s="9" t="n">
        <f aca="false">IF(ISNA(P384),"",P384)</f>
        <v>10</v>
      </c>
      <c r="M383" s="9"/>
      <c r="N383" s="11" t="b">
        <f aca="false">TRUE()</f>
        <v>1</v>
      </c>
      <c r="O383" s="8" t="str">
        <f aca="false">IF(F383="","",IF(ISNUMBER(F383),F383,IFERROR(VALUE(F383),"")))</f>
        <v/>
      </c>
      <c r="P383" s="8" t="str">
        <f aca="false">IF(G383="","",IF(ISNUMBER(G383),G383,IFERROR(VALUE(G383),"")))</f>
        <v/>
      </c>
      <c r="Q383" s="8" t="str">
        <f aca="false">IF(H383="","",IF(ISNUMBER(H383),H383,IFERROR(VALUE(H383),"")))</f>
        <v/>
      </c>
      <c r="R383" s="8" t="str">
        <f aca="false">IF(I383="","",IF(ISNUMBER(I383),I383,IFERROR(VALUE(I383),"")))</f>
        <v/>
      </c>
      <c r="S383" s="8" t="str">
        <f aca="false">IF(COUNT(O383:R383)=0,"",MAX(O383:R383))</f>
        <v/>
      </c>
      <c r="T383" s="8" t="str">
        <f aca="false">IF(S383="","",IFERROR(INDEX(Codetabel!$B$2:$B$11,MATCH(S383,Codetabel!$A$2:$A$11,0)),""))</f>
        <v/>
      </c>
      <c r="U383" s="8" t="str">
        <f aca="false">IF(NOT(X383),"n/a (excluded)",IF(K383=S383,"OK","MISMATCH"))</f>
        <v>n/a (excluded)</v>
      </c>
      <c r="V383" s="8" t="str">
        <f aca="false">IF(NOT(X383),"n/a (excluded)",IF(M383&amp;""=T383&amp;"","OK","MISMATCH"))</f>
        <v>n/a (excluded)</v>
      </c>
      <c r="W383" s="8" t="str">
        <f aca="false">IF(E383="","no activity description",IF(O383="","no numeric odour distance",IF(M383="","no category","")))</f>
        <v>no numeric odour distance</v>
      </c>
      <c r="X383" s="12" t="b">
        <f aca="false">W383=""</f>
        <v>0</v>
      </c>
      <c r="Y383" s="8" t="str">
        <f aca="false">IF(X383,INDEX(Codetabel!$C$2:$C$11,MATCH(M383&amp;"",Codetabel!$B$2:$B$11,0)),"")</f>
        <v/>
      </c>
      <c r="Z383" s="8" t="str">
        <f aca="false">IF(X383,O383=S383,"")</f>
        <v/>
      </c>
    </row>
    <row r="384" customFormat="false" ht="15" hidden="false" customHeight="false" outlineLevel="0" collapsed="false">
      <c r="A384" s="9" t="n">
        <v>385</v>
      </c>
      <c r="B384" s="9" t="s">
        <v>835</v>
      </c>
      <c r="C384" s="9" t="s">
        <v>836</v>
      </c>
      <c r="D384" s="9" t="s">
        <v>392</v>
      </c>
      <c r="E384" s="9" t="s">
        <v>837</v>
      </c>
      <c r="F384" s="9" t="n">
        <v>0</v>
      </c>
      <c r="G384" s="9" t="n">
        <v>10</v>
      </c>
      <c r="H384" s="9" t="n">
        <v>50</v>
      </c>
      <c r="I384" s="9" t="n">
        <v>10</v>
      </c>
      <c r="J384" s="9" t="n">
        <f aca="false">MAX(J385,G385,F385,E385)</f>
        <v>10</v>
      </c>
      <c r="K384" s="9" t="n">
        <v>50</v>
      </c>
      <c r="L384" s="9" t="n">
        <f aca="false">IF(ISNA(P385),"",P385)</f>
        <v>10</v>
      </c>
      <c r="M384" s="9" t="s">
        <v>126</v>
      </c>
      <c r="N384" s="11" t="b">
        <f aca="false">TRUE()</f>
        <v>1</v>
      </c>
      <c r="O384" s="8" t="n">
        <f aca="false">IF(F384="","",IF(ISNUMBER(F384),F384,IFERROR(VALUE(F384),"")))</f>
        <v>0</v>
      </c>
      <c r="P384" s="8" t="n">
        <f aca="false">IF(G384="","",IF(ISNUMBER(G384),G384,IFERROR(VALUE(G384),"")))</f>
        <v>10</v>
      </c>
      <c r="Q384" s="8" t="n">
        <f aca="false">IF(H384="","",IF(ISNUMBER(H384),H384,IFERROR(VALUE(H384),"")))</f>
        <v>50</v>
      </c>
      <c r="R384" s="8" t="n">
        <f aca="false">IF(I384="","",IF(ISNUMBER(I384),I384,IFERROR(VALUE(I384),"")))</f>
        <v>10</v>
      </c>
      <c r="S384" s="8" t="n">
        <f aca="false">IF(COUNT(O384:R384)=0,"",MAX(O384:R384))</f>
        <v>50</v>
      </c>
      <c r="T384" s="8" t="str">
        <f aca="false">IF(S384="","",IFERROR(INDEX(Codetabel!$B$2:$B$11,MATCH(S384,Codetabel!$A$2:$A$11,0)),""))</f>
        <v>3.1</v>
      </c>
      <c r="U384" s="8" t="str">
        <f aca="false">IF(NOT(X384),"n/a (excluded)",IF(K384=S384,"OK","MISMATCH"))</f>
        <v>OK</v>
      </c>
      <c r="V384" s="8" t="str">
        <f aca="false">IF(NOT(X384),"n/a (excluded)",IF(M384&amp;""=T384&amp;"","OK","MISMATCH"))</f>
        <v>OK</v>
      </c>
      <c r="W384" s="8" t="str">
        <f aca="false">IF(E384="","no activity description",IF(O384="","no numeric odour distance",IF(M384="","no category","")))</f>
        <v/>
      </c>
      <c r="X384" s="12" t="b">
        <f aca="false">W384=""</f>
        <v>1</v>
      </c>
      <c r="Y384" s="8" t="n">
        <f aca="false">IF(X384,INDEX(Codetabel!$C$2:$C$11,MATCH(M384&amp;"",Codetabel!$B$2:$B$11,0)),"")</f>
        <v>3</v>
      </c>
      <c r="Z384" s="12" t="b">
        <f aca="false">IF(X384,O384=S384,"")</f>
        <v>0</v>
      </c>
    </row>
    <row r="385" customFormat="false" ht="15" hidden="false" customHeight="false" outlineLevel="0" collapsed="false">
      <c r="A385" s="9" t="n">
        <v>386</v>
      </c>
      <c r="B385" s="9" t="s">
        <v>835</v>
      </c>
      <c r="C385" s="9" t="s">
        <v>836</v>
      </c>
      <c r="D385" s="9" t="s">
        <v>107</v>
      </c>
      <c r="E385" s="9" t="s">
        <v>838</v>
      </c>
      <c r="F385" s="9" t="n">
        <v>0</v>
      </c>
      <c r="G385" s="9" t="n">
        <v>10</v>
      </c>
      <c r="H385" s="9" t="n">
        <v>30</v>
      </c>
      <c r="I385" s="9" t="n">
        <v>10</v>
      </c>
      <c r="J385" s="9" t="n">
        <f aca="false">MAX(J386,G386,F386,E386)</f>
        <v>0</v>
      </c>
      <c r="K385" s="9" t="n">
        <v>30</v>
      </c>
      <c r="L385" s="9" t="str">
        <f aca="false">IF(ISNA(P386),"",P386)</f>
        <v/>
      </c>
      <c r="M385" s="9" t="s">
        <v>107</v>
      </c>
      <c r="N385" s="11" t="b">
        <f aca="false">TRUE()</f>
        <v>1</v>
      </c>
      <c r="O385" s="8" t="n">
        <f aca="false">IF(F385="","",IF(ISNUMBER(F385),F385,IFERROR(VALUE(F385),"")))</f>
        <v>0</v>
      </c>
      <c r="P385" s="8" t="n">
        <f aca="false">IF(G385="","",IF(ISNUMBER(G385),G385,IFERROR(VALUE(G385),"")))</f>
        <v>10</v>
      </c>
      <c r="Q385" s="8" t="n">
        <f aca="false">IF(H385="","",IF(ISNUMBER(H385),H385,IFERROR(VALUE(H385),"")))</f>
        <v>30</v>
      </c>
      <c r="R385" s="8" t="n">
        <f aca="false">IF(I385="","",IF(ISNUMBER(I385),I385,IFERROR(VALUE(I385),"")))</f>
        <v>10</v>
      </c>
      <c r="S385" s="8" t="n">
        <f aca="false">IF(COUNT(O385:R385)=0,"",MAX(O385:R385))</f>
        <v>30</v>
      </c>
      <c r="T385" s="8" t="str">
        <f aca="false">IF(S385="","",IFERROR(INDEX(Codetabel!$B$2:$B$11,MATCH(S385,Codetabel!$A$2:$A$11,0)),""))</f>
        <v>2</v>
      </c>
      <c r="U385" s="8" t="str">
        <f aca="false">IF(NOT(X385),"n/a (excluded)",IF(K385=S385,"OK","MISMATCH"))</f>
        <v>OK</v>
      </c>
      <c r="V385" s="8" t="str">
        <f aca="false">IF(NOT(X385),"n/a (excluded)",IF(M385&amp;""=T385&amp;"","OK","MISMATCH"))</f>
        <v>OK</v>
      </c>
      <c r="W385" s="8" t="str">
        <f aca="false">IF(E385="","no activity description",IF(O385="","no numeric odour distance",IF(M385="","no category","")))</f>
        <v/>
      </c>
      <c r="X385" s="12" t="b">
        <f aca="false">W385=""</f>
        <v>1</v>
      </c>
      <c r="Y385" s="8" t="n">
        <f aca="false">IF(X385,INDEX(Codetabel!$C$2:$C$11,MATCH(M385&amp;"",Codetabel!$B$2:$B$11,0)),"")</f>
        <v>2</v>
      </c>
      <c r="Z385" s="12" t="b">
        <f aca="false">IF(X385,O385=S385,"")</f>
        <v>0</v>
      </c>
    </row>
    <row r="386" customFormat="false" ht="15" hidden="false" customHeight="false" outlineLevel="0" collapsed="false">
      <c r="A386" s="9" t="n">
        <v>387</v>
      </c>
      <c r="B386" s="9" t="s">
        <v>839</v>
      </c>
      <c r="C386" s="9" t="s">
        <v>840</v>
      </c>
      <c r="D386" s="9" t="s">
        <v>1218</v>
      </c>
      <c r="E386" s="9" t="s">
        <v>1412</v>
      </c>
      <c r="F386" s="9"/>
      <c r="G386" s="9"/>
      <c r="H386" s="9"/>
      <c r="I386" s="9"/>
      <c r="J386" s="9"/>
      <c r="K386" s="9"/>
      <c r="L386" s="9" t="n">
        <f aca="false">IF(ISNA(P387),"",P387)</f>
        <v>30</v>
      </c>
      <c r="M386" s="9"/>
      <c r="N386" s="11" t="b">
        <f aca="false">TRUE()</f>
        <v>1</v>
      </c>
      <c r="O386" s="8" t="str">
        <f aca="false">IF(F386="","",IF(ISNUMBER(F386),F386,IFERROR(VALUE(F386),"")))</f>
        <v/>
      </c>
      <c r="P386" s="8" t="str">
        <f aca="false">IF(G386="","",IF(ISNUMBER(G386),G386,IFERROR(VALUE(G386),"")))</f>
        <v/>
      </c>
      <c r="Q386" s="8" t="str">
        <f aca="false">IF(H386="","",IF(ISNUMBER(H386),H386,IFERROR(VALUE(H386),"")))</f>
        <v/>
      </c>
      <c r="R386" s="8" t="str">
        <f aca="false">IF(I386="","",IF(ISNUMBER(I386),I386,IFERROR(VALUE(I386),"")))</f>
        <v/>
      </c>
      <c r="S386" s="8" t="str">
        <f aca="false">IF(COUNT(O386:R386)=0,"",MAX(O386:R386))</f>
        <v/>
      </c>
      <c r="T386" s="8" t="str">
        <f aca="false">IF(S386="","",IFERROR(INDEX(Codetabel!$B$2:$B$11,MATCH(S386,Codetabel!$A$2:$A$11,0)),""))</f>
        <v/>
      </c>
      <c r="U386" s="8" t="str">
        <f aca="false">IF(NOT(X386),"n/a (excluded)",IF(K386=S386,"OK","MISMATCH"))</f>
        <v>n/a (excluded)</v>
      </c>
      <c r="V386" s="8" t="str">
        <f aca="false">IF(NOT(X386),"n/a (excluded)",IF(M386&amp;""=T386&amp;"","OK","MISMATCH"))</f>
        <v>n/a (excluded)</v>
      </c>
      <c r="W386" s="8" t="str">
        <f aca="false">IF(E386="","no activity description",IF(O386="","no numeric odour distance",IF(M386="","no category","")))</f>
        <v>no numeric odour distance</v>
      </c>
      <c r="X386" s="12" t="b">
        <f aca="false">W386=""</f>
        <v>0</v>
      </c>
      <c r="Y386" s="8" t="str">
        <f aca="false">IF(X386,INDEX(Codetabel!$C$2:$C$11,MATCH(M386&amp;"",Codetabel!$B$2:$B$11,0)),"")</f>
        <v/>
      </c>
      <c r="Z386" s="8" t="str">
        <f aca="false">IF(X386,O386=S386,"")</f>
        <v/>
      </c>
    </row>
    <row r="387" customFormat="false" ht="15" hidden="false" customHeight="false" outlineLevel="0" collapsed="false">
      <c r="A387" s="9" t="n">
        <v>388</v>
      </c>
      <c r="B387" s="9" t="s">
        <v>839</v>
      </c>
      <c r="C387" s="9" t="s">
        <v>840</v>
      </c>
      <c r="D387" s="9" t="s">
        <v>1219</v>
      </c>
      <c r="E387" s="9" t="s">
        <v>841</v>
      </c>
      <c r="F387" s="9" t="n">
        <v>0</v>
      </c>
      <c r="G387" s="9" t="n">
        <v>30</v>
      </c>
      <c r="H387" s="9" t="n">
        <v>100</v>
      </c>
      <c r="I387" s="9" t="n">
        <v>0</v>
      </c>
      <c r="J387" s="9" t="n">
        <f aca="false">MAX(J388,G388,F388,E388)</f>
        <v>10</v>
      </c>
      <c r="K387" s="9" t="n">
        <v>100</v>
      </c>
      <c r="L387" s="9" t="n">
        <f aca="false">IF(ISNA(P388),"",P388)</f>
        <v>10</v>
      </c>
      <c r="M387" s="9" t="s">
        <v>115</v>
      </c>
      <c r="N387" s="11" t="b">
        <f aca="false">TRUE()</f>
        <v>1</v>
      </c>
      <c r="O387" s="8" t="n">
        <f aca="false">IF(F387="","",IF(ISNUMBER(F387),F387,IFERROR(VALUE(F387),"")))</f>
        <v>0</v>
      </c>
      <c r="P387" s="8" t="n">
        <f aca="false">IF(G387="","",IF(ISNUMBER(G387),G387,IFERROR(VALUE(G387),"")))</f>
        <v>30</v>
      </c>
      <c r="Q387" s="8" t="n">
        <f aca="false">IF(H387="","",IF(ISNUMBER(H387),H387,IFERROR(VALUE(H387),"")))</f>
        <v>100</v>
      </c>
      <c r="R387" s="8" t="n">
        <f aca="false">IF(I387="","",IF(ISNUMBER(I387),I387,IFERROR(VALUE(I387),"")))</f>
        <v>0</v>
      </c>
      <c r="S387" s="8" t="n">
        <f aca="false">IF(COUNT(O387:R387)=0,"",MAX(O387:R387))</f>
        <v>100</v>
      </c>
      <c r="T387" s="8" t="str">
        <f aca="false">IF(S387="","",IFERROR(INDEX(Codetabel!$B$2:$B$11,MATCH(S387,Codetabel!$A$2:$A$11,0)),""))</f>
        <v>3.2</v>
      </c>
      <c r="U387" s="8" t="str">
        <f aca="false">IF(NOT(X387),"n/a (excluded)",IF(K387=S387,"OK","MISMATCH"))</f>
        <v>OK</v>
      </c>
      <c r="V387" s="8" t="str">
        <f aca="false">IF(NOT(X387),"n/a (excluded)",IF(M387&amp;""=T387&amp;"","OK","MISMATCH"))</f>
        <v>OK</v>
      </c>
      <c r="W387" s="8" t="str">
        <f aca="false">IF(E387="","no activity description",IF(O387="","no numeric odour distance",IF(M387="","no category","")))</f>
        <v/>
      </c>
      <c r="X387" s="12" t="b">
        <f aca="false">W387=""</f>
        <v>1</v>
      </c>
      <c r="Y387" s="8" t="n">
        <f aca="false">IF(X387,INDEX(Codetabel!$C$2:$C$11,MATCH(M387&amp;"",Codetabel!$B$2:$B$11,0)),"")</f>
        <v>4</v>
      </c>
      <c r="Z387" s="12" t="b">
        <f aca="false">IF(X387,O387=S387,"")</f>
        <v>0</v>
      </c>
    </row>
    <row r="388" customFormat="false" ht="15" hidden="false" customHeight="false" outlineLevel="0" collapsed="false">
      <c r="A388" s="9" t="n">
        <v>389</v>
      </c>
      <c r="B388" s="9" t="s">
        <v>839</v>
      </c>
      <c r="C388" s="9" t="s">
        <v>840</v>
      </c>
      <c r="D388" s="9" t="s">
        <v>418</v>
      </c>
      <c r="E388" s="9" t="s">
        <v>842</v>
      </c>
      <c r="F388" s="9" t="n">
        <v>0</v>
      </c>
      <c r="G388" s="9" t="n">
        <v>10</v>
      </c>
      <c r="H388" s="9" t="n">
        <v>30</v>
      </c>
      <c r="I388" s="9" t="n">
        <v>0</v>
      </c>
      <c r="J388" s="9" t="n">
        <f aca="false">MAX(J389,G389,F389,E389)</f>
        <v>0</v>
      </c>
      <c r="K388" s="9" t="n">
        <v>30</v>
      </c>
      <c r="L388" s="9" t="str">
        <f aca="false">IF(ISNA(P389),"",P389)</f>
        <v/>
      </c>
      <c r="M388" s="9" t="s">
        <v>107</v>
      </c>
      <c r="N388" s="11" t="b">
        <f aca="false">TRUE()</f>
        <v>1</v>
      </c>
      <c r="O388" s="8" t="n">
        <f aca="false">IF(F388="","",IF(ISNUMBER(F388),F388,IFERROR(VALUE(F388),"")))</f>
        <v>0</v>
      </c>
      <c r="P388" s="8" t="n">
        <f aca="false">IF(G388="","",IF(ISNUMBER(G388),G388,IFERROR(VALUE(G388),"")))</f>
        <v>10</v>
      </c>
      <c r="Q388" s="8" t="n">
        <f aca="false">IF(H388="","",IF(ISNUMBER(H388),H388,IFERROR(VALUE(H388),"")))</f>
        <v>30</v>
      </c>
      <c r="R388" s="8" t="n">
        <f aca="false">IF(I388="","",IF(ISNUMBER(I388),I388,IFERROR(VALUE(I388),"")))</f>
        <v>0</v>
      </c>
      <c r="S388" s="8" t="n">
        <f aca="false">IF(COUNT(O388:R388)=0,"",MAX(O388:R388))</f>
        <v>30</v>
      </c>
      <c r="T388" s="8" t="str">
        <f aca="false">IF(S388="","",IFERROR(INDEX(Codetabel!$B$2:$B$11,MATCH(S388,Codetabel!$A$2:$A$11,0)),""))</f>
        <v>2</v>
      </c>
      <c r="U388" s="8" t="str">
        <f aca="false">IF(NOT(X388),"n/a (excluded)",IF(K388=S388,"OK","MISMATCH"))</f>
        <v>OK</v>
      </c>
      <c r="V388" s="8" t="str">
        <f aca="false">IF(NOT(X388),"n/a (excluded)",IF(M388&amp;""=T388&amp;"","OK","MISMATCH"))</f>
        <v>OK</v>
      </c>
      <c r="W388" s="8" t="str">
        <f aca="false">IF(E388="","no activity description",IF(O388="","no numeric odour distance",IF(M388="","no category","")))</f>
        <v/>
      </c>
      <c r="X388" s="12" t="b">
        <f aca="false">W388=""</f>
        <v>1</v>
      </c>
      <c r="Y388" s="8" t="n">
        <f aca="false">IF(X388,INDEX(Codetabel!$C$2:$C$11,MATCH(M388&amp;"",Codetabel!$B$2:$B$11,0)),"")</f>
        <v>2</v>
      </c>
      <c r="Z388" s="12" t="b">
        <f aca="false">IF(X388,O388=S388,"")</f>
        <v>0</v>
      </c>
    </row>
    <row r="389" customFormat="false" ht="15" hidden="false" customHeight="false" outlineLevel="0" collapsed="false">
      <c r="A389" s="9" t="n">
        <v>390</v>
      </c>
      <c r="B389" s="9" t="s">
        <v>843</v>
      </c>
      <c r="C389" s="9" t="s">
        <v>844</v>
      </c>
      <c r="D389" s="9" t="s">
        <v>1215</v>
      </c>
      <c r="E389" s="9" t="s">
        <v>1413</v>
      </c>
      <c r="F389" s="9"/>
      <c r="G389" s="9"/>
      <c r="H389" s="9"/>
      <c r="I389" s="9"/>
      <c r="J389" s="9"/>
      <c r="K389" s="9"/>
      <c r="L389" s="9" t="n">
        <f aca="false">IF(ISNA(P390),"",P390)</f>
        <v>0</v>
      </c>
      <c r="M389" s="9"/>
      <c r="N389" s="11" t="b">
        <f aca="false">TRUE()</f>
        <v>1</v>
      </c>
      <c r="O389" s="8" t="str">
        <f aca="false">IF(F389="","",IF(ISNUMBER(F389),F389,IFERROR(VALUE(F389),"")))</f>
        <v/>
      </c>
      <c r="P389" s="8" t="str">
        <f aca="false">IF(G389="","",IF(ISNUMBER(G389),G389,IFERROR(VALUE(G389),"")))</f>
        <v/>
      </c>
      <c r="Q389" s="8" t="str">
        <f aca="false">IF(H389="","",IF(ISNUMBER(H389),H389,IFERROR(VALUE(H389),"")))</f>
        <v/>
      </c>
      <c r="R389" s="8" t="str">
        <f aca="false">IF(I389="","",IF(ISNUMBER(I389),I389,IFERROR(VALUE(I389),"")))</f>
        <v/>
      </c>
      <c r="S389" s="8" t="str">
        <f aca="false">IF(COUNT(O389:R389)=0,"",MAX(O389:R389))</f>
        <v/>
      </c>
      <c r="T389" s="8" t="str">
        <f aca="false">IF(S389="","",IFERROR(INDEX(Codetabel!$B$2:$B$11,MATCH(S389,Codetabel!$A$2:$A$11,0)),""))</f>
        <v/>
      </c>
      <c r="U389" s="8" t="str">
        <f aca="false">IF(NOT(X389),"n/a (excluded)",IF(K389=S389,"OK","MISMATCH"))</f>
        <v>n/a (excluded)</v>
      </c>
      <c r="V389" s="8" t="str">
        <f aca="false">IF(NOT(X389),"n/a (excluded)",IF(M389&amp;""=T389&amp;"","OK","MISMATCH"))</f>
        <v>n/a (excluded)</v>
      </c>
      <c r="W389" s="8" t="str">
        <f aca="false">IF(E389="","no activity description",IF(O389="","no numeric odour distance",IF(M389="","no category","")))</f>
        <v>no numeric odour distance</v>
      </c>
      <c r="X389" s="12" t="b">
        <f aca="false">W389=""</f>
        <v>0</v>
      </c>
      <c r="Y389" s="8" t="str">
        <f aca="false">IF(X389,INDEX(Codetabel!$C$2:$C$11,MATCH(M389&amp;"",Codetabel!$B$2:$B$11,0)),"")</f>
        <v/>
      </c>
      <c r="Z389" s="8" t="str">
        <f aca="false">IF(X389,O389=S389,"")</f>
        <v/>
      </c>
    </row>
    <row r="390" customFormat="false" ht="15" hidden="false" customHeight="false" outlineLevel="0" collapsed="false">
      <c r="A390" s="9" t="n">
        <v>391</v>
      </c>
      <c r="B390" s="9" t="s">
        <v>843</v>
      </c>
      <c r="C390" s="9" t="s">
        <v>844</v>
      </c>
      <c r="D390" s="9" t="s">
        <v>392</v>
      </c>
      <c r="E390" s="9" t="s">
        <v>845</v>
      </c>
      <c r="F390" s="9" t="n">
        <v>0</v>
      </c>
      <c r="G390" s="9" t="n">
        <v>0</v>
      </c>
      <c r="H390" s="9" t="n">
        <v>50</v>
      </c>
      <c r="I390" s="9" t="n">
        <v>10</v>
      </c>
      <c r="J390" s="9" t="n">
        <f aca="false">MAX(J391,G391,F391,E391)</f>
        <v>50</v>
      </c>
      <c r="K390" s="9" t="n">
        <v>50</v>
      </c>
      <c r="L390" s="9" t="n">
        <f aca="false">IF(ISNA(P391),"",P391)</f>
        <v>0</v>
      </c>
      <c r="M390" s="9" t="s">
        <v>126</v>
      </c>
      <c r="N390" s="11" t="b">
        <f aca="false">TRUE()</f>
        <v>1</v>
      </c>
      <c r="O390" s="8" t="n">
        <f aca="false">IF(F390="","",IF(ISNUMBER(F390),F390,IFERROR(VALUE(F390),"")))</f>
        <v>0</v>
      </c>
      <c r="P390" s="8" t="n">
        <f aca="false">IF(G390="","",IF(ISNUMBER(G390),G390,IFERROR(VALUE(G390),"")))</f>
        <v>0</v>
      </c>
      <c r="Q390" s="8" t="n">
        <f aca="false">IF(H390="","",IF(ISNUMBER(H390),H390,IFERROR(VALUE(H390),"")))</f>
        <v>50</v>
      </c>
      <c r="R390" s="8" t="n">
        <f aca="false">IF(I390="","",IF(ISNUMBER(I390),I390,IFERROR(VALUE(I390),"")))</f>
        <v>10</v>
      </c>
      <c r="S390" s="8" t="n">
        <f aca="false">IF(COUNT(O390:R390)=0,"",MAX(O390:R390))</f>
        <v>50</v>
      </c>
      <c r="T390" s="8" t="str">
        <f aca="false">IF(S390="","",IFERROR(INDEX(Codetabel!$B$2:$B$11,MATCH(S390,Codetabel!$A$2:$A$11,0)),""))</f>
        <v>3.1</v>
      </c>
      <c r="U390" s="8" t="str">
        <f aca="false">IF(NOT(X390),"n/a (excluded)",IF(K390=S390,"OK","MISMATCH"))</f>
        <v>OK</v>
      </c>
      <c r="V390" s="8" t="str">
        <f aca="false">IF(NOT(X390),"n/a (excluded)",IF(M390&amp;""=T390&amp;"","OK","MISMATCH"))</f>
        <v>OK</v>
      </c>
      <c r="W390" s="8" t="str">
        <f aca="false">IF(E390="","no activity description",IF(O390="","no numeric odour distance",IF(M390="","no category","")))</f>
        <v/>
      </c>
      <c r="X390" s="12" t="b">
        <f aca="false">W390=""</f>
        <v>1</v>
      </c>
      <c r="Y390" s="8" t="n">
        <f aca="false">IF(X390,INDEX(Codetabel!$C$2:$C$11,MATCH(M390&amp;"",Codetabel!$B$2:$B$11,0)),"")</f>
        <v>3</v>
      </c>
      <c r="Z390" s="12" t="b">
        <f aca="false">IF(X390,O390=S390,"")</f>
        <v>0</v>
      </c>
    </row>
    <row r="391" customFormat="false" ht="15" hidden="false" customHeight="false" outlineLevel="0" collapsed="false">
      <c r="A391" s="9" t="n">
        <v>392</v>
      </c>
      <c r="B391" s="9" t="s">
        <v>843</v>
      </c>
      <c r="C391" s="9" t="s">
        <v>844</v>
      </c>
      <c r="D391" s="9" t="s">
        <v>107</v>
      </c>
      <c r="E391" s="9" t="s">
        <v>846</v>
      </c>
      <c r="F391" s="9" t="n">
        <v>0</v>
      </c>
      <c r="G391" s="9" t="n">
        <v>0</v>
      </c>
      <c r="H391" s="9" t="n">
        <v>30</v>
      </c>
      <c r="I391" s="9" t="n">
        <v>0</v>
      </c>
      <c r="J391" s="9" t="n">
        <f aca="false">MAX(J392,G392,F392,E392)</f>
        <v>50</v>
      </c>
      <c r="K391" s="9" t="n">
        <v>30</v>
      </c>
      <c r="L391" s="9" t="n">
        <f aca="false">IF(ISNA(P392),"",P392)</f>
        <v>10</v>
      </c>
      <c r="M391" s="9" t="s">
        <v>107</v>
      </c>
      <c r="N391" s="11" t="b">
        <f aca="false">TRUE()</f>
        <v>1</v>
      </c>
      <c r="O391" s="8" t="n">
        <f aca="false">IF(F391="","",IF(ISNUMBER(F391),F391,IFERROR(VALUE(F391),"")))</f>
        <v>0</v>
      </c>
      <c r="P391" s="8" t="n">
        <f aca="false">IF(G391="","",IF(ISNUMBER(G391),G391,IFERROR(VALUE(G391),"")))</f>
        <v>0</v>
      </c>
      <c r="Q391" s="8" t="n">
        <f aca="false">IF(H391="","",IF(ISNUMBER(H391),H391,IFERROR(VALUE(H391),"")))</f>
        <v>30</v>
      </c>
      <c r="R391" s="8" t="n">
        <f aca="false">IF(I391="","",IF(ISNUMBER(I391),I391,IFERROR(VALUE(I391),"")))</f>
        <v>0</v>
      </c>
      <c r="S391" s="8" t="n">
        <f aca="false">IF(COUNT(O391:R391)=0,"",MAX(O391:R391))</f>
        <v>30</v>
      </c>
      <c r="T391" s="8" t="str">
        <f aca="false">IF(S391="","",IFERROR(INDEX(Codetabel!$B$2:$B$11,MATCH(S391,Codetabel!$A$2:$A$11,0)),""))</f>
        <v>2</v>
      </c>
      <c r="U391" s="8" t="str">
        <f aca="false">IF(NOT(X391),"n/a (excluded)",IF(K391=S391,"OK","MISMATCH"))</f>
        <v>OK</v>
      </c>
      <c r="V391" s="8" t="str">
        <f aca="false">IF(NOT(X391),"n/a (excluded)",IF(M391&amp;""=T391&amp;"","OK","MISMATCH"))</f>
        <v>OK</v>
      </c>
      <c r="W391" s="8" t="str">
        <f aca="false">IF(E391="","no activity description",IF(O391="","no numeric odour distance",IF(M391="","no category","")))</f>
        <v/>
      </c>
      <c r="X391" s="12" t="b">
        <f aca="false">W391=""</f>
        <v>1</v>
      </c>
      <c r="Y391" s="8" t="n">
        <f aca="false">IF(X391,INDEX(Codetabel!$C$2:$C$11,MATCH(M391&amp;"",Codetabel!$B$2:$B$11,0)),"")</f>
        <v>2</v>
      </c>
      <c r="Z391" s="12" t="b">
        <f aca="false">IF(X391,O391=S391,"")</f>
        <v>0</v>
      </c>
    </row>
    <row r="392" customFormat="false" ht="15" hidden="false" customHeight="false" outlineLevel="0" collapsed="false">
      <c r="A392" s="9" t="n">
        <v>393</v>
      </c>
      <c r="B392" s="9" t="s">
        <v>847</v>
      </c>
      <c r="C392" s="9" t="s">
        <v>848</v>
      </c>
      <c r="D392" s="9"/>
      <c r="E392" s="9" t="s">
        <v>849</v>
      </c>
      <c r="F392" s="9" t="n">
        <v>50</v>
      </c>
      <c r="G392" s="9" t="n">
        <v>10</v>
      </c>
      <c r="H392" s="9" t="n">
        <v>30</v>
      </c>
      <c r="I392" s="9" t="n">
        <v>100</v>
      </c>
      <c r="J392" s="9" t="n">
        <f aca="false">MAX(J393,G393,F393,E393)</f>
        <v>30</v>
      </c>
      <c r="K392" s="9" t="n">
        <v>100</v>
      </c>
      <c r="L392" s="9" t="n">
        <f aca="false">IF(ISNA(P393),"",P393)</f>
        <v>30</v>
      </c>
      <c r="M392" s="9" t="s">
        <v>115</v>
      </c>
      <c r="N392" s="11" t="b">
        <f aca="false">TRUE()</f>
        <v>1</v>
      </c>
      <c r="O392" s="8" t="n">
        <f aca="false">IF(F392="","",IF(ISNUMBER(F392),F392,IFERROR(VALUE(F392),"")))</f>
        <v>50</v>
      </c>
      <c r="P392" s="8" t="n">
        <f aca="false">IF(G392="","",IF(ISNUMBER(G392),G392,IFERROR(VALUE(G392),"")))</f>
        <v>10</v>
      </c>
      <c r="Q392" s="8" t="n">
        <f aca="false">IF(H392="","",IF(ISNUMBER(H392),H392,IFERROR(VALUE(H392),"")))</f>
        <v>30</v>
      </c>
      <c r="R392" s="8" t="n">
        <f aca="false">IF(I392="","",IF(ISNUMBER(I392),I392,IFERROR(VALUE(I392),"")))</f>
        <v>100</v>
      </c>
      <c r="S392" s="8" t="n">
        <f aca="false">IF(COUNT(O392:R392)=0,"",MAX(O392:R392))</f>
        <v>100</v>
      </c>
      <c r="T392" s="8" t="str">
        <f aca="false">IF(S392="","",IFERROR(INDEX(Codetabel!$B$2:$B$11,MATCH(S392,Codetabel!$A$2:$A$11,0)),""))</f>
        <v>3.2</v>
      </c>
      <c r="U392" s="8" t="str">
        <f aca="false">IF(NOT(X392),"n/a (excluded)",IF(K392=S392,"OK","MISMATCH"))</f>
        <v>OK</v>
      </c>
      <c r="V392" s="8" t="str">
        <f aca="false">IF(NOT(X392),"n/a (excluded)",IF(M392&amp;""=T392&amp;"","OK","MISMATCH"))</f>
        <v>OK</v>
      </c>
      <c r="W392" s="8" t="str">
        <f aca="false">IF(E392="","no activity description",IF(O392="","no numeric odour distance",IF(M392="","no category","")))</f>
        <v/>
      </c>
      <c r="X392" s="12" t="b">
        <f aca="false">W392=""</f>
        <v>1</v>
      </c>
      <c r="Y392" s="8" t="n">
        <f aca="false">IF(X392,INDEX(Codetabel!$C$2:$C$11,MATCH(M392&amp;"",Codetabel!$B$2:$B$11,0)),"")</f>
        <v>4</v>
      </c>
      <c r="Z392" s="12" t="b">
        <f aca="false">IF(X392,O392=S392,"")</f>
        <v>0</v>
      </c>
    </row>
    <row r="393" customFormat="false" ht="15" hidden="false" customHeight="false" outlineLevel="0" collapsed="false">
      <c r="A393" s="9" t="n">
        <v>394</v>
      </c>
      <c r="B393" s="9" t="s">
        <v>850</v>
      </c>
      <c r="C393" s="9" t="s">
        <v>851</v>
      </c>
      <c r="D393" s="9"/>
      <c r="E393" s="9" t="s">
        <v>852</v>
      </c>
      <c r="F393" s="9" t="n">
        <v>30</v>
      </c>
      <c r="G393" s="9" t="n">
        <v>30</v>
      </c>
      <c r="H393" s="9" t="n">
        <v>30</v>
      </c>
      <c r="I393" s="9" t="n">
        <v>30</v>
      </c>
      <c r="J393" s="9" t="n">
        <f aca="false">MAX(J394,G394,F394,E394)</f>
        <v>30</v>
      </c>
      <c r="K393" s="9" t="n">
        <v>30</v>
      </c>
      <c r="L393" s="9" t="n">
        <f aca="false">IF(ISNA(P394),"",P394)</f>
        <v>10</v>
      </c>
      <c r="M393" s="9" t="s">
        <v>107</v>
      </c>
      <c r="N393" s="11" t="b">
        <f aca="false">TRUE()</f>
        <v>1</v>
      </c>
      <c r="O393" s="8" t="n">
        <f aca="false">IF(F393="","",IF(ISNUMBER(F393),F393,IFERROR(VALUE(F393),"")))</f>
        <v>30</v>
      </c>
      <c r="P393" s="8" t="n">
        <f aca="false">IF(G393="","",IF(ISNUMBER(G393),G393,IFERROR(VALUE(G393),"")))</f>
        <v>30</v>
      </c>
      <c r="Q393" s="8" t="n">
        <f aca="false">IF(H393="","",IF(ISNUMBER(H393),H393,IFERROR(VALUE(H393),"")))</f>
        <v>30</v>
      </c>
      <c r="R393" s="8" t="n">
        <f aca="false">IF(I393="","",IF(ISNUMBER(I393),I393,IFERROR(VALUE(I393),"")))</f>
        <v>30</v>
      </c>
      <c r="S393" s="8" t="n">
        <f aca="false">IF(COUNT(O393:R393)=0,"",MAX(O393:R393))</f>
        <v>30</v>
      </c>
      <c r="T393" s="8" t="str">
        <f aca="false">IF(S393="","",IFERROR(INDEX(Codetabel!$B$2:$B$11,MATCH(S393,Codetabel!$A$2:$A$11,0)),""))</f>
        <v>2</v>
      </c>
      <c r="U393" s="8" t="str">
        <f aca="false">IF(NOT(X393),"n/a (excluded)",IF(K393=S393,"OK","MISMATCH"))</f>
        <v>OK</v>
      </c>
      <c r="V393" s="8" t="str">
        <f aca="false">IF(NOT(X393),"n/a (excluded)",IF(M393&amp;""=T393&amp;"","OK","MISMATCH"))</f>
        <v>OK</v>
      </c>
      <c r="W393" s="8" t="str">
        <f aca="false">IF(E393="","no activity description",IF(O393="","no numeric odour distance",IF(M393="","no category","")))</f>
        <v/>
      </c>
      <c r="X393" s="12" t="b">
        <f aca="false">W393=""</f>
        <v>1</v>
      </c>
      <c r="Y393" s="8" t="n">
        <f aca="false">IF(X393,INDEX(Codetabel!$C$2:$C$11,MATCH(M393&amp;"",Codetabel!$B$2:$B$11,0)),"")</f>
        <v>2</v>
      </c>
      <c r="Z393" s="12" t="b">
        <f aca="false">IF(X393,O393=S393,"")</f>
        <v>1</v>
      </c>
    </row>
    <row r="394" customFormat="false" ht="15" hidden="false" customHeight="false" outlineLevel="0" collapsed="false">
      <c r="A394" s="9" t="n">
        <v>395</v>
      </c>
      <c r="B394" s="9" t="s">
        <v>853</v>
      </c>
      <c r="C394" s="9" t="s">
        <v>854</v>
      </c>
      <c r="D394" s="9"/>
      <c r="E394" s="9" t="s">
        <v>855</v>
      </c>
      <c r="F394" s="9" t="n">
        <v>10</v>
      </c>
      <c r="G394" s="9" t="n">
        <v>10</v>
      </c>
      <c r="H394" s="9" t="n">
        <v>30</v>
      </c>
      <c r="I394" s="9" t="n">
        <v>10</v>
      </c>
      <c r="J394" s="9" t="n">
        <f aca="false">MAX(J395,G395,F395,E395)</f>
        <v>30</v>
      </c>
      <c r="K394" s="9" t="n">
        <v>30</v>
      </c>
      <c r="L394" s="9" t="n">
        <f aca="false">IF(ISNA(P395),"",P395)</f>
        <v>30</v>
      </c>
      <c r="M394" s="9" t="s">
        <v>107</v>
      </c>
      <c r="N394" s="11" t="b">
        <f aca="false">TRUE()</f>
        <v>1</v>
      </c>
      <c r="O394" s="8" t="n">
        <f aca="false">IF(F394="","",IF(ISNUMBER(F394),F394,IFERROR(VALUE(F394),"")))</f>
        <v>10</v>
      </c>
      <c r="P394" s="8" t="n">
        <f aca="false">IF(G394="","",IF(ISNUMBER(G394),G394,IFERROR(VALUE(G394),"")))</f>
        <v>10</v>
      </c>
      <c r="Q394" s="8" t="n">
        <f aca="false">IF(H394="","",IF(ISNUMBER(H394),H394,IFERROR(VALUE(H394),"")))</f>
        <v>30</v>
      </c>
      <c r="R394" s="8" t="n">
        <f aca="false">IF(I394="","",IF(ISNUMBER(I394),I394,IFERROR(VALUE(I394),"")))</f>
        <v>10</v>
      </c>
      <c r="S394" s="8" t="n">
        <f aca="false">IF(COUNT(O394:R394)=0,"",MAX(O394:R394))</f>
        <v>30</v>
      </c>
      <c r="T394" s="8" t="str">
        <f aca="false">IF(S394="","",IFERROR(INDEX(Codetabel!$B$2:$B$11,MATCH(S394,Codetabel!$A$2:$A$11,0)),""))</f>
        <v>2</v>
      </c>
      <c r="U394" s="8" t="str">
        <f aca="false">IF(NOT(X394),"n/a (excluded)",IF(K394=S394,"OK","MISMATCH"))</f>
        <v>OK</v>
      </c>
      <c r="V394" s="8" t="str">
        <f aca="false">IF(NOT(X394),"n/a (excluded)",IF(M394&amp;""=T394&amp;"","OK","MISMATCH"))</f>
        <v>OK</v>
      </c>
      <c r="W394" s="8" t="str">
        <f aca="false">IF(E394="","no activity description",IF(O394="","no numeric odour distance",IF(M394="","no category","")))</f>
        <v/>
      </c>
      <c r="X394" s="12" t="b">
        <f aca="false">W394=""</f>
        <v>1</v>
      </c>
      <c r="Y394" s="8" t="n">
        <f aca="false">IF(X394,INDEX(Codetabel!$C$2:$C$11,MATCH(M394&amp;"",Codetabel!$B$2:$B$11,0)),"")</f>
        <v>2</v>
      </c>
      <c r="Z394" s="12" t="b">
        <f aca="false">IF(X394,O394=S394,"")</f>
        <v>0</v>
      </c>
    </row>
    <row r="395" customFormat="false" ht="15" hidden="false" customHeight="false" outlineLevel="0" collapsed="false">
      <c r="A395" s="9" t="n">
        <v>396</v>
      </c>
      <c r="B395" s="9" t="s">
        <v>856</v>
      </c>
      <c r="C395" s="9" t="s">
        <v>857</v>
      </c>
      <c r="D395" s="9" t="s">
        <v>1215</v>
      </c>
      <c r="E395" s="9" t="s">
        <v>858</v>
      </c>
      <c r="F395" s="9" t="n">
        <v>10</v>
      </c>
      <c r="G395" s="9" t="n">
        <v>30</v>
      </c>
      <c r="H395" s="9" t="n">
        <v>100</v>
      </c>
      <c r="I395" s="9" t="n">
        <v>30</v>
      </c>
      <c r="J395" s="9" t="n">
        <f aca="false">MAX(J396,G396,F396,E396)</f>
        <v>30</v>
      </c>
      <c r="K395" s="9" t="n">
        <v>100</v>
      </c>
      <c r="L395" s="9" t="n">
        <f aca="false">IF(ISNA(P396),"",P396)</f>
        <v>10</v>
      </c>
      <c r="M395" s="9" t="s">
        <v>115</v>
      </c>
      <c r="N395" s="11" t="b">
        <f aca="false">TRUE()</f>
        <v>1</v>
      </c>
      <c r="O395" s="8" t="n">
        <f aca="false">IF(F395="","",IF(ISNUMBER(F395),F395,IFERROR(VALUE(F395),"")))</f>
        <v>10</v>
      </c>
      <c r="P395" s="8" t="n">
        <f aca="false">IF(G395="","",IF(ISNUMBER(G395),G395,IFERROR(VALUE(G395),"")))</f>
        <v>30</v>
      </c>
      <c r="Q395" s="8" t="n">
        <f aca="false">IF(H395="","",IF(ISNUMBER(H395),H395,IFERROR(VALUE(H395),"")))</f>
        <v>100</v>
      </c>
      <c r="R395" s="8" t="n">
        <f aca="false">IF(I395="","",IF(ISNUMBER(I395),I395,IFERROR(VALUE(I395),"")))</f>
        <v>30</v>
      </c>
      <c r="S395" s="8" t="n">
        <f aca="false">IF(COUNT(O395:R395)=0,"",MAX(O395:R395))</f>
        <v>100</v>
      </c>
      <c r="T395" s="8" t="str">
        <f aca="false">IF(S395="","",IFERROR(INDEX(Codetabel!$B$2:$B$11,MATCH(S395,Codetabel!$A$2:$A$11,0)),""))</f>
        <v>3.2</v>
      </c>
      <c r="U395" s="8" t="str">
        <f aca="false">IF(NOT(X395),"n/a (excluded)",IF(K395=S395,"OK","MISMATCH"))</f>
        <v>OK</v>
      </c>
      <c r="V395" s="8" t="str">
        <f aca="false">IF(NOT(X395),"n/a (excluded)",IF(M395&amp;""=T395&amp;"","OK","MISMATCH"))</f>
        <v>OK</v>
      </c>
      <c r="W395" s="8" t="str">
        <f aca="false">IF(E395="","no activity description",IF(O395="","no numeric odour distance",IF(M395="","no category","")))</f>
        <v/>
      </c>
      <c r="X395" s="12" t="b">
        <f aca="false">W395=""</f>
        <v>1</v>
      </c>
      <c r="Y395" s="8" t="n">
        <f aca="false">IF(X395,INDEX(Codetabel!$C$2:$C$11,MATCH(M395&amp;"",Codetabel!$B$2:$B$11,0)),"")</f>
        <v>4</v>
      </c>
      <c r="Z395" s="12" t="b">
        <f aca="false">IF(X395,O395=S395,"")</f>
        <v>0</v>
      </c>
    </row>
    <row r="396" customFormat="false" ht="15" hidden="false" customHeight="false" outlineLevel="0" collapsed="false">
      <c r="A396" s="9" t="n">
        <v>397</v>
      </c>
      <c r="B396" s="9" t="s">
        <v>856</v>
      </c>
      <c r="C396" s="9" t="s">
        <v>857</v>
      </c>
      <c r="D396" s="9" t="s">
        <v>392</v>
      </c>
      <c r="E396" s="9" t="s">
        <v>859</v>
      </c>
      <c r="F396" s="9" t="n">
        <v>10</v>
      </c>
      <c r="G396" s="9" t="n">
        <v>10</v>
      </c>
      <c r="H396" s="9" t="n">
        <v>50</v>
      </c>
      <c r="I396" s="9" t="n">
        <v>10</v>
      </c>
      <c r="J396" s="9" t="n">
        <f aca="false">MAX(J397,G397,F397,E397)</f>
        <v>30</v>
      </c>
      <c r="K396" s="9" t="n">
        <v>50</v>
      </c>
      <c r="L396" s="9" t="n">
        <f aca="false">IF(ISNA(P397),"",P397)</f>
        <v>30</v>
      </c>
      <c r="M396" s="9" t="s">
        <v>126</v>
      </c>
      <c r="N396" s="11" t="b">
        <f aca="false">TRUE()</f>
        <v>1</v>
      </c>
      <c r="O396" s="8" t="n">
        <f aca="false">IF(F396="","",IF(ISNUMBER(F396),F396,IFERROR(VALUE(F396),"")))</f>
        <v>10</v>
      </c>
      <c r="P396" s="8" t="n">
        <f aca="false">IF(G396="","",IF(ISNUMBER(G396),G396,IFERROR(VALUE(G396),"")))</f>
        <v>10</v>
      </c>
      <c r="Q396" s="8" t="n">
        <f aca="false">IF(H396="","",IF(ISNUMBER(H396),H396,IFERROR(VALUE(H396),"")))</f>
        <v>50</v>
      </c>
      <c r="R396" s="8" t="n">
        <f aca="false">IF(I396="","",IF(ISNUMBER(I396),I396,IFERROR(VALUE(I396),"")))</f>
        <v>10</v>
      </c>
      <c r="S396" s="8" t="n">
        <f aca="false">IF(COUNT(O396:R396)=0,"",MAX(O396:R396))</f>
        <v>50</v>
      </c>
      <c r="T396" s="8" t="str">
        <f aca="false">IF(S396="","",IFERROR(INDEX(Codetabel!$B$2:$B$11,MATCH(S396,Codetabel!$A$2:$A$11,0)),""))</f>
        <v>3.1</v>
      </c>
      <c r="U396" s="8" t="str">
        <f aca="false">IF(NOT(X396),"n/a (excluded)",IF(K396=S396,"OK","MISMATCH"))</f>
        <v>OK</v>
      </c>
      <c r="V396" s="8" t="str">
        <f aca="false">IF(NOT(X396),"n/a (excluded)",IF(M396&amp;""=T396&amp;"","OK","MISMATCH"))</f>
        <v>OK</v>
      </c>
      <c r="W396" s="8" t="str">
        <f aca="false">IF(E396="","no activity description",IF(O396="","no numeric odour distance",IF(M396="","no category","")))</f>
        <v/>
      </c>
      <c r="X396" s="12" t="b">
        <f aca="false">W396=""</f>
        <v>1</v>
      </c>
      <c r="Y396" s="8" t="n">
        <f aca="false">IF(X396,INDEX(Codetabel!$C$2:$C$11,MATCH(M396&amp;"",Codetabel!$B$2:$B$11,0)),"")</f>
        <v>3</v>
      </c>
      <c r="Z396" s="12" t="b">
        <f aca="false">IF(X396,O396=S396,"")</f>
        <v>0</v>
      </c>
    </row>
    <row r="397" customFormat="false" ht="15" hidden="false" customHeight="false" outlineLevel="0" collapsed="false">
      <c r="A397" s="9" t="n">
        <v>398</v>
      </c>
      <c r="B397" s="9" t="s">
        <v>860</v>
      </c>
      <c r="C397" s="9" t="s">
        <v>857</v>
      </c>
      <c r="D397" s="9" t="n">
        <v>0</v>
      </c>
      <c r="E397" s="9" t="s">
        <v>861</v>
      </c>
      <c r="F397" s="9" t="n">
        <v>10</v>
      </c>
      <c r="G397" s="9" t="n">
        <v>30</v>
      </c>
      <c r="H397" s="9" t="n">
        <v>100</v>
      </c>
      <c r="I397" s="9" t="n">
        <v>10</v>
      </c>
      <c r="J397" s="9" t="n">
        <f aca="false">MAX(J398,G398,F398,E398)</f>
        <v>10</v>
      </c>
      <c r="K397" s="9" t="n">
        <v>100</v>
      </c>
      <c r="L397" s="9" t="n">
        <f aca="false">IF(ISNA(P398),"",P398)</f>
        <v>10</v>
      </c>
      <c r="M397" s="9" t="s">
        <v>115</v>
      </c>
      <c r="N397" s="11" t="b">
        <f aca="false">TRUE()</f>
        <v>1</v>
      </c>
      <c r="O397" s="8" t="n">
        <f aca="false">IF(F397="","",IF(ISNUMBER(F397),F397,IFERROR(VALUE(F397),"")))</f>
        <v>10</v>
      </c>
      <c r="P397" s="8" t="n">
        <f aca="false">IF(G397="","",IF(ISNUMBER(G397),G397,IFERROR(VALUE(G397),"")))</f>
        <v>30</v>
      </c>
      <c r="Q397" s="8" t="n">
        <f aca="false">IF(H397="","",IF(ISNUMBER(H397),H397,IFERROR(VALUE(H397),"")))</f>
        <v>100</v>
      </c>
      <c r="R397" s="8" t="n">
        <f aca="false">IF(I397="","",IF(ISNUMBER(I397),I397,IFERROR(VALUE(I397),"")))</f>
        <v>10</v>
      </c>
      <c r="S397" s="8" t="n">
        <f aca="false">IF(COUNT(O397:R397)=0,"",MAX(O397:R397))</f>
        <v>100</v>
      </c>
      <c r="T397" s="8" t="str">
        <f aca="false">IF(S397="","",IFERROR(INDEX(Codetabel!$B$2:$B$11,MATCH(S397,Codetabel!$A$2:$A$11,0)),""))</f>
        <v>3.2</v>
      </c>
      <c r="U397" s="8" t="str">
        <f aca="false">IF(NOT(X397),"n/a (excluded)",IF(K397=S397,"OK","MISMATCH"))</f>
        <v>OK</v>
      </c>
      <c r="V397" s="8" t="str">
        <f aca="false">IF(NOT(X397),"n/a (excluded)",IF(M397&amp;""=T397&amp;"","OK","MISMATCH"))</f>
        <v>OK</v>
      </c>
      <c r="W397" s="8" t="str">
        <f aca="false">IF(E397="","no activity description",IF(O397="","no numeric odour distance",IF(M397="","no category","")))</f>
        <v/>
      </c>
      <c r="X397" s="12" t="b">
        <f aca="false">W397=""</f>
        <v>1</v>
      </c>
      <c r="Y397" s="8" t="n">
        <f aca="false">IF(X397,INDEX(Codetabel!$C$2:$C$11,MATCH(M397&amp;"",Codetabel!$B$2:$B$11,0)),"")</f>
        <v>4</v>
      </c>
      <c r="Z397" s="12" t="b">
        <f aca="false">IF(X397,O397=S397,"")</f>
        <v>0</v>
      </c>
    </row>
    <row r="398" customFormat="false" ht="15" hidden="false" customHeight="false" outlineLevel="0" collapsed="false">
      <c r="A398" s="9" t="n">
        <v>399</v>
      </c>
      <c r="B398" s="9" t="s">
        <v>860</v>
      </c>
      <c r="C398" s="9" t="s">
        <v>857</v>
      </c>
      <c r="D398" s="9" t="s">
        <v>392</v>
      </c>
      <c r="E398" s="9" t="s">
        <v>862</v>
      </c>
      <c r="F398" s="9" t="n">
        <v>10</v>
      </c>
      <c r="G398" s="9" t="n">
        <v>10</v>
      </c>
      <c r="H398" s="9" t="n">
        <v>50</v>
      </c>
      <c r="I398" s="9" t="n">
        <v>10</v>
      </c>
      <c r="J398" s="9" t="n">
        <f aca="false">MAX(J399,G399,F399,E399)</f>
        <v>0</v>
      </c>
      <c r="K398" s="9" t="n">
        <v>50</v>
      </c>
      <c r="L398" s="9" t="str">
        <f aca="false">IF(ISNA(P399),"",P399)</f>
        <v/>
      </c>
      <c r="M398" s="9" t="s">
        <v>126</v>
      </c>
      <c r="N398" s="11" t="b">
        <f aca="false">TRUE()</f>
        <v>1</v>
      </c>
      <c r="O398" s="8" t="n">
        <f aca="false">IF(F398="","",IF(ISNUMBER(F398),F398,IFERROR(VALUE(F398),"")))</f>
        <v>10</v>
      </c>
      <c r="P398" s="8" t="n">
        <f aca="false">IF(G398="","",IF(ISNUMBER(G398),G398,IFERROR(VALUE(G398),"")))</f>
        <v>10</v>
      </c>
      <c r="Q398" s="8" t="n">
        <f aca="false">IF(H398="","",IF(ISNUMBER(H398),H398,IFERROR(VALUE(H398),"")))</f>
        <v>50</v>
      </c>
      <c r="R398" s="8" t="n">
        <f aca="false">IF(I398="","",IF(ISNUMBER(I398),I398,IFERROR(VALUE(I398),"")))</f>
        <v>10</v>
      </c>
      <c r="S398" s="8" t="n">
        <f aca="false">IF(COUNT(O398:R398)=0,"",MAX(O398:R398))</f>
        <v>50</v>
      </c>
      <c r="T398" s="8" t="str">
        <f aca="false">IF(S398="","",IFERROR(INDEX(Codetabel!$B$2:$B$11,MATCH(S398,Codetabel!$A$2:$A$11,0)),""))</f>
        <v>3.1</v>
      </c>
      <c r="U398" s="8" t="str">
        <f aca="false">IF(NOT(X398),"n/a (excluded)",IF(K398=S398,"OK","MISMATCH"))</f>
        <v>OK</v>
      </c>
      <c r="V398" s="8" t="str">
        <f aca="false">IF(NOT(X398),"n/a (excluded)",IF(M398&amp;""=T398&amp;"","OK","MISMATCH"))</f>
        <v>OK</v>
      </c>
      <c r="W398" s="8" t="str">
        <f aca="false">IF(E398="","no activity description",IF(O398="","no numeric odour distance",IF(M398="","no category","")))</f>
        <v/>
      </c>
      <c r="X398" s="12" t="b">
        <f aca="false">W398=""</f>
        <v>1</v>
      </c>
      <c r="Y398" s="8" t="n">
        <f aca="false">IF(X398,INDEX(Codetabel!$C$2:$C$11,MATCH(M398&amp;"",Codetabel!$B$2:$B$11,0)),"")</f>
        <v>3</v>
      </c>
      <c r="Z398" s="12" t="b">
        <f aca="false">IF(X398,O398=S398,"")</f>
        <v>0</v>
      </c>
    </row>
    <row r="399" customFormat="false" ht="15" hidden="false" customHeight="false" outlineLevel="0" collapsed="false">
      <c r="A399" s="9" t="n">
        <v>400</v>
      </c>
      <c r="B399" s="9" t="s">
        <v>863</v>
      </c>
      <c r="C399" s="9" t="s">
        <v>864</v>
      </c>
      <c r="D399" s="9" t="s">
        <v>1215</v>
      </c>
      <c r="E399" s="9" t="s">
        <v>1414</v>
      </c>
      <c r="F399" s="9"/>
      <c r="G399" s="9"/>
      <c r="H399" s="9"/>
      <c r="I399" s="9"/>
      <c r="J399" s="9"/>
      <c r="K399" s="9"/>
      <c r="L399" s="9" t="n">
        <f aca="false">IF(ISNA(P400),"",P400)</f>
        <v>10</v>
      </c>
      <c r="M399" s="9"/>
      <c r="N399" s="11" t="b">
        <f aca="false">TRUE()</f>
        <v>1</v>
      </c>
      <c r="O399" s="8" t="str">
        <f aca="false">IF(F399="","",IF(ISNUMBER(F399),F399,IFERROR(VALUE(F399),"")))</f>
        <v/>
      </c>
      <c r="P399" s="8" t="str">
        <f aca="false">IF(G399="","",IF(ISNUMBER(G399),G399,IFERROR(VALUE(G399),"")))</f>
        <v/>
      </c>
      <c r="Q399" s="8" t="str">
        <f aca="false">IF(H399="","",IF(ISNUMBER(H399),H399,IFERROR(VALUE(H399),"")))</f>
        <v/>
      </c>
      <c r="R399" s="8" t="str">
        <f aca="false">IF(I399="","",IF(ISNUMBER(I399),I399,IFERROR(VALUE(I399),"")))</f>
        <v/>
      </c>
      <c r="S399" s="8" t="str">
        <f aca="false">IF(COUNT(O399:R399)=0,"",MAX(O399:R399))</f>
        <v/>
      </c>
      <c r="T399" s="8" t="str">
        <f aca="false">IF(S399="","",IFERROR(INDEX(Codetabel!$B$2:$B$11,MATCH(S399,Codetabel!$A$2:$A$11,0)),""))</f>
        <v/>
      </c>
      <c r="U399" s="8" t="str">
        <f aca="false">IF(NOT(X399),"n/a (excluded)",IF(K399=S399,"OK","MISMATCH"))</f>
        <v>n/a (excluded)</v>
      </c>
      <c r="V399" s="8" t="str">
        <f aca="false">IF(NOT(X399),"n/a (excluded)",IF(M399&amp;""=T399&amp;"","OK","MISMATCH"))</f>
        <v>n/a (excluded)</v>
      </c>
      <c r="W399" s="8" t="str">
        <f aca="false">IF(E399="","no activity description",IF(O399="","no numeric odour distance",IF(M399="","no category","")))</f>
        <v>no numeric odour distance</v>
      </c>
      <c r="X399" s="12" t="b">
        <f aca="false">W399=""</f>
        <v>0</v>
      </c>
      <c r="Y399" s="8" t="str">
        <f aca="false">IF(X399,INDEX(Codetabel!$C$2:$C$11,MATCH(M399&amp;"",Codetabel!$B$2:$B$11,0)),"")</f>
        <v/>
      </c>
      <c r="Z399" s="8" t="str">
        <f aca="false">IF(X399,O399=S399,"")</f>
        <v/>
      </c>
    </row>
    <row r="400" customFormat="false" ht="15" hidden="false" customHeight="false" outlineLevel="0" collapsed="false">
      <c r="A400" s="9" t="n">
        <v>401</v>
      </c>
      <c r="B400" s="9" t="s">
        <v>863</v>
      </c>
      <c r="C400" s="9" t="s">
        <v>864</v>
      </c>
      <c r="D400" s="9" t="s">
        <v>392</v>
      </c>
      <c r="E400" s="9" t="s">
        <v>865</v>
      </c>
      <c r="F400" s="9" t="n">
        <v>0</v>
      </c>
      <c r="G400" s="9" t="n">
        <v>10</v>
      </c>
      <c r="H400" s="9" t="n">
        <v>100</v>
      </c>
      <c r="I400" s="9" t="n">
        <v>10</v>
      </c>
      <c r="J400" s="9" t="n">
        <f aca="false">MAX(J401,G401,F401,E401)</f>
        <v>10</v>
      </c>
      <c r="K400" s="9" t="n">
        <v>100</v>
      </c>
      <c r="L400" s="9" t="n">
        <f aca="false">IF(ISNA(P401),"",P401)</f>
        <v>10</v>
      </c>
      <c r="M400" s="9" t="s">
        <v>115</v>
      </c>
      <c r="N400" s="11" t="b">
        <f aca="false">TRUE()</f>
        <v>1</v>
      </c>
      <c r="O400" s="8" t="n">
        <f aca="false">IF(F400="","",IF(ISNUMBER(F400),F400,IFERROR(VALUE(F400),"")))</f>
        <v>0</v>
      </c>
      <c r="P400" s="8" t="n">
        <f aca="false">IF(G400="","",IF(ISNUMBER(G400),G400,IFERROR(VALUE(G400),"")))</f>
        <v>10</v>
      </c>
      <c r="Q400" s="8" t="n">
        <f aca="false">IF(H400="","",IF(ISNUMBER(H400),H400,IFERROR(VALUE(H400),"")))</f>
        <v>100</v>
      </c>
      <c r="R400" s="8" t="n">
        <f aca="false">IF(I400="","",IF(ISNUMBER(I400),I400,IFERROR(VALUE(I400),"")))</f>
        <v>10</v>
      </c>
      <c r="S400" s="8" t="n">
        <f aca="false">IF(COUNT(O400:R400)=0,"",MAX(O400:R400))</f>
        <v>100</v>
      </c>
      <c r="T400" s="8" t="str">
        <f aca="false">IF(S400="","",IFERROR(INDEX(Codetabel!$B$2:$B$11,MATCH(S400,Codetabel!$A$2:$A$11,0)),""))</f>
        <v>3.2</v>
      </c>
      <c r="U400" s="8" t="str">
        <f aca="false">IF(NOT(X400),"n/a (excluded)",IF(K400=S400,"OK","MISMATCH"))</f>
        <v>OK</v>
      </c>
      <c r="V400" s="8" t="str">
        <f aca="false">IF(NOT(X400),"n/a (excluded)",IF(M400&amp;""=T400&amp;"","OK","MISMATCH"))</f>
        <v>OK</v>
      </c>
      <c r="W400" s="8" t="str">
        <f aca="false">IF(E400="","no activity description",IF(O400="","no numeric odour distance",IF(M400="","no category","")))</f>
        <v/>
      </c>
      <c r="X400" s="12" t="b">
        <f aca="false">W400=""</f>
        <v>1</v>
      </c>
      <c r="Y400" s="8" t="n">
        <f aca="false">IF(X400,INDEX(Codetabel!$C$2:$C$11,MATCH(M400&amp;"",Codetabel!$B$2:$B$11,0)),"")</f>
        <v>4</v>
      </c>
      <c r="Z400" s="12" t="b">
        <f aca="false">IF(X400,O400=S400,"")</f>
        <v>0</v>
      </c>
    </row>
    <row r="401" customFormat="false" ht="15" hidden="false" customHeight="false" outlineLevel="0" collapsed="false">
      <c r="A401" s="9" t="n">
        <v>402</v>
      </c>
      <c r="B401" s="9" t="s">
        <v>863</v>
      </c>
      <c r="C401" s="9" t="s">
        <v>864</v>
      </c>
      <c r="D401" s="9" t="s">
        <v>107</v>
      </c>
      <c r="E401" s="9" t="s">
        <v>866</v>
      </c>
      <c r="F401" s="9" t="n">
        <v>0</v>
      </c>
      <c r="G401" s="9" t="n">
        <v>10</v>
      </c>
      <c r="H401" s="9" t="n">
        <v>50</v>
      </c>
      <c r="I401" s="9" t="n">
        <v>0</v>
      </c>
      <c r="J401" s="9" t="n">
        <f aca="false">MAX(J402,G402,F402,E402)</f>
        <v>0</v>
      </c>
      <c r="K401" s="9" t="n">
        <v>50</v>
      </c>
      <c r="L401" s="9" t="n">
        <f aca="false">IF(ISNA(P402),"",P402)</f>
        <v>0</v>
      </c>
      <c r="M401" s="9" t="s">
        <v>126</v>
      </c>
      <c r="N401" s="11" t="b">
        <f aca="false">TRUE()</f>
        <v>1</v>
      </c>
      <c r="O401" s="8" t="n">
        <f aca="false">IF(F401="","",IF(ISNUMBER(F401),F401,IFERROR(VALUE(F401),"")))</f>
        <v>0</v>
      </c>
      <c r="P401" s="8" t="n">
        <f aca="false">IF(G401="","",IF(ISNUMBER(G401),G401,IFERROR(VALUE(G401),"")))</f>
        <v>10</v>
      </c>
      <c r="Q401" s="8" t="n">
        <f aca="false">IF(H401="","",IF(ISNUMBER(H401),H401,IFERROR(VALUE(H401),"")))</f>
        <v>50</v>
      </c>
      <c r="R401" s="8" t="n">
        <f aca="false">IF(I401="","",IF(ISNUMBER(I401),I401,IFERROR(VALUE(I401),"")))</f>
        <v>0</v>
      </c>
      <c r="S401" s="8" t="n">
        <f aca="false">IF(COUNT(O401:R401)=0,"",MAX(O401:R401))</f>
        <v>50</v>
      </c>
      <c r="T401" s="8" t="str">
        <f aca="false">IF(S401="","",IFERROR(INDEX(Codetabel!$B$2:$B$11,MATCH(S401,Codetabel!$A$2:$A$11,0)),""))</f>
        <v>3.1</v>
      </c>
      <c r="U401" s="8" t="str">
        <f aca="false">IF(NOT(X401),"n/a (excluded)",IF(K401=S401,"OK","MISMATCH"))</f>
        <v>OK</v>
      </c>
      <c r="V401" s="8" t="str">
        <f aca="false">IF(NOT(X401),"n/a (excluded)",IF(M401&amp;""=T401&amp;"","OK","MISMATCH"))</f>
        <v>OK</v>
      </c>
      <c r="W401" s="8" t="str">
        <f aca="false">IF(E401="","no activity description",IF(O401="","no numeric odour distance",IF(M401="","no category","")))</f>
        <v/>
      </c>
      <c r="X401" s="12" t="b">
        <f aca="false">W401=""</f>
        <v>1</v>
      </c>
      <c r="Y401" s="8" t="n">
        <f aca="false">IF(X401,INDEX(Codetabel!$C$2:$C$11,MATCH(M401&amp;"",Codetabel!$B$2:$B$11,0)),"")</f>
        <v>3</v>
      </c>
      <c r="Z401" s="12" t="b">
        <f aca="false">IF(X401,O401=S401,"")</f>
        <v>0</v>
      </c>
    </row>
    <row r="402" customFormat="false" ht="15" hidden="false" customHeight="false" outlineLevel="0" collapsed="false">
      <c r="A402" s="9" t="n">
        <v>403</v>
      </c>
      <c r="B402" s="9" t="s">
        <v>867</v>
      </c>
      <c r="C402" s="9" t="s">
        <v>868</v>
      </c>
      <c r="D402" s="9"/>
      <c r="E402" s="9" t="s">
        <v>869</v>
      </c>
      <c r="F402" s="9" t="n">
        <v>0</v>
      </c>
      <c r="G402" s="9" t="n">
        <v>0</v>
      </c>
      <c r="H402" s="9" t="n">
        <v>30</v>
      </c>
      <c r="I402" s="9" t="n">
        <v>0</v>
      </c>
      <c r="J402" s="9" t="n">
        <f aca="false">MAX(J403,G403,F403,E403)</f>
        <v>0</v>
      </c>
      <c r="K402" s="9" t="n">
        <v>30</v>
      </c>
      <c r="L402" s="9" t="str">
        <f aca="false">IF(ISNA(P403),"",P403)</f>
        <v/>
      </c>
      <c r="M402" s="9" t="s">
        <v>107</v>
      </c>
      <c r="N402" s="11" t="b">
        <f aca="false">TRUE()</f>
        <v>1</v>
      </c>
      <c r="O402" s="8" t="n">
        <f aca="false">IF(F402="","",IF(ISNUMBER(F402),F402,IFERROR(VALUE(F402),"")))</f>
        <v>0</v>
      </c>
      <c r="P402" s="8" t="n">
        <f aca="false">IF(G402="","",IF(ISNUMBER(G402),G402,IFERROR(VALUE(G402),"")))</f>
        <v>0</v>
      </c>
      <c r="Q402" s="8" t="n">
        <f aca="false">IF(H402="","",IF(ISNUMBER(H402),H402,IFERROR(VALUE(H402),"")))</f>
        <v>30</v>
      </c>
      <c r="R402" s="8" t="n">
        <f aca="false">IF(I402="","",IF(ISNUMBER(I402),I402,IFERROR(VALUE(I402),"")))</f>
        <v>0</v>
      </c>
      <c r="S402" s="8" t="n">
        <f aca="false">IF(COUNT(O402:R402)=0,"",MAX(O402:R402))</f>
        <v>30</v>
      </c>
      <c r="T402" s="8" t="str">
        <f aca="false">IF(S402="","",IFERROR(INDEX(Codetabel!$B$2:$B$11,MATCH(S402,Codetabel!$A$2:$A$11,0)),""))</f>
        <v>2</v>
      </c>
      <c r="U402" s="8" t="str">
        <f aca="false">IF(NOT(X402),"n/a (excluded)",IF(K402=S402,"OK","MISMATCH"))</f>
        <v>OK</v>
      </c>
      <c r="V402" s="8" t="str">
        <f aca="false">IF(NOT(X402),"n/a (excluded)",IF(M402&amp;""=T402&amp;"","OK","MISMATCH"))</f>
        <v>OK</v>
      </c>
      <c r="W402" s="8" t="str">
        <f aca="false">IF(E402="","no activity description",IF(O402="","no numeric odour distance",IF(M402="","no category","")))</f>
        <v/>
      </c>
      <c r="X402" s="12" t="b">
        <f aca="false">W402=""</f>
        <v>1</v>
      </c>
      <c r="Y402" s="8" t="n">
        <f aca="false">IF(X402,INDEX(Codetabel!$C$2:$C$11,MATCH(M402&amp;"",Codetabel!$B$2:$B$11,0)),"")</f>
        <v>2</v>
      </c>
      <c r="Z402" s="12" t="b">
        <f aca="false">IF(X402,O402=S402,"")</f>
        <v>0</v>
      </c>
    </row>
    <row r="403" customFormat="false" ht="15" hidden="false" customHeight="false" outlineLevel="0" collapsed="false">
      <c r="A403" s="9" t="n">
        <v>404</v>
      </c>
      <c r="B403" s="9" t="s">
        <v>1418</v>
      </c>
      <c r="C403" s="9" t="s">
        <v>871</v>
      </c>
      <c r="D403" s="9" t="s">
        <v>1212</v>
      </c>
      <c r="E403" s="9"/>
      <c r="F403" s="9"/>
      <c r="G403" s="9"/>
      <c r="H403" s="9"/>
      <c r="I403" s="9"/>
      <c r="J403" s="9"/>
      <c r="K403" s="9"/>
      <c r="L403" s="9" t="str">
        <f aca="false">IF(ISNA(P404),"",P404)</f>
        <v/>
      </c>
      <c r="M403" s="9"/>
      <c r="N403" s="11" t="b">
        <f aca="false">TRUE()</f>
        <v>1</v>
      </c>
      <c r="O403" s="8" t="str">
        <f aca="false">IF(F403="","",IF(ISNUMBER(F403),F403,IFERROR(VALUE(F403),"")))</f>
        <v/>
      </c>
      <c r="P403" s="8" t="str">
        <f aca="false">IF(G403="","",IF(ISNUMBER(G403),G403,IFERROR(VALUE(G403),"")))</f>
        <v/>
      </c>
      <c r="Q403" s="8" t="str">
        <f aca="false">IF(H403="","",IF(ISNUMBER(H403),H403,IFERROR(VALUE(H403),"")))</f>
        <v/>
      </c>
      <c r="R403" s="8" t="str">
        <f aca="false">IF(I403="","",IF(ISNUMBER(I403),I403,IFERROR(VALUE(I403),"")))</f>
        <v/>
      </c>
      <c r="S403" s="8" t="str">
        <f aca="false">IF(COUNT(O403:R403)=0,"",MAX(O403:R403))</f>
        <v/>
      </c>
      <c r="T403" s="8" t="str">
        <f aca="false">IF(S403="","",IFERROR(INDEX(Codetabel!$B$2:$B$11,MATCH(S403,Codetabel!$A$2:$A$11,0)),""))</f>
        <v/>
      </c>
      <c r="U403" s="8" t="str">
        <f aca="false">IF(NOT(X403),"n/a (excluded)",IF(K403=S403,"OK","MISMATCH"))</f>
        <v>n/a (excluded)</v>
      </c>
      <c r="V403" s="8" t="str">
        <f aca="false">IF(NOT(X403),"n/a (excluded)",IF(M403&amp;""=T403&amp;"","OK","MISMATCH"))</f>
        <v>n/a (excluded)</v>
      </c>
      <c r="W403" s="8" t="str">
        <f aca="false">IF(E403="","no activity description",IF(O403="","no numeric odour distance",IF(M403="","no category","")))</f>
        <v>no activity description</v>
      </c>
      <c r="X403" s="12" t="b">
        <f aca="false">W403=""</f>
        <v>0</v>
      </c>
      <c r="Y403" s="8" t="str">
        <f aca="false">IF(X403,INDEX(Codetabel!$C$2:$C$11,MATCH(M403&amp;"",Codetabel!$B$2:$B$11,0)),"")</f>
        <v/>
      </c>
      <c r="Z403" s="8" t="str">
        <f aca="false">IF(X403,O403=S403,"")</f>
        <v/>
      </c>
    </row>
    <row r="404" customFormat="false" ht="15" hidden="false" customHeight="false" outlineLevel="0" collapsed="false">
      <c r="A404" s="9" t="n">
        <v>405</v>
      </c>
      <c r="B404" s="9" t="s">
        <v>1418</v>
      </c>
      <c r="C404" s="9" t="s">
        <v>1419</v>
      </c>
      <c r="D404" s="9" t="s">
        <v>1212</v>
      </c>
      <c r="E404" s="9" t="s">
        <v>1420</v>
      </c>
      <c r="F404" s="9"/>
      <c r="G404" s="9"/>
      <c r="H404" s="9"/>
      <c r="I404" s="9"/>
      <c r="J404" s="9"/>
      <c r="K404" s="9"/>
      <c r="L404" s="9" t="n">
        <f aca="false">IF(ISNA(P405),"",P405)</f>
        <v>10</v>
      </c>
      <c r="M404" s="9"/>
      <c r="N404" s="11" t="b">
        <f aca="false">TRUE()</f>
        <v>1</v>
      </c>
      <c r="O404" s="8" t="str">
        <f aca="false">IF(F404="","",IF(ISNUMBER(F404),F404,IFERROR(VALUE(F404),"")))</f>
        <v/>
      </c>
      <c r="P404" s="8" t="str">
        <f aca="false">IF(G404="","",IF(ISNUMBER(G404),G404,IFERROR(VALUE(G404),"")))</f>
        <v/>
      </c>
      <c r="Q404" s="8" t="str">
        <f aca="false">IF(H404="","",IF(ISNUMBER(H404),H404,IFERROR(VALUE(H404),"")))</f>
        <v/>
      </c>
      <c r="R404" s="8" t="str">
        <f aca="false">IF(I404="","",IF(ISNUMBER(I404),I404,IFERROR(VALUE(I404),"")))</f>
        <v/>
      </c>
      <c r="S404" s="8" t="str">
        <f aca="false">IF(COUNT(O404:R404)=0,"",MAX(O404:R404))</f>
        <v/>
      </c>
      <c r="T404" s="8" t="str">
        <f aca="false">IF(S404="","",IFERROR(INDEX(Codetabel!$B$2:$B$11,MATCH(S404,Codetabel!$A$2:$A$11,0)),""))</f>
        <v/>
      </c>
      <c r="U404" s="8" t="str">
        <f aca="false">IF(NOT(X404),"n/a (excluded)",IF(K404=S404,"OK","MISMATCH"))</f>
        <v>n/a (excluded)</v>
      </c>
      <c r="V404" s="8" t="str">
        <f aca="false">IF(NOT(X404),"n/a (excluded)",IF(M404&amp;""=T404&amp;"","OK","MISMATCH"))</f>
        <v>n/a (excluded)</v>
      </c>
      <c r="W404" s="8" t="str">
        <f aca="false">IF(E404="","no activity description",IF(O404="","no numeric odour distance",IF(M404="","no category","")))</f>
        <v>no numeric odour distance</v>
      </c>
      <c r="X404" s="12" t="b">
        <f aca="false">W404=""</f>
        <v>0</v>
      </c>
      <c r="Y404" s="8" t="str">
        <f aca="false">IF(X404,INDEX(Codetabel!$C$2:$C$11,MATCH(M404&amp;"",Codetabel!$B$2:$B$11,0)),"")</f>
        <v/>
      </c>
      <c r="Z404" s="8" t="str">
        <f aca="false">IF(X404,O404=S404,"")</f>
        <v/>
      </c>
    </row>
    <row r="405" customFormat="false" ht="15" hidden="false" customHeight="false" outlineLevel="0" collapsed="false">
      <c r="A405" s="9" t="n">
        <v>406</v>
      </c>
      <c r="B405" s="9" t="s">
        <v>920</v>
      </c>
      <c r="C405" s="9" t="s">
        <v>921</v>
      </c>
      <c r="D405" s="9"/>
      <c r="E405" s="9" t="s">
        <v>922</v>
      </c>
      <c r="F405" s="9" t="n">
        <v>0</v>
      </c>
      <c r="G405" s="9" t="n">
        <v>10</v>
      </c>
      <c r="H405" s="9" t="n">
        <v>100</v>
      </c>
      <c r="I405" s="9" t="n">
        <v>0</v>
      </c>
      <c r="J405" s="9" t="n">
        <f aca="false">MAX(J406,G406,F406,E406)</f>
        <v>10</v>
      </c>
      <c r="K405" s="9" t="n">
        <v>100</v>
      </c>
      <c r="L405" s="9" t="n">
        <f aca="false">IF(ISNA(P406),"",P406)</f>
        <v>0</v>
      </c>
      <c r="M405" s="9" t="s">
        <v>115</v>
      </c>
      <c r="N405" s="11" t="b">
        <f aca="false">TRUE()</f>
        <v>1</v>
      </c>
      <c r="O405" s="8" t="n">
        <f aca="false">IF(F405="","",IF(ISNUMBER(F405),F405,IFERROR(VALUE(F405),"")))</f>
        <v>0</v>
      </c>
      <c r="P405" s="8" t="n">
        <f aca="false">IF(G405="","",IF(ISNUMBER(G405),G405,IFERROR(VALUE(G405),"")))</f>
        <v>10</v>
      </c>
      <c r="Q405" s="8" t="n">
        <f aca="false">IF(H405="","",IF(ISNUMBER(H405),H405,IFERROR(VALUE(H405),"")))</f>
        <v>100</v>
      </c>
      <c r="R405" s="8" t="n">
        <f aca="false">IF(I405="","",IF(ISNUMBER(I405),I405,IFERROR(VALUE(I405),"")))</f>
        <v>0</v>
      </c>
      <c r="S405" s="8" t="n">
        <f aca="false">IF(COUNT(O405:R405)=0,"",MAX(O405:R405))</f>
        <v>100</v>
      </c>
      <c r="T405" s="8" t="str">
        <f aca="false">IF(S405="","",IFERROR(INDEX(Codetabel!$B$2:$B$11,MATCH(S405,Codetabel!$A$2:$A$11,0)),""))</f>
        <v>3.2</v>
      </c>
      <c r="U405" s="8" t="str">
        <f aca="false">IF(NOT(X405),"n/a (excluded)",IF(K405=S405,"OK","MISMATCH"))</f>
        <v>OK</v>
      </c>
      <c r="V405" s="8" t="str">
        <f aca="false">IF(NOT(X405),"n/a (excluded)",IF(M405&amp;""=T405&amp;"","OK","MISMATCH"))</f>
        <v>OK</v>
      </c>
      <c r="W405" s="8" t="str">
        <f aca="false">IF(E405="","no activity description",IF(O405="","no numeric odour distance",IF(M405="","no category","")))</f>
        <v/>
      </c>
      <c r="X405" s="12" t="b">
        <f aca="false">W405=""</f>
        <v>1</v>
      </c>
      <c r="Y405" s="8" t="n">
        <f aca="false">IF(X405,INDEX(Codetabel!$C$2:$C$11,MATCH(M405&amp;"",Codetabel!$B$2:$B$11,0)),"")</f>
        <v>4</v>
      </c>
      <c r="Z405" s="12" t="b">
        <f aca="false">IF(X405,O405=S405,"")</f>
        <v>0</v>
      </c>
    </row>
    <row r="406" customFormat="false" ht="15" hidden="false" customHeight="false" outlineLevel="0" collapsed="false">
      <c r="A406" s="9" t="n">
        <v>407</v>
      </c>
      <c r="B406" s="9" t="s">
        <v>925</v>
      </c>
      <c r="C406" s="9" t="s">
        <v>921</v>
      </c>
      <c r="D406" s="9"/>
      <c r="E406" s="9" t="s">
        <v>926</v>
      </c>
      <c r="F406" s="9" t="n">
        <v>10</v>
      </c>
      <c r="G406" s="9" t="n">
        <v>0</v>
      </c>
      <c r="H406" s="9" t="n">
        <v>100</v>
      </c>
      <c r="I406" s="9" t="n">
        <v>0</v>
      </c>
      <c r="J406" s="9" t="n">
        <f aca="false">MAX(J407,G407,F407,E407)</f>
        <v>0</v>
      </c>
      <c r="K406" s="9" t="n">
        <v>100</v>
      </c>
      <c r="L406" s="9" t="n">
        <f aca="false">IF(ISNA(P407),"",P407)</f>
        <v>0</v>
      </c>
      <c r="M406" s="9" t="s">
        <v>115</v>
      </c>
      <c r="N406" s="11" t="b">
        <f aca="false">TRUE()</f>
        <v>1</v>
      </c>
      <c r="O406" s="8" t="n">
        <f aca="false">IF(F406="","",IF(ISNUMBER(F406),F406,IFERROR(VALUE(F406),"")))</f>
        <v>10</v>
      </c>
      <c r="P406" s="8" t="n">
        <f aca="false">IF(G406="","",IF(ISNUMBER(G406),G406,IFERROR(VALUE(G406),"")))</f>
        <v>0</v>
      </c>
      <c r="Q406" s="8" t="n">
        <f aca="false">IF(H406="","",IF(ISNUMBER(H406),H406,IFERROR(VALUE(H406),"")))</f>
        <v>100</v>
      </c>
      <c r="R406" s="8" t="n">
        <f aca="false">IF(I406="","",IF(ISNUMBER(I406),I406,IFERROR(VALUE(I406),"")))</f>
        <v>0</v>
      </c>
      <c r="S406" s="8" t="n">
        <f aca="false">IF(COUNT(O406:R406)=0,"",MAX(O406:R406))</f>
        <v>100</v>
      </c>
      <c r="T406" s="8" t="str">
        <f aca="false">IF(S406="","",IFERROR(INDEX(Codetabel!$B$2:$B$11,MATCH(S406,Codetabel!$A$2:$A$11,0)),""))</f>
        <v>3.2</v>
      </c>
      <c r="U406" s="8" t="str">
        <f aca="false">IF(NOT(X406),"n/a (excluded)",IF(K406=S406,"OK","MISMATCH"))</f>
        <v>OK</v>
      </c>
      <c r="V406" s="8" t="str">
        <f aca="false">IF(NOT(X406),"n/a (excluded)",IF(M406&amp;""=T406&amp;"","OK","MISMATCH"))</f>
        <v>OK</v>
      </c>
      <c r="W406" s="8" t="str">
        <f aca="false">IF(E406="","no activity description",IF(O406="","no numeric odour distance",IF(M406="","no category","")))</f>
        <v/>
      </c>
      <c r="X406" s="12" t="b">
        <f aca="false">W406=""</f>
        <v>1</v>
      </c>
      <c r="Y406" s="8" t="n">
        <f aca="false">IF(X406,INDEX(Codetabel!$C$2:$C$11,MATCH(M406&amp;"",Codetabel!$B$2:$B$11,0)),"")</f>
        <v>4</v>
      </c>
      <c r="Z406" s="12" t="b">
        <f aca="false">IF(X406,O406=S406,"")</f>
        <v>0</v>
      </c>
    </row>
    <row r="407" customFormat="false" ht="15" hidden="false" customHeight="false" outlineLevel="0" collapsed="false">
      <c r="A407" s="9" t="n">
        <v>408</v>
      </c>
      <c r="B407" s="9" t="s">
        <v>927</v>
      </c>
      <c r="C407" s="9" t="s">
        <v>928</v>
      </c>
      <c r="D407" s="9" t="s">
        <v>1215</v>
      </c>
      <c r="E407" s="9" t="s">
        <v>929</v>
      </c>
      <c r="F407" s="9" t="n">
        <v>0</v>
      </c>
      <c r="G407" s="9" t="n">
        <v>0</v>
      </c>
      <c r="H407" s="9" t="n">
        <v>100</v>
      </c>
      <c r="I407" s="9" t="n">
        <v>30</v>
      </c>
      <c r="J407" s="9" t="n">
        <f aca="false">MAX(J408,G408,F408,E408)</f>
        <v>0</v>
      </c>
      <c r="K407" s="9" t="n">
        <v>100</v>
      </c>
      <c r="L407" s="9" t="n">
        <f aca="false">IF(ISNA(P408),"",P408)</f>
        <v>0</v>
      </c>
      <c r="M407" s="9" t="s">
        <v>115</v>
      </c>
      <c r="N407" s="11" t="b">
        <f aca="false">TRUE()</f>
        <v>1</v>
      </c>
      <c r="O407" s="8" t="n">
        <f aca="false">IF(F407="","",IF(ISNUMBER(F407),F407,IFERROR(VALUE(F407),"")))</f>
        <v>0</v>
      </c>
      <c r="P407" s="8" t="n">
        <f aca="false">IF(G407="","",IF(ISNUMBER(G407),G407,IFERROR(VALUE(G407),"")))</f>
        <v>0</v>
      </c>
      <c r="Q407" s="8" t="n">
        <f aca="false">IF(H407="","",IF(ISNUMBER(H407),H407,IFERROR(VALUE(H407),"")))</f>
        <v>100</v>
      </c>
      <c r="R407" s="8" t="n">
        <f aca="false">IF(I407="","",IF(ISNUMBER(I407),I407,IFERROR(VALUE(I407),"")))</f>
        <v>30</v>
      </c>
      <c r="S407" s="8" t="n">
        <f aca="false">IF(COUNT(O407:R407)=0,"",MAX(O407:R407))</f>
        <v>100</v>
      </c>
      <c r="T407" s="8" t="str">
        <f aca="false">IF(S407="","",IFERROR(INDEX(Codetabel!$B$2:$B$11,MATCH(S407,Codetabel!$A$2:$A$11,0)),""))</f>
        <v>3.2</v>
      </c>
      <c r="U407" s="8" t="str">
        <f aca="false">IF(NOT(X407),"n/a (excluded)",IF(K407=S407,"OK","MISMATCH"))</f>
        <v>OK</v>
      </c>
      <c r="V407" s="8" t="str">
        <f aca="false">IF(NOT(X407),"n/a (excluded)",IF(M407&amp;""=T407&amp;"","OK","MISMATCH"))</f>
        <v>OK</v>
      </c>
      <c r="W407" s="8" t="str">
        <f aca="false">IF(E407="","no activity description",IF(O407="","no numeric odour distance",IF(M407="","no category","")))</f>
        <v/>
      </c>
      <c r="X407" s="12" t="b">
        <f aca="false">W407=""</f>
        <v>1</v>
      </c>
      <c r="Y407" s="8" t="n">
        <f aca="false">IF(X407,INDEX(Codetabel!$C$2:$C$11,MATCH(M407&amp;"",Codetabel!$B$2:$B$11,0)),"")</f>
        <v>4</v>
      </c>
      <c r="Z407" s="12" t="b">
        <f aca="false">IF(X407,O407=S407,"")</f>
        <v>0</v>
      </c>
    </row>
    <row r="408" customFormat="false" ht="15" hidden="false" customHeight="false" outlineLevel="0" collapsed="false">
      <c r="A408" s="9" t="n">
        <v>409</v>
      </c>
      <c r="B408" s="9" t="s">
        <v>927</v>
      </c>
      <c r="C408" s="9" t="s">
        <v>928</v>
      </c>
      <c r="D408" s="9" t="s">
        <v>392</v>
      </c>
      <c r="E408" s="9" t="s">
        <v>930</v>
      </c>
      <c r="F408" s="9" t="n">
        <v>0</v>
      </c>
      <c r="G408" s="9" t="n">
        <v>0</v>
      </c>
      <c r="H408" s="9" t="n">
        <v>50</v>
      </c>
      <c r="I408" s="9" t="n">
        <v>30</v>
      </c>
      <c r="J408" s="9" t="n">
        <f aca="false">MAX(J409,G409,F409,E409)</f>
        <v>0</v>
      </c>
      <c r="K408" s="9" t="n">
        <v>50</v>
      </c>
      <c r="L408" s="9" t="n">
        <f aca="false">IF(ISNA(P409),"",P409)</f>
        <v>0</v>
      </c>
      <c r="M408" s="9" t="s">
        <v>126</v>
      </c>
      <c r="N408" s="11" t="b">
        <f aca="false">TRUE()</f>
        <v>1</v>
      </c>
      <c r="O408" s="8" t="n">
        <f aca="false">IF(F408="","",IF(ISNUMBER(F408),F408,IFERROR(VALUE(F408),"")))</f>
        <v>0</v>
      </c>
      <c r="P408" s="8" t="n">
        <f aca="false">IF(G408="","",IF(ISNUMBER(G408),G408,IFERROR(VALUE(G408),"")))</f>
        <v>0</v>
      </c>
      <c r="Q408" s="8" t="n">
        <f aca="false">IF(H408="","",IF(ISNUMBER(H408),H408,IFERROR(VALUE(H408),"")))</f>
        <v>50</v>
      </c>
      <c r="R408" s="8" t="n">
        <f aca="false">IF(I408="","",IF(ISNUMBER(I408),I408,IFERROR(VALUE(I408),"")))</f>
        <v>30</v>
      </c>
      <c r="S408" s="8" t="n">
        <f aca="false">IF(COUNT(O408:R408)=0,"",MAX(O408:R408))</f>
        <v>50</v>
      </c>
      <c r="T408" s="8" t="str">
        <f aca="false">IF(S408="","",IFERROR(INDEX(Codetabel!$B$2:$B$11,MATCH(S408,Codetabel!$A$2:$A$11,0)),""))</f>
        <v>3.1</v>
      </c>
      <c r="U408" s="8" t="str">
        <f aca="false">IF(NOT(X408),"n/a (excluded)",IF(K408=S408,"OK","MISMATCH"))</f>
        <v>OK</v>
      </c>
      <c r="V408" s="8" t="str">
        <f aca="false">IF(NOT(X408),"n/a (excluded)",IF(M408&amp;""=T408&amp;"","OK","MISMATCH"))</f>
        <v>OK</v>
      </c>
      <c r="W408" s="8" t="str">
        <f aca="false">IF(E408="","no activity description",IF(O408="","no numeric odour distance",IF(M408="","no category","")))</f>
        <v/>
      </c>
      <c r="X408" s="12" t="b">
        <f aca="false">W408=""</f>
        <v>1</v>
      </c>
      <c r="Y408" s="8" t="n">
        <f aca="false">IF(X408,INDEX(Codetabel!$C$2:$C$11,MATCH(M408&amp;"",Codetabel!$B$2:$B$11,0)),"")</f>
        <v>3</v>
      </c>
      <c r="Z408" s="12" t="b">
        <f aca="false">IF(X408,O408=S408,"")</f>
        <v>0</v>
      </c>
    </row>
    <row r="409" customFormat="false" ht="15" hidden="false" customHeight="false" outlineLevel="0" collapsed="false">
      <c r="A409" s="9" t="n">
        <v>410</v>
      </c>
      <c r="B409" s="9" t="s">
        <v>931</v>
      </c>
      <c r="C409" s="9" t="s">
        <v>932</v>
      </c>
      <c r="D409" s="9"/>
      <c r="E409" s="9" t="s">
        <v>933</v>
      </c>
      <c r="F409" s="9" t="n">
        <v>0</v>
      </c>
      <c r="G409" s="9" t="n">
        <v>0</v>
      </c>
      <c r="H409" s="9" t="n">
        <v>30</v>
      </c>
      <c r="I409" s="9" t="n">
        <v>10</v>
      </c>
      <c r="J409" s="9" t="n">
        <f aca="false">MAX(J410,G410,F410,E410)</f>
        <v>0</v>
      </c>
      <c r="K409" s="9" t="n">
        <v>30</v>
      </c>
      <c r="L409" s="9" t="str">
        <f aca="false">IF(ISNA(P410),"",P410)</f>
        <v/>
      </c>
      <c r="M409" s="9" t="s">
        <v>107</v>
      </c>
      <c r="N409" s="11" t="b">
        <f aca="false">TRUE()</f>
        <v>1</v>
      </c>
      <c r="O409" s="8" t="n">
        <f aca="false">IF(F409="","",IF(ISNUMBER(F409),F409,IFERROR(VALUE(F409),"")))</f>
        <v>0</v>
      </c>
      <c r="P409" s="8" t="n">
        <f aca="false">IF(G409="","",IF(ISNUMBER(G409),G409,IFERROR(VALUE(G409),"")))</f>
        <v>0</v>
      </c>
      <c r="Q409" s="8" t="n">
        <f aca="false">IF(H409="","",IF(ISNUMBER(H409),H409,IFERROR(VALUE(H409),"")))</f>
        <v>30</v>
      </c>
      <c r="R409" s="8" t="n">
        <f aca="false">IF(I409="","",IF(ISNUMBER(I409),I409,IFERROR(VALUE(I409),"")))</f>
        <v>10</v>
      </c>
      <c r="S409" s="8" t="n">
        <f aca="false">IF(COUNT(O409:R409)=0,"",MAX(O409:R409))</f>
        <v>30</v>
      </c>
      <c r="T409" s="8" t="str">
        <f aca="false">IF(S409="","",IFERROR(INDEX(Codetabel!$B$2:$B$11,MATCH(S409,Codetabel!$A$2:$A$11,0)),""))</f>
        <v>2</v>
      </c>
      <c r="U409" s="8" t="str">
        <f aca="false">IF(NOT(X409),"n/a (excluded)",IF(K409=S409,"OK","MISMATCH"))</f>
        <v>OK</v>
      </c>
      <c r="V409" s="8" t="str">
        <f aca="false">IF(NOT(X409),"n/a (excluded)",IF(M409&amp;""=T409&amp;"","OK","MISMATCH"))</f>
        <v>OK</v>
      </c>
      <c r="W409" s="8" t="str">
        <f aca="false">IF(E409="","no activity description",IF(O409="","no numeric odour distance",IF(M409="","no category","")))</f>
        <v/>
      </c>
      <c r="X409" s="12" t="b">
        <f aca="false">W409=""</f>
        <v>1</v>
      </c>
      <c r="Y409" s="8" t="n">
        <f aca="false">IF(X409,INDEX(Codetabel!$C$2:$C$11,MATCH(M409&amp;"",Codetabel!$B$2:$B$11,0)),"")</f>
        <v>2</v>
      </c>
      <c r="Z409" s="12" t="b">
        <f aca="false">IF(X409,O409=S409,"")</f>
        <v>0</v>
      </c>
    </row>
    <row r="410" customFormat="false" ht="15" hidden="false" customHeight="false" outlineLevel="0" collapsed="false">
      <c r="A410" s="9" t="n">
        <v>411</v>
      </c>
      <c r="B410" s="9" t="s">
        <v>1423</v>
      </c>
      <c r="C410" s="9" t="s">
        <v>870</v>
      </c>
      <c r="D410" s="9" t="s">
        <v>1212</v>
      </c>
      <c r="E410" s="9"/>
      <c r="F410" s="9"/>
      <c r="G410" s="9"/>
      <c r="H410" s="9"/>
      <c r="I410" s="9"/>
      <c r="J410" s="9"/>
      <c r="K410" s="9"/>
      <c r="L410" s="9" t="str">
        <f aca="false">IF(ISNA(P411),"",P411)</f>
        <v/>
      </c>
      <c r="M410" s="9"/>
      <c r="N410" s="11" t="b">
        <f aca="false">TRUE()</f>
        <v>1</v>
      </c>
      <c r="O410" s="8" t="str">
        <f aca="false">IF(F410="","",IF(ISNUMBER(F410),F410,IFERROR(VALUE(F410),"")))</f>
        <v/>
      </c>
      <c r="P410" s="8" t="str">
        <f aca="false">IF(G410="","",IF(ISNUMBER(G410),G410,IFERROR(VALUE(G410),"")))</f>
        <v/>
      </c>
      <c r="Q410" s="8" t="str">
        <f aca="false">IF(H410="","",IF(ISNUMBER(H410),H410,IFERROR(VALUE(H410),"")))</f>
        <v/>
      </c>
      <c r="R410" s="8" t="str">
        <f aca="false">IF(I410="","",IF(ISNUMBER(I410),I410,IFERROR(VALUE(I410),"")))</f>
        <v/>
      </c>
      <c r="S410" s="8" t="str">
        <f aca="false">IF(COUNT(O410:R410)=0,"",MAX(O410:R410))</f>
        <v/>
      </c>
      <c r="T410" s="8" t="str">
        <f aca="false">IF(S410="","",IFERROR(INDEX(Codetabel!$B$2:$B$11,MATCH(S410,Codetabel!$A$2:$A$11,0)),""))</f>
        <v/>
      </c>
      <c r="U410" s="8" t="str">
        <f aca="false">IF(NOT(X410),"n/a (excluded)",IF(K410=S410,"OK","MISMATCH"))</f>
        <v>n/a (excluded)</v>
      </c>
      <c r="V410" s="8" t="str">
        <f aca="false">IF(NOT(X410),"n/a (excluded)",IF(M410&amp;""=T410&amp;"","OK","MISMATCH"))</f>
        <v>n/a (excluded)</v>
      </c>
      <c r="W410" s="8" t="str">
        <f aca="false">IF(E410="","no activity description",IF(O410="","no numeric odour distance",IF(M410="","no category","")))</f>
        <v>no activity description</v>
      </c>
      <c r="X410" s="12" t="b">
        <f aca="false">W410=""</f>
        <v>0</v>
      </c>
      <c r="Y410" s="8" t="str">
        <f aca="false">IF(X410,INDEX(Codetabel!$C$2:$C$11,MATCH(M410&amp;"",Codetabel!$B$2:$B$11,0)),"")</f>
        <v/>
      </c>
      <c r="Z410" s="8" t="str">
        <f aca="false">IF(X410,O410=S410,"")</f>
        <v/>
      </c>
    </row>
    <row r="411" customFormat="false" ht="15" hidden="false" customHeight="false" outlineLevel="0" collapsed="false">
      <c r="A411" s="9" t="n">
        <v>412</v>
      </c>
      <c r="B411" s="9" t="s">
        <v>1423</v>
      </c>
      <c r="C411" s="9" t="s">
        <v>870</v>
      </c>
      <c r="D411" s="9" t="s">
        <v>1212</v>
      </c>
      <c r="E411" s="9" t="s">
        <v>1424</v>
      </c>
      <c r="F411" s="9"/>
      <c r="G411" s="9"/>
      <c r="H411" s="9"/>
      <c r="I411" s="9"/>
      <c r="J411" s="9"/>
      <c r="K411" s="9"/>
      <c r="L411" s="9" t="str">
        <f aca="false">IF(ISNA(P412),"",P412)</f>
        <v/>
      </c>
      <c r="M411" s="9"/>
      <c r="N411" s="11" t="b">
        <f aca="false">TRUE()</f>
        <v>1</v>
      </c>
      <c r="O411" s="8" t="str">
        <f aca="false">IF(F411="","",IF(ISNUMBER(F411),F411,IFERROR(VALUE(F411),"")))</f>
        <v/>
      </c>
      <c r="P411" s="8" t="str">
        <f aca="false">IF(G411="","",IF(ISNUMBER(G411),G411,IFERROR(VALUE(G411),"")))</f>
        <v/>
      </c>
      <c r="Q411" s="8" t="str">
        <f aca="false">IF(H411="","",IF(ISNUMBER(H411),H411,IFERROR(VALUE(H411),"")))</f>
        <v/>
      </c>
      <c r="R411" s="8" t="str">
        <f aca="false">IF(I411="","",IF(ISNUMBER(I411),I411,IFERROR(VALUE(I411),"")))</f>
        <v/>
      </c>
      <c r="S411" s="8" t="str">
        <f aca="false">IF(COUNT(O411:R411)=0,"",MAX(O411:R411))</f>
        <v/>
      </c>
      <c r="T411" s="8" t="str">
        <f aca="false">IF(S411="","",IFERROR(INDEX(Codetabel!$B$2:$B$11,MATCH(S411,Codetabel!$A$2:$A$11,0)),""))</f>
        <v/>
      </c>
      <c r="U411" s="8" t="str">
        <f aca="false">IF(NOT(X411),"n/a (excluded)",IF(K411=S411,"OK","MISMATCH"))</f>
        <v>n/a (excluded)</v>
      </c>
      <c r="V411" s="8" t="str">
        <f aca="false">IF(NOT(X411),"n/a (excluded)",IF(M411&amp;""=T411&amp;"","OK","MISMATCH"))</f>
        <v>n/a (excluded)</v>
      </c>
      <c r="W411" s="8" t="str">
        <f aca="false">IF(E411="","no activity description",IF(O411="","no numeric odour distance",IF(M411="","no category","")))</f>
        <v>no numeric odour distance</v>
      </c>
      <c r="X411" s="12" t="b">
        <f aca="false">W411=""</f>
        <v>0</v>
      </c>
      <c r="Y411" s="8" t="str">
        <f aca="false">IF(X411,INDEX(Codetabel!$C$2:$C$11,MATCH(M411&amp;"",Codetabel!$B$2:$B$11,0)),"")</f>
        <v/>
      </c>
      <c r="Z411" s="8" t="str">
        <f aca="false">IF(X411,O411=S411,"")</f>
        <v/>
      </c>
    </row>
    <row r="412" customFormat="false" ht="15" hidden="false" customHeight="false" outlineLevel="0" collapsed="false">
      <c r="A412" s="9" t="n">
        <v>413</v>
      </c>
      <c r="B412" s="9" t="s">
        <v>937</v>
      </c>
      <c r="C412" s="9" t="s">
        <v>938</v>
      </c>
      <c r="D412" s="9" t="s">
        <v>1215</v>
      </c>
      <c r="E412" s="9" t="s">
        <v>1425</v>
      </c>
      <c r="F412" s="9"/>
      <c r="G412" s="9"/>
      <c r="H412" s="9"/>
      <c r="I412" s="9"/>
      <c r="J412" s="9"/>
      <c r="K412" s="9"/>
      <c r="L412" s="9" t="n">
        <f aca="false">IF(ISNA(P413),"",P413)</f>
        <v>30</v>
      </c>
      <c r="M412" s="9"/>
      <c r="N412" s="11" t="b">
        <f aca="false">TRUE()</f>
        <v>1</v>
      </c>
      <c r="O412" s="8" t="str">
        <f aca="false">IF(F412="","",IF(ISNUMBER(F412),F412,IFERROR(VALUE(F412),"")))</f>
        <v/>
      </c>
      <c r="P412" s="8" t="str">
        <f aca="false">IF(G412="","",IF(ISNUMBER(G412),G412,IFERROR(VALUE(G412),"")))</f>
        <v/>
      </c>
      <c r="Q412" s="8" t="str">
        <f aca="false">IF(H412="","",IF(ISNUMBER(H412),H412,IFERROR(VALUE(H412),"")))</f>
        <v/>
      </c>
      <c r="R412" s="8" t="str">
        <f aca="false">IF(I412="","",IF(ISNUMBER(I412),I412,IFERROR(VALUE(I412),"")))</f>
        <v/>
      </c>
      <c r="S412" s="8" t="str">
        <f aca="false">IF(COUNT(O412:R412)=0,"",MAX(O412:R412))</f>
        <v/>
      </c>
      <c r="T412" s="8" t="str">
        <f aca="false">IF(S412="","",IFERROR(INDEX(Codetabel!$B$2:$B$11,MATCH(S412,Codetabel!$A$2:$A$11,0)),""))</f>
        <v/>
      </c>
      <c r="U412" s="8" t="str">
        <f aca="false">IF(NOT(X412),"n/a (excluded)",IF(K412=S412,"OK","MISMATCH"))</f>
        <v>n/a (excluded)</v>
      </c>
      <c r="V412" s="8" t="str">
        <f aca="false">IF(NOT(X412),"n/a (excluded)",IF(M412&amp;""=T412&amp;"","OK","MISMATCH"))</f>
        <v>n/a (excluded)</v>
      </c>
      <c r="W412" s="8" t="str">
        <f aca="false">IF(E412="","no activity description",IF(O412="","no numeric odour distance",IF(M412="","no category","")))</f>
        <v>no numeric odour distance</v>
      </c>
      <c r="X412" s="12" t="b">
        <f aca="false">W412=""</f>
        <v>0</v>
      </c>
      <c r="Y412" s="8" t="str">
        <f aca="false">IF(X412,INDEX(Codetabel!$C$2:$C$11,MATCH(M412&amp;"",Codetabel!$B$2:$B$11,0)),"")</f>
        <v/>
      </c>
      <c r="Z412" s="8" t="str">
        <f aca="false">IF(X412,O412=S412,"")</f>
        <v/>
      </c>
    </row>
    <row r="413" customFormat="false" ht="15" hidden="false" customHeight="false" outlineLevel="0" collapsed="false">
      <c r="A413" s="9" t="n">
        <v>414</v>
      </c>
      <c r="B413" s="9" t="s">
        <v>937</v>
      </c>
      <c r="C413" s="9" t="s">
        <v>938</v>
      </c>
      <c r="D413" s="9" t="s">
        <v>107</v>
      </c>
      <c r="E413" s="9" t="s">
        <v>940</v>
      </c>
      <c r="F413" s="9" t="n">
        <v>0</v>
      </c>
      <c r="G413" s="9" t="n">
        <v>30</v>
      </c>
      <c r="H413" s="9" t="n">
        <v>300</v>
      </c>
      <c r="I413" s="9" t="n">
        <v>100</v>
      </c>
      <c r="J413" s="9" t="n">
        <f aca="false">MAX(J414,G414,F414,E414)</f>
        <v>300</v>
      </c>
      <c r="K413" s="9" t="n">
        <v>300</v>
      </c>
      <c r="L413" s="9" t="n">
        <f aca="false">IF(ISNA(P414),"",P414)</f>
        <v>10</v>
      </c>
      <c r="M413" s="9" t="s">
        <v>199</v>
      </c>
      <c r="N413" s="11" t="b">
        <f aca="false">TRUE()</f>
        <v>1</v>
      </c>
      <c r="O413" s="8" t="n">
        <f aca="false">IF(F413="","",IF(ISNUMBER(F413),F413,IFERROR(VALUE(F413),"")))</f>
        <v>0</v>
      </c>
      <c r="P413" s="8" t="n">
        <f aca="false">IF(G413="","",IF(ISNUMBER(G413),G413,IFERROR(VALUE(G413),"")))</f>
        <v>30</v>
      </c>
      <c r="Q413" s="8" t="n">
        <f aca="false">IF(H413="","",IF(ISNUMBER(H413),H413,IFERROR(VALUE(H413),"")))</f>
        <v>300</v>
      </c>
      <c r="R413" s="8" t="n">
        <f aca="false">IF(I413="","",IF(ISNUMBER(I413),I413,IFERROR(VALUE(I413),"")))</f>
        <v>100</v>
      </c>
      <c r="S413" s="8" t="n">
        <f aca="false">IF(COUNT(O413:R413)=0,"",MAX(O413:R413))</f>
        <v>300</v>
      </c>
      <c r="T413" s="8" t="str">
        <f aca="false">IF(S413="","",IFERROR(INDEX(Codetabel!$B$2:$B$11,MATCH(S413,Codetabel!$A$2:$A$11,0)),""))</f>
        <v>4.2</v>
      </c>
      <c r="U413" s="8" t="str">
        <f aca="false">IF(NOT(X413),"n/a (excluded)",IF(K413=S413,"OK","MISMATCH"))</f>
        <v>OK</v>
      </c>
      <c r="V413" s="8" t="str">
        <f aca="false">IF(NOT(X413),"n/a (excluded)",IF(M413&amp;""=T413&amp;"","OK","MISMATCH"))</f>
        <v>OK</v>
      </c>
      <c r="W413" s="8" t="str">
        <f aca="false">IF(E413="","no activity description",IF(O413="","no numeric odour distance",IF(M413="","no category","")))</f>
        <v/>
      </c>
      <c r="X413" s="12" t="b">
        <f aca="false">W413=""</f>
        <v>1</v>
      </c>
      <c r="Y413" s="8" t="n">
        <f aca="false">IF(X413,INDEX(Codetabel!$C$2:$C$11,MATCH(M413&amp;"",Codetabel!$B$2:$B$11,0)),"")</f>
        <v>6</v>
      </c>
      <c r="Z413" s="12" t="b">
        <f aca="false">IF(X413,O413=S413,"")</f>
        <v>0</v>
      </c>
    </row>
    <row r="414" customFormat="false" ht="15" hidden="false" customHeight="false" outlineLevel="0" collapsed="false">
      <c r="A414" s="9" t="n">
        <v>415</v>
      </c>
      <c r="B414" s="9" t="s">
        <v>937</v>
      </c>
      <c r="C414" s="9" t="s">
        <v>938</v>
      </c>
      <c r="D414" s="9" t="s">
        <v>1220</v>
      </c>
      <c r="E414" s="9" t="s">
        <v>945</v>
      </c>
      <c r="F414" s="9" t="n">
        <v>300</v>
      </c>
      <c r="G414" s="9" t="n">
        <v>10</v>
      </c>
      <c r="H414" s="9" t="n">
        <v>100</v>
      </c>
      <c r="I414" s="9" t="n">
        <v>200</v>
      </c>
      <c r="J414" s="9" t="n">
        <f aca="false">MAX(J415,G415,F415,E415)</f>
        <v>0</v>
      </c>
      <c r="K414" s="9" t="n">
        <v>300</v>
      </c>
      <c r="L414" s="9" t="str">
        <f aca="false">IF(ISNA(P415),"",P415)</f>
        <v/>
      </c>
      <c r="M414" s="9" t="s">
        <v>199</v>
      </c>
      <c r="N414" s="11" t="b">
        <f aca="false">TRUE()</f>
        <v>1</v>
      </c>
      <c r="O414" s="8" t="n">
        <f aca="false">IF(F414="","",IF(ISNUMBER(F414),F414,IFERROR(VALUE(F414),"")))</f>
        <v>300</v>
      </c>
      <c r="P414" s="8" t="n">
        <f aca="false">IF(G414="","",IF(ISNUMBER(G414),G414,IFERROR(VALUE(G414),"")))</f>
        <v>10</v>
      </c>
      <c r="Q414" s="8" t="n">
        <f aca="false">IF(H414="","",IF(ISNUMBER(H414),H414,IFERROR(VALUE(H414),"")))</f>
        <v>100</v>
      </c>
      <c r="R414" s="8" t="n">
        <f aca="false">IF(I414="","",IF(ISNUMBER(I414),I414,IFERROR(VALUE(I414),"")))</f>
        <v>200</v>
      </c>
      <c r="S414" s="8" t="n">
        <f aca="false">IF(COUNT(O414:R414)=0,"",MAX(O414:R414))</f>
        <v>300</v>
      </c>
      <c r="T414" s="8" t="str">
        <f aca="false">IF(S414="","",IFERROR(INDEX(Codetabel!$B$2:$B$11,MATCH(S414,Codetabel!$A$2:$A$11,0)),""))</f>
        <v>4.2</v>
      </c>
      <c r="U414" s="8" t="str">
        <f aca="false">IF(NOT(X414),"n/a (excluded)",IF(K414=S414,"OK","MISMATCH"))</f>
        <v>OK</v>
      </c>
      <c r="V414" s="8" t="str">
        <f aca="false">IF(NOT(X414),"n/a (excluded)",IF(M414&amp;""=T414&amp;"","OK","MISMATCH"))</f>
        <v>OK</v>
      </c>
      <c r="W414" s="8" t="str">
        <f aca="false">IF(E414="","no activity description",IF(O414="","no numeric odour distance",IF(M414="","no category","")))</f>
        <v/>
      </c>
      <c r="X414" s="12" t="b">
        <f aca="false">W414=""</f>
        <v>1</v>
      </c>
      <c r="Y414" s="8" t="n">
        <f aca="false">IF(X414,INDEX(Codetabel!$C$2:$C$11,MATCH(M414&amp;"",Codetabel!$B$2:$B$11,0)),"")</f>
        <v>6</v>
      </c>
      <c r="Z414" s="12" t="b">
        <f aca="false">IF(X414,O414=S414,"")</f>
        <v>1</v>
      </c>
    </row>
    <row r="415" customFormat="false" ht="15" hidden="false" customHeight="false" outlineLevel="0" collapsed="false">
      <c r="A415" s="9" t="n">
        <v>416</v>
      </c>
      <c r="B415" s="9" t="s">
        <v>946</v>
      </c>
      <c r="C415" s="9" t="s">
        <v>947</v>
      </c>
      <c r="D415" s="9" t="s">
        <v>1215</v>
      </c>
      <c r="E415" s="9" t="s">
        <v>1426</v>
      </c>
      <c r="F415" s="9"/>
      <c r="G415" s="9"/>
      <c r="H415" s="9"/>
      <c r="I415" s="9"/>
      <c r="J415" s="9"/>
      <c r="K415" s="9"/>
      <c r="L415" s="9" t="n">
        <f aca="false">IF(ISNA(P416),"",P416)</f>
        <v>10</v>
      </c>
      <c r="M415" s="9"/>
      <c r="N415" s="11" t="b">
        <f aca="false">TRUE()</f>
        <v>1</v>
      </c>
      <c r="O415" s="8" t="str">
        <f aca="false">IF(F415="","",IF(ISNUMBER(F415),F415,IFERROR(VALUE(F415),"")))</f>
        <v/>
      </c>
      <c r="P415" s="8" t="str">
        <f aca="false">IF(G415="","",IF(ISNUMBER(G415),G415,IFERROR(VALUE(G415),"")))</f>
        <v/>
      </c>
      <c r="Q415" s="8" t="str">
        <f aca="false">IF(H415="","",IF(ISNUMBER(H415),H415,IFERROR(VALUE(H415),"")))</f>
        <v/>
      </c>
      <c r="R415" s="8" t="str">
        <f aca="false">IF(I415="","",IF(ISNUMBER(I415),I415,IFERROR(VALUE(I415),"")))</f>
        <v/>
      </c>
      <c r="S415" s="8" t="str">
        <f aca="false">IF(COUNT(O415:R415)=0,"",MAX(O415:R415))</f>
        <v/>
      </c>
      <c r="T415" s="8" t="str">
        <f aca="false">IF(S415="","",IFERROR(INDEX(Codetabel!$B$2:$B$11,MATCH(S415,Codetabel!$A$2:$A$11,0)),""))</f>
        <v/>
      </c>
      <c r="U415" s="8" t="str">
        <f aca="false">IF(NOT(X415),"n/a (excluded)",IF(K415=S415,"OK","MISMATCH"))</f>
        <v>n/a (excluded)</v>
      </c>
      <c r="V415" s="8" t="str">
        <f aca="false">IF(NOT(X415),"n/a (excluded)",IF(M415&amp;""=T415&amp;"","OK","MISMATCH"))</f>
        <v>n/a (excluded)</v>
      </c>
      <c r="W415" s="8" t="str">
        <f aca="false">IF(E415="","no activity description",IF(O415="","no numeric odour distance",IF(M415="","no category","")))</f>
        <v>no numeric odour distance</v>
      </c>
      <c r="X415" s="12" t="b">
        <f aca="false">W415=""</f>
        <v>0</v>
      </c>
      <c r="Y415" s="8" t="str">
        <f aca="false">IF(X415,INDEX(Codetabel!$C$2:$C$11,MATCH(M415&amp;"",Codetabel!$B$2:$B$11,0)),"")</f>
        <v/>
      </c>
      <c r="Z415" s="8" t="str">
        <f aca="false">IF(X415,O415=S415,"")</f>
        <v/>
      </c>
    </row>
    <row r="416" customFormat="false" ht="15" hidden="false" customHeight="false" outlineLevel="0" collapsed="false">
      <c r="A416" s="9" t="n">
        <v>417</v>
      </c>
      <c r="B416" s="9" t="s">
        <v>946</v>
      </c>
      <c r="C416" s="9" t="s">
        <v>938</v>
      </c>
      <c r="D416" s="9" t="s">
        <v>392</v>
      </c>
      <c r="E416" s="9" t="s">
        <v>939</v>
      </c>
      <c r="F416" s="9" t="n">
        <v>0</v>
      </c>
      <c r="G416" s="9" t="n">
        <v>10</v>
      </c>
      <c r="H416" s="9" t="n">
        <v>300</v>
      </c>
      <c r="I416" s="9" t="n">
        <v>50</v>
      </c>
      <c r="J416" s="9" t="n">
        <f aca="false">MAX(J417,G417,F417,E417)</f>
        <v>300</v>
      </c>
      <c r="K416" s="9" t="n">
        <v>300</v>
      </c>
      <c r="L416" s="9" t="n">
        <f aca="false">IF(ISNA(P417),"",P417)</f>
        <v>10</v>
      </c>
      <c r="M416" s="9" t="s">
        <v>199</v>
      </c>
      <c r="N416" s="11" t="b">
        <f aca="false">TRUE()</f>
        <v>1</v>
      </c>
      <c r="O416" s="8" t="n">
        <f aca="false">IF(F416="","",IF(ISNUMBER(F416),F416,IFERROR(VALUE(F416),"")))</f>
        <v>0</v>
      </c>
      <c r="P416" s="8" t="n">
        <f aca="false">IF(G416="","",IF(ISNUMBER(G416),G416,IFERROR(VALUE(G416),"")))</f>
        <v>10</v>
      </c>
      <c r="Q416" s="8" t="n">
        <f aca="false">IF(H416="","",IF(ISNUMBER(H416),H416,IFERROR(VALUE(H416),"")))</f>
        <v>300</v>
      </c>
      <c r="R416" s="8" t="n">
        <f aca="false">IF(I416="","",IF(ISNUMBER(I416),I416,IFERROR(VALUE(I416),"")))</f>
        <v>50</v>
      </c>
      <c r="S416" s="8" t="n">
        <f aca="false">IF(COUNT(O416:R416)=0,"",MAX(O416:R416))</f>
        <v>300</v>
      </c>
      <c r="T416" s="8" t="str">
        <f aca="false">IF(S416="","",IFERROR(INDEX(Codetabel!$B$2:$B$11,MATCH(S416,Codetabel!$A$2:$A$11,0)),""))</f>
        <v>4.2</v>
      </c>
      <c r="U416" s="8" t="str">
        <f aca="false">IF(NOT(X416),"n/a (excluded)",IF(K416=S416,"OK","MISMATCH"))</f>
        <v>OK</v>
      </c>
      <c r="V416" s="8" t="str">
        <f aca="false">IF(NOT(X416),"n/a (excluded)",IF(M416&amp;""=T416&amp;"","OK","MISMATCH"))</f>
        <v>OK</v>
      </c>
      <c r="W416" s="8" t="str">
        <f aca="false">IF(E416="","no activity description",IF(O416="","no numeric odour distance",IF(M416="","no category","")))</f>
        <v/>
      </c>
      <c r="X416" s="12" t="b">
        <f aca="false">W416=""</f>
        <v>1</v>
      </c>
      <c r="Y416" s="8" t="n">
        <f aca="false">IF(X416,INDEX(Codetabel!$C$2:$C$11,MATCH(M416&amp;"",Codetabel!$B$2:$B$11,0)),"")</f>
        <v>6</v>
      </c>
      <c r="Z416" s="12" t="b">
        <f aca="false">IF(X416,O416=S416,"")</f>
        <v>0</v>
      </c>
    </row>
    <row r="417" customFormat="false" ht="15" hidden="false" customHeight="false" outlineLevel="0" collapsed="false">
      <c r="A417" s="9" t="n">
        <v>418</v>
      </c>
      <c r="B417" s="9" t="s">
        <v>946</v>
      </c>
      <c r="C417" s="9" t="s">
        <v>947</v>
      </c>
      <c r="D417" s="9" t="s">
        <v>1232</v>
      </c>
      <c r="E417" s="9" t="s">
        <v>945</v>
      </c>
      <c r="F417" s="9" t="n">
        <v>300</v>
      </c>
      <c r="G417" s="9" t="n">
        <v>10</v>
      </c>
      <c r="H417" s="9" t="n">
        <v>100</v>
      </c>
      <c r="I417" s="9" t="n">
        <v>200</v>
      </c>
      <c r="J417" s="9" t="n">
        <f aca="false">MAX(J418,G418,F418,E418)</f>
        <v>300</v>
      </c>
      <c r="K417" s="9" t="n">
        <v>300</v>
      </c>
      <c r="L417" s="9" t="n">
        <f aca="false">IF(ISNA(P418),"",P418)</f>
        <v>10</v>
      </c>
      <c r="M417" s="9" t="s">
        <v>199</v>
      </c>
      <c r="N417" s="11" t="b">
        <f aca="false">TRUE()</f>
        <v>1</v>
      </c>
      <c r="O417" s="8" t="n">
        <f aca="false">IF(F417="","",IF(ISNUMBER(F417),F417,IFERROR(VALUE(F417),"")))</f>
        <v>300</v>
      </c>
      <c r="P417" s="8" t="n">
        <f aca="false">IF(G417="","",IF(ISNUMBER(G417),G417,IFERROR(VALUE(G417),"")))</f>
        <v>10</v>
      </c>
      <c r="Q417" s="8" t="n">
        <f aca="false">IF(H417="","",IF(ISNUMBER(H417),H417,IFERROR(VALUE(H417),"")))</f>
        <v>100</v>
      </c>
      <c r="R417" s="8" t="n">
        <f aca="false">IF(I417="","",IF(ISNUMBER(I417),I417,IFERROR(VALUE(I417),"")))</f>
        <v>200</v>
      </c>
      <c r="S417" s="8" t="n">
        <f aca="false">IF(COUNT(O417:R417)=0,"",MAX(O417:R417))</f>
        <v>300</v>
      </c>
      <c r="T417" s="8" t="str">
        <f aca="false">IF(S417="","",IFERROR(INDEX(Codetabel!$B$2:$B$11,MATCH(S417,Codetabel!$A$2:$A$11,0)),""))</f>
        <v>4.2</v>
      </c>
      <c r="U417" s="8" t="str">
        <f aca="false">IF(NOT(X417),"n/a (excluded)",IF(K417=S417,"OK","MISMATCH"))</f>
        <v>OK</v>
      </c>
      <c r="V417" s="8" t="str">
        <f aca="false">IF(NOT(X417),"n/a (excluded)",IF(M417&amp;""=T417&amp;"","OK","MISMATCH"))</f>
        <v>OK</v>
      </c>
      <c r="W417" s="8" t="str">
        <f aca="false">IF(E417="","no activity description",IF(O417="","no numeric odour distance",IF(M417="","no category","")))</f>
        <v/>
      </c>
      <c r="X417" s="12" t="b">
        <f aca="false">W417=""</f>
        <v>1</v>
      </c>
      <c r="Y417" s="8" t="n">
        <f aca="false">IF(X417,INDEX(Codetabel!$C$2:$C$11,MATCH(M417&amp;"",Codetabel!$B$2:$B$11,0)),"")</f>
        <v>6</v>
      </c>
      <c r="Z417" s="12" t="b">
        <f aca="false">IF(X417,O417=S417,"")</f>
        <v>1</v>
      </c>
    </row>
    <row r="418" customFormat="false" ht="15" hidden="false" customHeight="false" outlineLevel="0" collapsed="false">
      <c r="A418" s="9" t="n">
        <v>419</v>
      </c>
      <c r="B418" s="9" t="s">
        <v>946</v>
      </c>
      <c r="C418" s="9" t="s">
        <v>947</v>
      </c>
      <c r="D418" s="9" t="s">
        <v>107</v>
      </c>
      <c r="E418" s="9" t="s">
        <v>940</v>
      </c>
      <c r="F418" s="9" t="n">
        <v>0</v>
      </c>
      <c r="G418" s="9" t="n">
        <v>10</v>
      </c>
      <c r="H418" s="9" t="n">
        <v>100</v>
      </c>
      <c r="I418" s="9" t="n">
        <v>50</v>
      </c>
      <c r="J418" s="9" t="n">
        <f aca="false">MAX(J419,G419,F419,E419)</f>
        <v>300</v>
      </c>
      <c r="K418" s="9" t="n">
        <v>100</v>
      </c>
      <c r="L418" s="9" t="n">
        <f aca="false">IF(ISNA(P419),"",P419)</f>
        <v>200</v>
      </c>
      <c r="M418" s="9" t="s">
        <v>115</v>
      </c>
      <c r="N418" s="11" t="b">
        <f aca="false">TRUE()</f>
        <v>1</v>
      </c>
      <c r="O418" s="8" t="n">
        <f aca="false">IF(F418="","",IF(ISNUMBER(F418),F418,IFERROR(VALUE(F418),"")))</f>
        <v>0</v>
      </c>
      <c r="P418" s="8" t="n">
        <f aca="false">IF(G418="","",IF(ISNUMBER(G418),G418,IFERROR(VALUE(G418),"")))</f>
        <v>10</v>
      </c>
      <c r="Q418" s="8" t="n">
        <f aca="false">IF(H418="","",IF(ISNUMBER(H418),H418,IFERROR(VALUE(H418),"")))</f>
        <v>100</v>
      </c>
      <c r="R418" s="8" t="n">
        <f aca="false">IF(I418="","",IF(ISNUMBER(I418),I418,IFERROR(VALUE(I418),"")))</f>
        <v>50</v>
      </c>
      <c r="S418" s="8" t="n">
        <f aca="false">IF(COUNT(O418:R418)=0,"",MAX(O418:R418))</f>
        <v>100</v>
      </c>
      <c r="T418" s="8" t="str">
        <f aca="false">IF(S418="","",IFERROR(INDEX(Codetabel!$B$2:$B$11,MATCH(S418,Codetabel!$A$2:$A$11,0)),""))</f>
        <v>3.2</v>
      </c>
      <c r="U418" s="8" t="str">
        <f aca="false">IF(NOT(X418),"n/a (excluded)",IF(K418=S418,"OK","MISMATCH"))</f>
        <v>OK</v>
      </c>
      <c r="V418" s="8" t="str">
        <f aca="false">IF(NOT(X418),"n/a (excluded)",IF(M418&amp;""=T418&amp;"","OK","MISMATCH"))</f>
        <v>OK</v>
      </c>
      <c r="W418" s="8" t="str">
        <f aca="false">IF(E418="","no activity description",IF(O418="","no numeric odour distance",IF(M418="","no category","")))</f>
        <v/>
      </c>
      <c r="X418" s="12" t="b">
        <f aca="false">W418=""</f>
        <v>1</v>
      </c>
      <c r="Y418" s="8" t="n">
        <f aca="false">IF(X418,INDEX(Codetabel!$C$2:$C$11,MATCH(M418&amp;"",Codetabel!$B$2:$B$11,0)),"")</f>
        <v>4</v>
      </c>
      <c r="Z418" s="12" t="b">
        <f aca="false">IF(X418,O418=S418,"")</f>
        <v>0</v>
      </c>
    </row>
    <row r="419" customFormat="false" ht="15" hidden="false" customHeight="false" outlineLevel="0" collapsed="false">
      <c r="A419" s="9" t="n">
        <v>420</v>
      </c>
      <c r="B419" s="9" t="s">
        <v>946</v>
      </c>
      <c r="C419" s="9" t="s">
        <v>947</v>
      </c>
      <c r="D419" s="9" t="s">
        <v>1217</v>
      </c>
      <c r="E419" s="9" t="s">
        <v>948</v>
      </c>
      <c r="F419" s="9" t="n">
        <v>30</v>
      </c>
      <c r="G419" s="9" t="n">
        <v>200</v>
      </c>
      <c r="H419" s="9" t="n">
        <v>300</v>
      </c>
      <c r="I419" s="9" t="n">
        <v>30</v>
      </c>
      <c r="J419" s="9" t="n">
        <f aca="false">MAX(J420,G420,F420,E420)</f>
        <v>300</v>
      </c>
      <c r="K419" s="9" t="n">
        <v>300</v>
      </c>
      <c r="L419" s="9" t="n">
        <f aca="false">IF(ISNA(P420),"",P420)</f>
        <v>300</v>
      </c>
      <c r="M419" s="9" t="s">
        <v>199</v>
      </c>
      <c r="N419" s="11" t="b">
        <f aca="false">TRUE()</f>
        <v>1</v>
      </c>
      <c r="O419" s="8" t="n">
        <f aca="false">IF(F419="","",IF(ISNUMBER(F419),F419,IFERROR(VALUE(F419),"")))</f>
        <v>30</v>
      </c>
      <c r="P419" s="8" t="n">
        <f aca="false">IF(G419="","",IF(ISNUMBER(G419),G419,IFERROR(VALUE(G419),"")))</f>
        <v>200</v>
      </c>
      <c r="Q419" s="8" t="n">
        <f aca="false">IF(H419="","",IF(ISNUMBER(H419),H419,IFERROR(VALUE(H419),"")))</f>
        <v>300</v>
      </c>
      <c r="R419" s="8" t="n">
        <f aca="false">IF(I419="","",IF(ISNUMBER(I419),I419,IFERROR(VALUE(I419),"")))</f>
        <v>30</v>
      </c>
      <c r="S419" s="8" t="n">
        <f aca="false">IF(COUNT(O419:R419)=0,"",MAX(O419:R419))</f>
        <v>300</v>
      </c>
      <c r="T419" s="8" t="str">
        <f aca="false">IF(S419="","",IFERROR(INDEX(Codetabel!$B$2:$B$11,MATCH(S419,Codetabel!$A$2:$A$11,0)),""))</f>
        <v>4.2</v>
      </c>
      <c r="U419" s="8" t="str">
        <f aca="false">IF(NOT(X419),"n/a (excluded)",IF(K419=S419,"OK","MISMATCH"))</f>
        <v>OK</v>
      </c>
      <c r="V419" s="8" t="str">
        <f aca="false">IF(NOT(X419),"n/a (excluded)",IF(M419&amp;""=T419&amp;"","OK","MISMATCH"))</f>
        <v>OK</v>
      </c>
      <c r="W419" s="8" t="str">
        <f aca="false">IF(E419="","no activity description",IF(O419="","no numeric odour distance",IF(M419="","no category","")))</f>
        <v/>
      </c>
      <c r="X419" s="12" t="b">
        <f aca="false">W419=""</f>
        <v>1</v>
      </c>
      <c r="Y419" s="8" t="n">
        <f aca="false">IF(X419,INDEX(Codetabel!$C$2:$C$11,MATCH(M419&amp;"",Codetabel!$B$2:$B$11,0)),"")</f>
        <v>6</v>
      </c>
      <c r="Z419" s="12" t="b">
        <f aca="false">IF(X419,O419=S419,"")</f>
        <v>0</v>
      </c>
    </row>
    <row r="420" customFormat="false" ht="15" hidden="false" customHeight="false" outlineLevel="0" collapsed="false">
      <c r="A420" s="9" t="n">
        <v>421</v>
      </c>
      <c r="B420" s="9" t="s">
        <v>946</v>
      </c>
      <c r="C420" s="9" t="s">
        <v>947</v>
      </c>
      <c r="D420" s="9" t="s">
        <v>1219</v>
      </c>
      <c r="E420" s="9" t="s">
        <v>950</v>
      </c>
      <c r="F420" s="9" t="n">
        <v>50</v>
      </c>
      <c r="G420" s="9" t="n">
        <v>300</v>
      </c>
      <c r="H420" s="9" t="n">
        <v>200</v>
      </c>
      <c r="I420" s="9" t="n">
        <v>50</v>
      </c>
      <c r="J420" s="9" t="n">
        <f aca="false">MAX(J421,G421,F421,E421)</f>
        <v>300</v>
      </c>
      <c r="K420" s="9" t="n">
        <v>300</v>
      </c>
      <c r="L420" s="9" t="n">
        <f aca="false">IF(ISNA(P421),"",P421)</f>
        <v>300</v>
      </c>
      <c r="M420" s="9" t="s">
        <v>199</v>
      </c>
      <c r="N420" s="11" t="b">
        <f aca="false">TRUE()</f>
        <v>1</v>
      </c>
      <c r="O420" s="8" t="n">
        <f aca="false">IF(F420="","",IF(ISNUMBER(F420),F420,IFERROR(VALUE(F420),"")))</f>
        <v>50</v>
      </c>
      <c r="P420" s="8" t="n">
        <f aca="false">IF(G420="","",IF(ISNUMBER(G420),G420,IFERROR(VALUE(G420),"")))</f>
        <v>300</v>
      </c>
      <c r="Q420" s="8" t="n">
        <f aca="false">IF(H420="","",IF(ISNUMBER(H420),H420,IFERROR(VALUE(H420),"")))</f>
        <v>200</v>
      </c>
      <c r="R420" s="8" t="n">
        <f aca="false">IF(I420="","",IF(ISNUMBER(I420),I420,IFERROR(VALUE(I420),"")))</f>
        <v>50</v>
      </c>
      <c r="S420" s="8" t="n">
        <f aca="false">IF(COUNT(O420:R420)=0,"",MAX(O420:R420))</f>
        <v>300</v>
      </c>
      <c r="T420" s="8" t="str">
        <f aca="false">IF(S420="","",IFERROR(INDEX(Codetabel!$B$2:$B$11,MATCH(S420,Codetabel!$A$2:$A$11,0)),""))</f>
        <v>4.2</v>
      </c>
      <c r="U420" s="8" t="str">
        <f aca="false">IF(NOT(X420),"n/a (excluded)",IF(K420=S420,"OK","MISMATCH"))</f>
        <v>OK</v>
      </c>
      <c r="V420" s="8" t="str">
        <f aca="false">IF(NOT(X420),"n/a (excluded)",IF(M420&amp;""=T420&amp;"","OK","MISMATCH"))</f>
        <v>OK</v>
      </c>
      <c r="W420" s="8" t="str">
        <f aca="false">IF(E420="","no activity description",IF(O420="","no numeric odour distance",IF(M420="","no category","")))</f>
        <v/>
      </c>
      <c r="X420" s="12" t="b">
        <f aca="false">W420=""</f>
        <v>1</v>
      </c>
      <c r="Y420" s="8" t="n">
        <f aca="false">IF(X420,INDEX(Codetabel!$C$2:$C$11,MATCH(M420&amp;"",Codetabel!$B$2:$B$11,0)),"")</f>
        <v>6</v>
      </c>
      <c r="Z420" s="12" t="b">
        <f aca="false">IF(X420,O420=S420,"")</f>
        <v>0</v>
      </c>
    </row>
    <row r="421" customFormat="false" ht="15" hidden="false" customHeight="false" outlineLevel="0" collapsed="false">
      <c r="A421" s="9" t="n">
        <v>422</v>
      </c>
      <c r="B421" s="9" t="s">
        <v>946</v>
      </c>
      <c r="C421" s="9" t="s">
        <v>947</v>
      </c>
      <c r="D421" s="9" t="s">
        <v>1220</v>
      </c>
      <c r="E421" s="9" t="s">
        <v>951</v>
      </c>
      <c r="F421" s="9" t="n">
        <v>50</v>
      </c>
      <c r="G421" s="9" t="n">
        <v>300</v>
      </c>
      <c r="H421" s="9" t="n">
        <v>300</v>
      </c>
      <c r="I421" s="9" t="n">
        <v>50</v>
      </c>
      <c r="J421" s="9" t="n">
        <f aca="false">MAX(J422,G422,F422,E422)</f>
        <v>30</v>
      </c>
      <c r="K421" s="9" t="n">
        <v>300</v>
      </c>
      <c r="L421" s="9" t="n">
        <f aca="false">IF(ISNA(P422),"",P422)</f>
        <v>10</v>
      </c>
      <c r="M421" s="9" t="s">
        <v>199</v>
      </c>
      <c r="N421" s="11" t="b">
        <f aca="false">TRUE()</f>
        <v>1</v>
      </c>
      <c r="O421" s="8" t="n">
        <f aca="false">IF(F421="","",IF(ISNUMBER(F421),F421,IFERROR(VALUE(F421),"")))</f>
        <v>50</v>
      </c>
      <c r="P421" s="8" t="n">
        <f aca="false">IF(G421="","",IF(ISNUMBER(G421),G421,IFERROR(VALUE(G421),"")))</f>
        <v>300</v>
      </c>
      <c r="Q421" s="8" t="n">
        <f aca="false">IF(H421="","",IF(ISNUMBER(H421),H421,IFERROR(VALUE(H421),"")))</f>
        <v>300</v>
      </c>
      <c r="R421" s="8" t="n">
        <f aca="false">IF(I421="","",IF(ISNUMBER(I421),I421,IFERROR(VALUE(I421),"")))</f>
        <v>50</v>
      </c>
      <c r="S421" s="8" t="n">
        <f aca="false">IF(COUNT(O421:R421)=0,"",MAX(O421:R421))</f>
        <v>300</v>
      </c>
      <c r="T421" s="8" t="str">
        <f aca="false">IF(S421="","",IFERROR(INDEX(Codetabel!$B$2:$B$11,MATCH(S421,Codetabel!$A$2:$A$11,0)),""))</f>
        <v>4.2</v>
      </c>
      <c r="U421" s="8" t="str">
        <f aca="false">IF(NOT(X421),"n/a (excluded)",IF(K421=S421,"OK","MISMATCH"))</f>
        <v>OK</v>
      </c>
      <c r="V421" s="8" t="str">
        <f aca="false">IF(NOT(X421),"n/a (excluded)",IF(M421&amp;""=T421&amp;"","OK","MISMATCH"))</f>
        <v>OK</v>
      </c>
      <c r="W421" s="8" t="str">
        <f aca="false">IF(E421="","no activity description",IF(O421="","no numeric odour distance",IF(M421="","no category","")))</f>
        <v/>
      </c>
      <c r="X421" s="12" t="b">
        <f aca="false">W421=""</f>
        <v>1</v>
      </c>
      <c r="Y421" s="8" t="n">
        <f aca="false">IF(X421,INDEX(Codetabel!$C$2:$C$11,MATCH(M421&amp;"",Codetabel!$B$2:$B$11,0)),"")</f>
        <v>6</v>
      </c>
      <c r="Z421" s="12" t="b">
        <f aca="false">IF(X421,O421=S421,"")</f>
        <v>0</v>
      </c>
    </row>
    <row r="422" customFormat="false" ht="15" hidden="false" customHeight="false" outlineLevel="0" collapsed="false">
      <c r="A422" s="9" t="n">
        <v>423</v>
      </c>
      <c r="B422" s="9" t="s">
        <v>952</v>
      </c>
      <c r="C422" s="9" t="s">
        <v>953</v>
      </c>
      <c r="D422" s="9" t="s">
        <v>1285</v>
      </c>
      <c r="E422" s="9" t="s">
        <v>1190</v>
      </c>
      <c r="F422" s="9" t="n">
        <v>30</v>
      </c>
      <c r="G422" s="9" t="n">
        <v>10</v>
      </c>
      <c r="H422" s="9" t="n">
        <v>50</v>
      </c>
      <c r="I422" s="9" t="n">
        <v>50</v>
      </c>
      <c r="J422" s="9" t="n">
        <f aca="false">MAX(J423,G423,F423,E423)</f>
        <v>10</v>
      </c>
      <c r="K422" s="9" t="n">
        <v>50</v>
      </c>
      <c r="L422" s="9" t="n">
        <f aca="false">IF(ISNA(P423),"",P423)</f>
        <v>0</v>
      </c>
      <c r="M422" s="9" t="s">
        <v>126</v>
      </c>
      <c r="N422" s="11" t="b">
        <f aca="false">TRUE()</f>
        <v>1</v>
      </c>
      <c r="O422" s="8" t="n">
        <f aca="false">IF(F422="","",IF(ISNUMBER(F422),F422,IFERROR(VALUE(F422),"")))</f>
        <v>30</v>
      </c>
      <c r="P422" s="8" t="n">
        <f aca="false">IF(G422="","",IF(ISNUMBER(G422),G422,IFERROR(VALUE(G422),"")))</f>
        <v>10</v>
      </c>
      <c r="Q422" s="8" t="n">
        <f aca="false">IF(H422="","",IF(ISNUMBER(H422),H422,IFERROR(VALUE(H422),"")))</f>
        <v>50</v>
      </c>
      <c r="R422" s="8" t="n">
        <f aca="false">IF(I422="","",IF(ISNUMBER(I422),I422,IFERROR(VALUE(I422),"")))</f>
        <v>50</v>
      </c>
      <c r="S422" s="8" t="n">
        <f aca="false">IF(COUNT(O422:R422)=0,"",MAX(O422:R422))</f>
        <v>50</v>
      </c>
      <c r="T422" s="8" t="str">
        <f aca="false">IF(S422="","",IFERROR(INDEX(Codetabel!$B$2:$B$11,MATCH(S422,Codetabel!$A$2:$A$11,0)),""))</f>
        <v>3.1</v>
      </c>
      <c r="U422" s="8" t="str">
        <f aca="false">IF(NOT(X422),"n/a (excluded)",IF(K422=S422,"OK","MISMATCH"))</f>
        <v>OK</v>
      </c>
      <c r="V422" s="8" t="str">
        <f aca="false">IF(NOT(X422),"n/a (excluded)",IF(M422&amp;""=T422&amp;"","OK","MISMATCH"))</f>
        <v>OK</v>
      </c>
      <c r="W422" s="8" t="str">
        <f aca="false">IF(E422="","no activity description",IF(O422="","no numeric odour distance",IF(M422="","no category","")))</f>
        <v/>
      </c>
      <c r="X422" s="12" t="b">
        <f aca="false">W422=""</f>
        <v>1</v>
      </c>
      <c r="Y422" s="8" t="n">
        <f aca="false">IF(X422,INDEX(Codetabel!$C$2:$C$11,MATCH(M422&amp;"",Codetabel!$B$2:$B$11,0)),"")</f>
        <v>3</v>
      </c>
      <c r="Z422" s="12" t="b">
        <f aca="false">IF(X422,O422=S422,"")</f>
        <v>0</v>
      </c>
    </row>
    <row r="423" customFormat="false" ht="15" hidden="false" customHeight="false" outlineLevel="0" collapsed="false">
      <c r="A423" s="9" t="n">
        <v>424</v>
      </c>
      <c r="B423" s="9" t="s">
        <v>952</v>
      </c>
      <c r="C423" s="9" t="s">
        <v>955</v>
      </c>
      <c r="D423" s="9" t="s">
        <v>1286</v>
      </c>
      <c r="E423" s="9" t="s">
        <v>956</v>
      </c>
      <c r="F423" s="9" t="n">
        <v>0</v>
      </c>
      <c r="G423" s="9" t="n">
        <v>0</v>
      </c>
      <c r="H423" s="9" t="n">
        <v>30</v>
      </c>
      <c r="I423" s="9" t="n">
        <v>10</v>
      </c>
      <c r="J423" s="9" t="n">
        <f aca="false">MAX(J424,G424,F424,E424)</f>
        <v>10</v>
      </c>
      <c r="K423" s="9" t="n">
        <v>30</v>
      </c>
      <c r="L423" s="9" t="n">
        <f aca="false">IF(ISNA(P424),"",P424)</f>
        <v>0</v>
      </c>
      <c r="M423" s="9" t="s">
        <v>107</v>
      </c>
      <c r="N423" s="11" t="b">
        <f aca="false">TRUE()</f>
        <v>1</v>
      </c>
      <c r="O423" s="8" t="n">
        <f aca="false">IF(F423="","",IF(ISNUMBER(F423),F423,IFERROR(VALUE(F423),"")))</f>
        <v>0</v>
      </c>
      <c r="P423" s="8" t="n">
        <f aca="false">IF(G423="","",IF(ISNUMBER(G423),G423,IFERROR(VALUE(G423),"")))</f>
        <v>0</v>
      </c>
      <c r="Q423" s="8" t="n">
        <f aca="false">IF(H423="","",IF(ISNUMBER(H423),H423,IFERROR(VALUE(H423),"")))</f>
        <v>30</v>
      </c>
      <c r="R423" s="8" t="n">
        <f aca="false">IF(I423="","",IF(ISNUMBER(I423),I423,IFERROR(VALUE(I423),"")))</f>
        <v>10</v>
      </c>
      <c r="S423" s="8" t="n">
        <f aca="false">IF(COUNT(O423:R423)=0,"",MAX(O423:R423))</f>
        <v>30</v>
      </c>
      <c r="T423" s="8" t="str">
        <f aca="false">IF(S423="","",IFERROR(INDEX(Codetabel!$B$2:$B$11,MATCH(S423,Codetabel!$A$2:$A$11,0)),""))</f>
        <v>2</v>
      </c>
      <c r="U423" s="8" t="str">
        <f aca="false">IF(NOT(X423),"n/a (excluded)",IF(K423=S423,"OK","MISMATCH"))</f>
        <v>OK</v>
      </c>
      <c r="V423" s="8" t="str">
        <f aca="false">IF(NOT(X423),"n/a (excluded)",IF(M423&amp;""=T423&amp;"","OK","MISMATCH"))</f>
        <v>OK</v>
      </c>
      <c r="W423" s="8" t="str">
        <f aca="false">IF(E423="","no activity description",IF(O423="","no numeric odour distance",IF(M423="","no category","")))</f>
        <v/>
      </c>
      <c r="X423" s="12" t="b">
        <f aca="false">W423=""</f>
        <v>1</v>
      </c>
      <c r="Y423" s="8" t="n">
        <f aca="false">IF(X423,INDEX(Codetabel!$C$2:$C$11,MATCH(M423&amp;"",Codetabel!$B$2:$B$11,0)),"")</f>
        <v>2</v>
      </c>
      <c r="Z423" s="12" t="b">
        <f aca="false">IF(X423,O423=S423,"")</f>
        <v>0</v>
      </c>
    </row>
    <row r="424" customFormat="false" ht="15" hidden="false" customHeight="false" outlineLevel="0" collapsed="false">
      <c r="A424" s="9" t="n">
        <v>425</v>
      </c>
      <c r="B424" s="9" t="s">
        <v>957</v>
      </c>
      <c r="C424" s="9" t="s">
        <v>958</v>
      </c>
      <c r="D424" s="9" t="s">
        <v>107</v>
      </c>
      <c r="E424" s="9" t="s">
        <v>960</v>
      </c>
      <c r="F424" s="9" t="n">
        <v>10</v>
      </c>
      <c r="G424" s="9" t="n">
        <v>0</v>
      </c>
      <c r="H424" s="9" t="n">
        <v>100</v>
      </c>
      <c r="I424" s="9" t="n">
        <v>30</v>
      </c>
      <c r="J424" s="9" t="n">
        <f aca="false">MAX(J425,G425,F425,E425)</f>
        <v>0</v>
      </c>
      <c r="K424" s="9" t="n">
        <v>100</v>
      </c>
      <c r="L424" s="9" t="s">
        <v>115</v>
      </c>
      <c r="M424" s="9" t="s">
        <v>115</v>
      </c>
      <c r="N424" s="11" t="b">
        <f aca="false">FALSE()</f>
        <v>0</v>
      </c>
      <c r="O424" s="8" t="n">
        <f aca="false">IF(F424="","",IF(ISNUMBER(F424),F424,IFERROR(VALUE(F424),"")))</f>
        <v>10</v>
      </c>
      <c r="P424" s="8" t="n">
        <f aca="false">IF(G424="","",IF(ISNUMBER(G424),G424,IFERROR(VALUE(G424),"")))</f>
        <v>0</v>
      </c>
      <c r="Q424" s="8" t="n">
        <f aca="false">IF(H424="","",IF(ISNUMBER(H424),H424,IFERROR(VALUE(H424),"")))</f>
        <v>100</v>
      </c>
      <c r="R424" s="8" t="n">
        <f aca="false">IF(I424="","",IF(ISNUMBER(I424),I424,IFERROR(VALUE(I424),"")))</f>
        <v>30</v>
      </c>
      <c r="S424" s="8" t="n">
        <f aca="false">IF(COUNT(O424:R424)=0,"",MAX(O424:R424))</f>
        <v>100</v>
      </c>
      <c r="T424" s="8" t="str">
        <f aca="false">IF(S424="","",IFERROR(INDEX(Codetabel!$B$2:$B$11,MATCH(S424,Codetabel!$A$2:$A$11,0)),""))</f>
        <v>3.2</v>
      </c>
      <c r="U424" s="8" t="str">
        <f aca="false">IF(NOT(X424),"n/a (excluded)",IF(K424=S424,"OK","MISMATCH"))</f>
        <v>OK</v>
      </c>
      <c r="V424" s="8" t="str">
        <f aca="false">IF(NOT(X424),"n/a (excluded)",IF(M424&amp;""=T424&amp;"","OK","MISMATCH"))</f>
        <v>OK</v>
      </c>
      <c r="W424" s="8" t="str">
        <f aca="false">IF(E424="","no activity description",IF(O424="","no numeric odour distance",IF(M424="","no category","")))</f>
        <v/>
      </c>
      <c r="X424" s="12" t="b">
        <f aca="false">W424=""</f>
        <v>1</v>
      </c>
      <c r="Y424" s="8" t="n">
        <f aca="false">IF(X424,INDEX(Codetabel!$C$2:$C$11,MATCH(M424&amp;"",Codetabel!$B$2:$B$11,0)),"")</f>
        <v>4</v>
      </c>
      <c r="Z424" s="12" t="b">
        <f aca="false">IF(X424,O424=S424,"")</f>
        <v>0</v>
      </c>
    </row>
    <row r="425" customFormat="false" ht="15" hidden="false" customHeight="false" outlineLevel="0" collapsed="false">
      <c r="A425" s="9" t="n">
        <v>426</v>
      </c>
      <c r="B425" s="9" t="s">
        <v>1427</v>
      </c>
      <c r="C425" s="9" t="s">
        <v>1428</v>
      </c>
      <c r="D425" s="9" t="s">
        <v>1212</v>
      </c>
      <c r="E425" s="9"/>
      <c r="F425" s="9"/>
      <c r="G425" s="9"/>
      <c r="H425" s="9"/>
      <c r="I425" s="9"/>
      <c r="J425" s="9"/>
      <c r="K425" s="9"/>
      <c r="L425" s="9" t="str">
        <f aca="false">IF(ISNA(P426),"",P426)</f>
        <v/>
      </c>
      <c r="M425" s="9"/>
      <c r="N425" s="11" t="b">
        <f aca="false">TRUE()</f>
        <v>1</v>
      </c>
      <c r="O425" s="8" t="str">
        <f aca="false">IF(F425="","",IF(ISNUMBER(F425),F425,IFERROR(VALUE(F425),"")))</f>
        <v/>
      </c>
      <c r="P425" s="8" t="str">
        <f aca="false">IF(G425="","",IF(ISNUMBER(G425),G425,IFERROR(VALUE(G425),"")))</f>
        <v/>
      </c>
      <c r="Q425" s="8" t="str">
        <f aca="false">IF(H425="","",IF(ISNUMBER(H425),H425,IFERROR(VALUE(H425),"")))</f>
        <v/>
      </c>
      <c r="R425" s="8" t="str">
        <f aca="false">IF(I425="","",IF(ISNUMBER(I425),I425,IFERROR(VALUE(I425),"")))</f>
        <v/>
      </c>
      <c r="S425" s="8" t="str">
        <f aca="false">IF(COUNT(O425:R425)=0,"",MAX(O425:R425))</f>
        <v/>
      </c>
      <c r="T425" s="8" t="str">
        <f aca="false">IF(S425="","",IFERROR(INDEX(Codetabel!$B$2:$B$11,MATCH(S425,Codetabel!$A$2:$A$11,0)),""))</f>
        <v/>
      </c>
      <c r="U425" s="8" t="str">
        <f aca="false">IF(NOT(X425),"n/a (excluded)",IF(K425=S425,"OK","MISMATCH"))</f>
        <v>n/a (excluded)</v>
      </c>
      <c r="V425" s="8" t="str">
        <f aca="false">IF(NOT(X425),"n/a (excluded)",IF(M425&amp;""=T425&amp;"","OK","MISMATCH"))</f>
        <v>n/a (excluded)</v>
      </c>
      <c r="W425" s="8" t="str">
        <f aca="false">IF(E425="","no activity description",IF(O425="","no numeric odour distance",IF(M425="","no category","")))</f>
        <v>no activity description</v>
      </c>
      <c r="X425" s="12" t="b">
        <f aca="false">W425=""</f>
        <v>0</v>
      </c>
      <c r="Y425" s="8" t="str">
        <f aca="false">IF(X425,INDEX(Codetabel!$C$2:$C$11,MATCH(M425&amp;"",Codetabel!$B$2:$B$11,0)),"")</f>
        <v/>
      </c>
      <c r="Z425" s="8" t="str">
        <f aca="false">IF(X425,O425=S425,"")</f>
        <v/>
      </c>
    </row>
    <row r="426" customFormat="false" ht="15" hidden="false" customHeight="false" outlineLevel="0" collapsed="false">
      <c r="A426" s="9" t="n">
        <v>427</v>
      </c>
      <c r="B426" s="9" t="s">
        <v>1427</v>
      </c>
      <c r="C426" s="9" t="s">
        <v>1428</v>
      </c>
      <c r="D426" s="9" t="s">
        <v>1212</v>
      </c>
      <c r="E426" s="9" t="s">
        <v>1429</v>
      </c>
      <c r="F426" s="9"/>
      <c r="G426" s="9"/>
      <c r="H426" s="9"/>
      <c r="I426" s="9"/>
      <c r="J426" s="9"/>
      <c r="K426" s="9"/>
      <c r="L426" s="9" t="n">
        <f aca="false">IF(ISNA(P427),"",P427)</f>
        <v>0</v>
      </c>
      <c r="M426" s="9"/>
      <c r="N426" s="11" t="b">
        <f aca="false">TRUE()</f>
        <v>1</v>
      </c>
      <c r="O426" s="8" t="str">
        <f aca="false">IF(F426="","",IF(ISNUMBER(F426),F426,IFERROR(VALUE(F426),"")))</f>
        <v/>
      </c>
      <c r="P426" s="8" t="str">
        <f aca="false">IF(G426="","",IF(ISNUMBER(G426),G426,IFERROR(VALUE(G426),"")))</f>
        <v/>
      </c>
      <c r="Q426" s="8" t="str">
        <f aca="false">IF(H426="","",IF(ISNUMBER(H426),H426,IFERROR(VALUE(H426),"")))</f>
        <v/>
      </c>
      <c r="R426" s="8" t="str">
        <f aca="false">IF(I426="","",IF(ISNUMBER(I426),I426,IFERROR(VALUE(I426),"")))</f>
        <v/>
      </c>
      <c r="S426" s="8" t="str">
        <f aca="false">IF(COUNT(O426:R426)=0,"",MAX(O426:R426))</f>
        <v/>
      </c>
      <c r="T426" s="8" t="str">
        <f aca="false">IF(S426="","",IFERROR(INDEX(Codetabel!$B$2:$B$11,MATCH(S426,Codetabel!$A$2:$A$11,0)),""))</f>
        <v/>
      </c>
      <c r="U426" s="8" t="str">
        <f aca="false">IF(NOT(X426),"n/a (excluded)",IF(K426=S426,"OK","MISMATCH"))</f>
        <v>n/a (excluded)</v>
      </c>
      <c r="V426" s="8" t="str">
        <f aca="false">IF(NOT(X426),"n/a (excluded)",IF(M426&amp;""=T426&amp;"","OK","MISMATCH"))</f>
        <v>n/a (excluded)</v>
      </c>
      <c r="W426" s="8" t="str">
        <f aca="false">IF(E426="","no activity description",IF(O426="","no numeric odour distance",IF(M426="","no category","")))</f>
        <v>no numeric odour distance</v>
      </c>
      <c r="X426" s="12" t="b">
        <f aca="false">W426=""</f>
        <v>0</v>
      </c>
      <c r="Y426" s="8" t="str">
        <f aca="false">IF(X426,INDEX(Codetabel!$C$2:$C$11,MATCH(M426&amp;"",Codetabel!$B$2:$B$11,0)),"")</f>
        <v/>
      </c>
      <c r="Z426" s="8" t="str">
        <f aca="false">IF(X426,O426=S426,"")</f>
        <v/>
      </c>
    </row>
    <row r="427" customFormat="false" ht="15" hidden="false" customHeight="false" outlineLevel="0" collapsed="false">
      <c r="A427" s="9" t="n">
        <v>428</v>
      </c>
      <c r="B427" s="9" t="s">
        <v>974</v>
      </c>
      <c r="C427" s="9" t="s">
        <v>975</v>
      </c>
      <c r="D427" s="9"/>
      <c r="E427" s="9" t="s">
        <v>976</v>
      </c>
      <c r="F427" s="9" t="n">
        <v>0</v>
      </c>
      <c r="G427" s="9" t="n">
        <v>0</v>
      </c>
      <c r="H427" s="9" t="n">
        <v>30</v>
      </c>
      <c r="I427" s="9" t="n">
        <v>0</v>
      </c>
      <c r="J427" s="9" t="n">
        <f aca="false">MAX(J428,G428,F428,E428)</f>
        <v>0</v>
      </c>
      <c r="K427" s="9" t="n">
        <v>30</v>
      </c>
      <c r="L427" s="9" t="n">
        <f aca="false">IF(ISNA(P428),"",P428)</f>
        <v>0</v>
      </c>
      <c r="M427" s="9" t="s">
        <v>107</v>
      </c>
      <c r="N427" s="11" t="b">
        <f aca="false">TRUE()</f>
        <v>1</v>
      </c>
      <c r="O427" s="8" t="n">
        <f aca="false">IF(F427="","",IF(ISNUMBER(F427),F427,IFERROR(VALUE(F427),"")))</f>
        <v>0</v>
      </c>
      <c r="P427" s="8" t="n">
        <f aca="false">IF(G427="","",IF(ISNUMBER(G427),G427,IFERROR(VALUE(G427),"")))</f>
        <v>0</v>
      </c>
      <c r="Q427" s="8" t="n">
        <f aca="false">IF(H427="","",IF(ISNUMBER(H427),H427,IFERROR(VALUE(H427),"")))</f>
        <v>30</v>
      </c>
      <c r="R427" s="8" t="n">
        <f aca="false">IF(I427="","",IF(ISNUMBER(I427),I427,IFERROR(VALUE(I427),"")))</f>
        <v>0</v>
      </c>
      <c r="S427" s="8" t="n">
        <f aca="false">IF(COUNT(O427:R427)=0,"",MAX(O427:R427))</f>
        <v>30</v>
      </c>
      <c r="T427" s="8" t="str">
        <f aca="false">IF(S427="","",IFERROR(INDEX(Codetabel!$B$2:$B$11,MATCH(S427,Codetabel!$A$2:$A$11,0)),""))</f>
        <v>2</v>
      </c>
      <c r="U427" s="8" t="str">
        <f aca="false">IF(NOT(X427),"n/a (excluded)",IF(K427=S427,"OK","MISMATCH"))</f>
        <v>OK</v>
      </c>
      <c r="V427" s="8" t="str">
        <f aca="false">IF(NOT(X427),"n/a (excluded)",IF(M427&amp;""=T427&amp;"","OK","MISMATCH"))</f>
        <v>OK</v>
      </c>
      <c r="W427" s="8" t="str">
        <f aca="false">IF(E427="","no activity description",IF(O427="","no numeric odour distance",IF(M427="","no category","")))</f>
        <v/>
      </c>
      <c r="X427" s="12" t="b">
        <f aca="false">W427=""</f>
        <v>1</v>
      </c>
      <c r="Y427" s="8" t="n">
        <f aca="false">IF(X427,INDEX(Codetabel!$C$2:$C$11,MATCH(M427&amp;"",Codetabel!$B$2:$B$11,0)),"")</f>
        <v>2</v>
      </c>
      <c r="Z427" s="12" t="b">
        <f aca="false">IF(X427,O427=S427,"")</f>
        <v>0</v>
      </c>
    </row>
    <row r="428" customFormat="false" ht="15" hidden="false" customHeight="false" outlineLevel="0" collapsed="false">
      <c r="A428" s="9" t="n">
        <v>429</v>
      </c>
      <c r="B428" s="9" t="s">
        <v>977</v>
      </c>
      <c r="C428" s="9" t="s">
        <v>978</v>
      </c>
      <c r="D428" s="9" t="s">
        <v>1285</v>
      </c>
      <c r="E428" s="9" t="s">
        <v>979</v>
      </c>
      <c r="F428" s="9" t="n">
        <v>0</v>
      </c>
      <c r="G428" s="9" t="n">
        <v>0</v>
      </c>
      <c r="H428" s="9" t="n">
        <v>10</v>
      </c>
      <c r="I428" s="9" t="n">
        <v>0</v>
      </c>
      <c r="J428" s="9" t="n">
        <f aca="false">MAX(J429,G429,F429,E429)</f>
        <v>0</v>
      </c>
      <c r="K428" s="9" t="n">
        <v>10</v>
      </c>
      <c r="L428" s="9" t="str">
        <f aca="false">IF(ISNA(P429),"",P429)</f>
        <v/>
      </c>
      <c r="M428" s="9" t="s">
        <v>392</v>
      </c>
      <c r="N428" s="11" t="b">
        <f aca="false">TRUE()</f>
        <v>1</v>
      </c>
      <c r="O428" s="8" t="n">
        <f aca="false">IF(F428="","",IF(ISNUMBER(F428),F428,IFERROR(VALUE(F428),"")))</f>
        <v>0</v>
      </c>
      <c r="P428" s="8" t="n">
        <f aca="false">IF(G428="","",IF(ISNUMBER(G428),G428,IFERROR(VALUE(G428),"")))</f>
        <v>0</v>
      </c>
      <c r="Q428" s="8" t="n">
        <f aca="false">IF(H428="","",IF(ISNUMBER(H428),H428,IFERROR(VALUE(H428),"")))</f>
        <v>10</v>
      </c>
      <c r="R428" s="8" t="n">
        <f aca="false">IF(I428="","",IF(ISNUMBER(I428),I428,IFERROR(VALUE(I428),"")))</f>
        <v>0</v>
      </c>
      <c r="S428" s="8" t="n">
        <f aca="false">IF(COUNT(O428:R428)=0,"",MAX(O428:R428))</f>
        <v>10</v>
      </c>
      <c r="T428" s="8" t="str">
        <f aca="false">IF(S428="","",IFERROR(INDEX(Codetabel!$B$2:$B$11,MATCH(S428,Codetabel!$A$2:$A$11,0)),""))</f>
        <v>1</v>
      </c>
      <c r="U428" s="8" t="str">
        <f aca="false">IF(NOT(X428),"n/a (excluded)",IF(K428=S428,"OK","MISMATCH"))</f>
        <v>OK</v>
      </c>
      <c r="V428" s="8" t="str">
        <f aca="false">IF(NOT(X428),"n/a (excluded)",IF(M428&amp;""=T428&amp;"","OK","MISMATCH"))</f>
        <v>OK</v>
      </c>
      <c r="W428" s="8" t="str">
        <f aca="false">IF(E428="","no activity description",IF(O428="","no numeric odour distance",IF(M428="","no category","")))</f>
        <v/>
      </c>
      <c r="X428" s="12" t="b">
        <f aca="false">W428=""</f>
        <v>1</v>
      </c>
      <c r="Y428" s="8" t="n">
        <f aca="false">IF(X428,INDEX(Codetabel!$C$2:$C$11,MATCH(M428&amp;"",Codetabel!$B$2:$B$11,0)),"")</f>
        <v>1</v>
      </c>
      <c r="Z428" s="12" t="b">
        <f aca="false">IF(X428,O428=S428,"")</f>
        <v>0</v>
      </c>
    </row>
    <row r="429" customFormat="false" ht="15" hidden="false" customHeight="false" outlineLevel="0" collapsed="false">
      <c r="A429" s="9" t="n">
        <v>430</v>
      </c>
      <c r="B429" s="9" t="s">
        <v>1433</v>
      </c>
      <c r="C429" s="9" t="s">
        <v>1434</v>
      </c>
      <c r="D429" s="9" t="s">
        <v>1212</v>
      </c>
      <c r="E429" s="9"/>
      <c r="F429" s="9"/>
      <c r="G429" s="9"/>
      <c r="H429" s="9"/>
      <c r="I429" s="9"/>
      <c r="J429" s="9"/>
      <c r="K429" s="9"/>
      <c r="L429" s="9" t="str">
        <f aca="false">IF(ISNA(P430),"",P430)</f>
        <v/>
      </c>
      <c r="M429" s="9"/>
      <c r="N429" s="11" t="b">
        <f aca="false">TRUE()</f>
        <v>1</v>
      </c>
      <c r="O429" s="8" t="str">
        <f aca="false">IF(F429="","",IF(ISNUMBER(F429),F429,IFERROR(VALUE(F429),"")))</f>
        <v/>
      </c>
      <c r="P429" s="8" t="str">
        <f aca="false">IF(G429="","",IF(ISNUMBER(G429),G429,IFERROR(VALUE(G429),"")))</f>
        <v/>
      </c>
      <c r="Q429" s="8" t="str">
        <f aca="false">IF(H429="","",IF(ISNUMBER(H429),H429,IFERROR(VALUE(H429),"")))</f>
        <v/>
      </c>
      <c r="R429" s="8" t="str">
        <f aca="false">IF(I429="","",IF(ISNUMBER(I429),I429,IFERROR(VALUE(I429),"")))</f>
        <v/>
      </c>
      <c r="S429" s="8" t="str">
        <f aca="false">IF(COUNT(O429:R429)=0,"",MAX(O429:R429))</f>
        <v/>
      </c>
      <c r="T429" s="8" t="str">
        <f aca="false">IF(S429="","",IFERROR(INDEX(Codetabel!$B$2:$B$11,MATCH(S429,Codetabel!$A$2:$A$11,0)),""))</f>
        <v/>
      </c>
      <c r="U429" s="8" t="str">
        <f aca="false">IF(NOT(X429),"n/a (excluded)",IF(K429=S429,"OK","MISMATCH"))</f>
        <v>n/a (excluded)</v>
      </c>
      <c r="V429" s="8" t="str">
        <f aca="false">IF(NOT(X429),"n/a (excluded)",IF(M429&amp;""=T429&amp;"","OK","MISMATCH"))</f>
        <v>n/a (excluded)</v>
      </c>
      <c r="W429" s="8" t="str">
        <f aca="false">IF(E429="","no activity description",IF(O429="","no numeric odour distance",IF(M429="","no category","")))</f>
        <v>no activity description</v>
      </c>
      <c r="X429" s="12" t="b">
        <f aca="false">W429=""</f>
        <v>0</v>
      </c>
      <c r="Y429" s="8" t="str">
        <f aca="false">IF(X429,INDEX(Codetabel!$C$2:$C$11,MATCH(M429&amp;"",Codetabel!$B$2:$B$11,0)),"")</f>
        <v/>
      </c>
      <c r="Z429" s="8" t="str">
        <f aca="false">IF(X429,O429=S429,"")</f>
        <v/>
      </c>
    </row>
    <row r="430" customFormat="false" ht="15" hidden="false" customHeight="false" outlineLevel="0" collapsed="false">
      <c r="A430" s="9" t="n">
        <v>431</v>
      </c>
      <c r="B430" s="9" t="s">
        <v>1433</v>
      </c>
      <c r="C430" s="9" t="s">
        <v>1434</v>
      </c>
      <c r="D430" s="9" t="s">
        <v>1212</v>
      </c>
      <c r="E430" s="9" t="s">
        <v>1435</v>
      </c>
      <c r="F430" s="9"/>
      <c r="G430" s="9"/>
      <c r="H430" s="9"/>
      <c r="I430" s="9"/>
      <c r="J430" s="9"/>
      <c r="K430" s="9"/>
      <c r="L430" s="9" t="n">
        <f aca="false">IF(ISNA(P431),"",P431)</f>
        <v>0</v>
      </c>
      <c r="M430" s="9"/>
      <c r="N430" s="11" t="b">
        <f aca="false">TRUE()</f>
        <v>1</v>
      </c>
      <c r="O430" s="8" t="str">
        <f aca="false">IF(F430="","",IF(ISNUMBER(F430),F430,IFERROR(VALUE(F430),"")))</f>
        <v/>
      </c>
      <c r="P430" s="8" t="str">
        <f aca="false">IF(G430="","",IF(ISNUMBER(G430),G430,IFERROR(VALUE(G430),"")))</f>
        <v/>
      </c>
      <c r="Q430" s="8" t="str">
        <f aca="false">IF(H430="","",IF(ISNUMBER(H430),H430,IFERROR(VALUE(H430),"")))</f>
        <v/>
      </c>
      <c r="R430" s="8" t="str">
        <f aca="false">IF(I430="","",IF(ISNUMBER(I430),I430,IFERROR(VALUE(I430),"")))</f>
        <v/>
      </c>
      <c r="S430" s="8" t="str">
        <f aca="false">IF(COUNT(O430:R430)=0,"",MAX(O430:R430))</f>
        <v/>
      </c>
      <c r="T430" s="8" t="str">
        <f aca="false">IF(S430="","",IFERROR(INDEX(Codetabel!$B$2:$B$11,MATCH(S430,Codetabel!$A$2:$A$11,0)),""))</f>
        <v/>
      </c>
      <c r="U430" s="8" t="str">
        <f aca="false">IF(NOT(X430),"n/a (excluded)",IF(K430=S430,"OK","MISMATCH"))</f>
        <v>n/a (excluded)</v>
      </c>
      <c r="V430" s="8" t="str">
        <f aca="false">IF(NOT(X430),"n/a (excluded)",IF(M430&amp;""=T430&amp;"","OK","MISMATCH"))</f>
        <v>n/a (excluded)</v>
      </c>
      <c r="W430" s="8" t="str">
        <f aca="false">IF(E430="","no activity description",IF(O430="","no numeric odour distance",IF(M430="","no category","")))</f>
        <v>no numeric odour distance</v>
      </c>
      <c r="X430" s="12" t="b">
        <f aca="false">W430=""</f>
        <v>0</v>
      </c>
      <c r="Y430" s="8" t="str">
        <f aca="false">IF(X430,INDEX(Codetabel!$C$2:$C$11,MATCH(M430&amp;"",Codetabel!$B$2:$B$11,0)),"")</f>
        <v/>
      </c>
      <c r="Z430" s="8" t="str">
        <f aca="false">IF(X430,O430=S430,"")</f>
        <v/>
      </c>
    </row>
    <row r="431" customFormat="false" ht="15" hidden="false" customHeight="false" outlineLevel="0" collapsed="false">
      <c r="A431" s="9" t="n">
        <v>432</v>
      </c>
      <c r="B431" s="9" t="s">
        <v>992</v>
      </c>
      <c r="C431" s="9" t="s">
        <v>993</v>
      </c>
      <c r="D431" s="9"/>
      <c r="E431" s="9" t="s">
        <v>994</v>
      </c>
      <c r="F431" s="9" t="n">
        <v>10</v>
      </c>
      <c r="G431" s="9" t="n">
        <v>0</v>
      </c>
      <c r="H431" s="9" t="n">
        <v>50</v>
      </c>
      <c r="I431" s="9" t="n">
        <v>10</v>
      </c>
      <c r="J431" s="9" t="n">
        <f aca="false">MAX(J432,G432,F432,E432)</f>
        <v>10</v>
      </c>
      <c r="K431" s="9" t="n">
        <v>50</v>
      </c>
      <c r="L431" s="9" t="n">
        <f aca="false">IF(ISNA(P432),"",P432)</f>
        <v>0</v>
      </c>
      <c r="M431" s="9" t="s">
        <v>126</v>
      </c>
      <c r="N431" s="11" t="b">
        <f aca="false">TRUE()</f>
        <v>1</v>
      </c>
      <c r="O431" s="8" t="n">
        <f aca="false">IF(F431="","",IF(ISNUMBER(F431),F431,IFERROR(VALUE(F431),"")))</f>
        <v>10</v>
      </c>
      <c r="P431" s="8" t="n">
        <f aca="false">IF(G431="","",IF(ISNUMBER(G431),G431,IFERROR(VALUE(G431),"")))</f>
        <v>0</v>
      </c>
      <c r="Q431" s="8" t="n">
        <f aca="false">IF(H431="","",IF(ISNUMBER(H431),H431,IFERROR(VALUE(H431),"")))</f>
        <v>50</v>
      </c>
      <c r="R431" s="8" t="n">
        <f aca="false">IF(I431="","",IF(ISNUMBER(I431),I431,IFERROR(VALUE(I431),"")))</f>
        <v>10</v>
      </c>
      <c r="S431" s="8" t="n">
        <f aca="false">IF(COUNT(O431:R431)=0,"",MAX(O431:R431))</f>
        <v>50</v>
      </c>
      <c r="T431" s="8" t="str">
        <f aca="false">IF(S431="","",IFERROR(INDEX(Codetabel!$B$2:$B$11,MATCH(S431,Codetabel!$A$2:$A$11,0)),""))</f>
        <v>3.1</v>
      </c>
      <c r="U431" s="8" t="str">
        <f aca="false">IF(NOT(X431),"n/a (excluded)",IF(K431=S431,"OK","MISMATCH"))</f>
        <v>OK</v>
      </c>
      <c r="V431" s="8" t="str">
        <f aca="false">IF(NOT(X431),"n/a (excluded)",IF(M431&amp;""=T431&amp;"","OK","MISMATCH"))</f>
        <v>OK</v>
      </c>
      <c r="W431" s="8" t="str">
        <f aca="false">IF(E431="","no activity description",IF(O431="","no numeric odour distance",IF(M431="","no category","")))</f>
        <v/>
      </c>
      <c r="X431" s="12" t="b">
        <f aca="false">W431=""</f>
        <v>1</v>
      </c>
      <c r="Y431" s="8" t="n">
        <f aca="false">IF(X431,INDEX(Codetabel!$C$2:$C$11,MATCH(M431&amp;"",Codetabel!$B$2:$B$11,0)),"")</f>
        <v>3</v>
      </c>
      <c r="Z431" s="12" t="b">
        <f aca="false">IF(X431,O431=S431,"")</f>
        <v>0</v>
      </c>
    </row>
    <row r="432" customFormat="false" ht="15" hidden="false" customHeight="false" outlineLevel="0" collapsed="false">
      <c r="A432" s="9" t="n">
        <v>433</v>
      </c>
      <c r="B432" s="9" t="s">
        <v>995</v>
      </c>
      <c r="C432" s="9" t="s">
        <v>996</v>
      </c>
      <c r="D432" s="9"/>
      <c r="E432" s="9" t="s">
        <v>997</v>
      </c>
      <c r="F432" s="9" t="n">
        <v>10</v>
      </c>
      <c r="G432" s="9" t="n">
        <v>0</v>
      </c>
      <c r="H432" s="9" t="n">
        <v>50</v>
      </c>
      <c r="I432" s="9" t="n">
        <v>10</v>
      </c>
      <c r="J432" s="9" t="n">
        <f aca="false">MAX(J433,G433,F433,E433)</f>
        <v>10</v>
      </c>
      <c r="K432" s="9" t="n">
        <v>50</v>
      </c>
      <c r="L432" s="9" t="n">
        <f aca="false">IF(ISNA(P433),"",P433)</f>
        <v>10</v>
      </c>
      <c r="M432" s="9" t="s">
        <v>126</v>
      </c>
      <c r="N432" s="11" t="b">
        <f aca="false">TRUE()</f>
        <v>1</v>
      </c>
      <c r="O432" s="8" t="n">
        <f aca="false">IF(F432="","",IF(ISNUMBER(F432),F432,IFERROR(VALUE(F432),"")))</f>
        <v>10</v>
      </c>
      <c r="P432" s="8" t="n">
        <f aca="false">IF(G432="","",IF(ISNUMBER(G432),G432,IFERROR(VALUE(G432),"")))</f>
        <v>0</v>
      </c>
      <c r="Q432" s="8" t="n">
        <f aca="false">IF(H432="","",IF(ISNUMBER(H432),H432,IFERROR(VALUE(H432),"")))</f>
        <v>50</v>
      </c>
      <c r="R432" s="8" t="n">
        <f aca="false">IF(I432="","",IF(ISNUMBER(I432),I432,IFERROR(VALUE(I432),"")))</f>
        <v>10</v>
      </c>
      <c r="S432" s="8" t="n">
        <f aca="false">IF(COUNT(O432:R432)=0,"",MAX(O432:R432))</f>
        <v>50</v>
      </c>
      <c r="T432" s="8" t="str">
        <f aca="false">IF(S432="","",IFERROR(INDEX(Codetabel!$B$2:$B$11,MATCH(S432,Codetabel!$A$2:$A$11,0)),""))</f>
        <v>3.1</v>
      </c>
      <c r="U432" s="8" t="str">
        <f aca="false">IF(NOT(X432),"n/a (excluded)",IF(K432=S432,"OK","MISMATCH"))</f>
        <v>OK</v>
      </c>
      <c r="V432" s="8" t="str">
        <f aca="false">IF(NOT(X432),"n/a (excluded)",IF(M432&amp;""=T432&amp;"","OK","MISMATCH"))</f>
        <v>OK</v>
      </c>
      <c r="W432" s="8" t="str">
        <f aca="false">IF(E432="","no activity description",IF(O432="","no numeric odour distance",IF(M432="","no category","")))</f>
        <v/>
      </c>
      <c r="X432" s="12" t="b">
        <f aca="false">W432=""</f>
        <v>1</v>
      </c>
      <c r="Y432" s="8" t="n">
        <f aca="false">IF(X432,INDEX(Codetabel!$C$2:$C$11,MATCH(M432&amp;"",Codetabel!$B$2:$B$11,0)),"")</f>
        <v>3</v>
      </c>
      <c r="Z432" s="12" t="b">
        <f aca="false">IF(X432,O432=S432,"")</f>
        <v>0</v>
      </c>
    </row>
    <row r="433" customFormat="false" ht="15" hidden="false" customHeight="false" outlineLevel="0" collapsed="false">
      <c r="A433" s="9" t="n">
        <v>434</v>
      </c>
      <c r="B433" s="9" t="s">
        <v>998</v>
      </c>
      <c r="C433" s="9" t="s">
        <v>999</v>
      </c>
      <c r="D433" s="9"/>
      <c r="E433" s="9" t="s">
        <v>1000</v>
      </c>
      <c r="F433" s="9" t="n">
        <v>10</v>
      </c>
      <c r="G433" s="9" t="n">
        <v>10</v>
      </c>
      <c r="H433" s="9" t="n">
        <v>30</v>
      </c>
      <c r="I433" s="9" t="n">
        <v>10</v>
      </c>
      <c r="J433" s="9" t="n">
        <f aca="false">MAX(J434,G434,F434,E434)</f>
        <v>0</v>
      </c>
      <c r="K433" s="9" t="n">
        <v>30</v>
      </c>
      <c r="L433" s="9" t="str">
        <f aca="false">IF(ISNA(P434),"",P434)</f>
        <v/>
      </c>
      <c r="M433" s="9" t="s">
        <v>107</v>
      </c>
      <c r="N433" s="11" t="b">
        <f aca="false">TRUE()</f>
        <v>1</v>
      </c>
      <c r="O433" s="8" t="n">
        <f aca="false">IF(F433="","",IF(ISNUMBER(F433),F433,IFERROR(VALUE(F433),"")))</f>
        <v>10</v>
      </c>
      <c r="P433" s="8" t="n">
        <f aca="false">IF(G433="","",IF(ISNUMBER(G433),G433,IFERROR(VALUE(G433),"")))</f>
        <v>10</v>
      </c>
      <c r="Q433" s="8" t="n">
        <f aca="false">IF(H433="","",IF(ISNUMBER(H433),H433,IFERROR(VALUE(H433),"")))</f>
        <v>30</v>
      </c>
      <c r="R433" s="8" t="n">
        <f aca="false">IF(I433="","",IF(ISNUMBER(I433),I433,IFERROR(VALUE(I433),"")))</f>
        <v>10</v>
      </c>
      <c r="S433" s="8" t="n">
        <f aca="false">IF(COUNT(O433:R433)=0,"",MAX(O433:R433))</f>
        <v>30</v>
      </c>
      <c r="T433" s="8" t="str">
        <f aca="false">IF(S433="","",IFERROR(INDEX(Codetabel!$B$2:$B$11,MATCH(S433,Codetabel!$A$2:$A$11,0)),""))</f>
        <v>2</v>
      </c>
      <c r="U433" s="8" t="str">
        <f aca="false">IF(NOT(X433),"n/a (excluded)",IF(K433=S433,"OK","MISMATCH"))</f>
        <v>OK</v>
      </c>
      <c r="V433" s="8" t="str">
        <f aca="false">IF(NOT(X433),"n/a (excluded)",IF(M433&amp;""=T433&amp;"","OK","MISMATCH"))</f>
        <v>OK</v>
      </c>
      <c r="W433" s="8" t="str">
        <f aca="false">IF(E433="","no activity description",IF(O433="","no numeric odour distance",IF(M433="","no category","")))</f>
        <v/>
      </c>
      <c r="X433" s="12" t="b">
        <f aca="false">W433=""</f>
        <v>1</v>
      </c>
      <c r="Y433" s="8" t="n">
        <f aca="false">IF(X433,INDEX(Codetabel!$C$2:$C$11,MATCH(M433&amp;"",Codetabel!$B$2:$B$11,0)),"")</f>
        <v>2</v>
      </c>
      <c r="Z433" s="12" t="b">
        <f aca="false">IF(X433,O433=S433,"")</f>
        <v>0</v>
      </c>
    </row>
    <row r="434" customFormat="false" ht="15" hidden="false" customHeight="false" outlineLevel="0" collapsed="false">
      <c r="A434" s="9" t="n">
        <v>435</v>
      </c>
      <c r="B434" s="9" t="s">
        <v>1001</v>
      </c>
      <c r="C434" s="9" t="s">
        <v>1002</v>
      </c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b">
        <f aca="false">FALSE()</f>
        <v>0</v>
      </c>
      <c r="O434" s="8" t="str">
        <f aca="false">IF(F434="","",IF(ISNUMBER(F434),F434,IFERROR(VALUE(F434),"")))</f>
        <v/>
      </c>
      <c r="P434" s="8" t="str">
        <f aca="false">IF(G434="","",IF(ISNUMBER(G434),G434,IFERROR(VALUE(G434),"")))</f>
        <v/>
      </c>
      <c r="Q434" s="8" t="str">
        <f aca="false">IF(H434="","",IF(ISNUMBER(H434),H434,IFERROR(VALUE(H434),"")))</f>
        <v/>
      </c>
      <c r="R434" s="8" t="str">
        <f aca="false">IF(I434="","",IF(ISNUMBER(I434),I434,IFERROR(VALUE(I434),"")))</f>
        <v/>
      </c>
      <c r="S434" s="8" t="str">
        <f aca="false">IF(COUNT(O434:R434)=0,"",MAX(O434:R434))</f>
        <v/>
      </c>
      <c r="T434" s="8" t="str">
        <f aca="false">IF(S434="","",IFERROR(INDEX(Codetabel!$B$2:$B$11,MATCH(S434,Codetabel!$A$2:$A$11,0)),""))</f>
        <v/>
      </c>
      <c r="U434" s="8" t="str">
        <f aca="false">IF(NOT(X434),"n/a (excluded)",IF(K434=S434,"OK","MISMATCH"))</f>
        <v>n/a (excluded)</v>
      </c>
      <c r="V434" s="8" t="str">
        <f aca="false">IF(NOT(X434),"n/a (excluded)",IF(M434&amp;""=T434&amp;"","OK","MISMATCH"))</f>
        <v>n/a (excluded)</v>
      </c>
      <c r="W434" s="8" t="str">
        <f aca="false">IF(E434="","no activity description",IF(O434="","no numeric odour distance",IF(M434="","no category","")))</f>
        <v>no activity description</v>
      </c>
      <c r="X434" s="12" t="b">
        <f aca="false">W434=""</f>
        <v>0</v>
      </c>
      <c r="Y434" s="8" t="str">
        <f aca="false">IF(X434,INDEX(Codetabel!$C$2:$C$11,MATCH(M434&amp;"",Codetabel!$B$2:$B$11,0)),"")</f>
        <v/>
      </c>
      <c r="Z434" s="8" t="str">
        <f aca="false">IF(X434,O434=S434,"")</f>
        <v/>
      </c>
    </row>
    <row r="435" customFormat="false" ht="15" hidden="false" customHeight="false" outlineLevel="0" collapsed="false">
      <c r="A435" s="9" t="n">
        <v>436</v>
      </c>
      <c r="B435" s="9" t="s">
        <v>1001</v>
      </c>
      <c r="C435" s="9" t="s">
        <v>1002</v>
      </c>
      <c r="D435" s="9" t="s">
        <v>1212</v>
      </c>
      <c r="E435" s="9" t="s">
        <v>1436</v>
      </c>
      <c r="F435" s="9"/>
      <c r="G435" s="9"/>
      <c r="H435" s="9"/>
      <c r="I435" s="9"/>
      <c r="J435" s="9"/>
      <c r="K435" s="9"/>
      <c r="L435" s="9" t="n">
        <f aca="false">IF(ISNA(P436),"",P436)</f>
        <v>0</v>
      </c>
      <c r="M435" s="9"/>
      <c r="N435" s="11" t="b">
        <f aca="false">TRUE()</f>
        <v>1</v>
      </c>
      <c r="O435" s="8" t="str">
        <f aca="false">IF(F435="","",IF(ISNUMBER(F435),F435,IFERROR(VALUE(F435),"")))</f>
        <v/>
      </c>
      <c r="P435" s="8" t="str">
        <f aca="false">IF(G435="","",IF(ISNUMBER(G435),G435,IFERROR(VALUE(G435),"")))</f>
        <v/>
      </c>
      <c r="Q435" s="8" t="str">
        <f aca="false">IF(H435="","",IF(ISNUMBER(H435),H435,IFERROR(VALUE(H435),"")))</f>
        <v/>
      </c>
      <c r="R435" s="8" t="str">
        <f aca="false">IF(I435="","",IF(ISNUMBER(I435),I435,IFERROR(VALUE(I435),"")))</f>
        <v/>
      </c>
      <c r="S435" s="8" t="str">
        <f aca="false">IF(COUNT(O435:R435)=0,"",MAX(O435:R435))</f>
        <v/>
      </c>
      <c r="T435" s="8" t="str">
        <f aca="false">IF(S435="","",IFERROR(INDEX(Codetabel!$B$2:$B$11,MATCH(S435,Codetabel!$A$2:$A$11,0)),""))</f>
        <v/>
      </c>
      <c r="U435" s="8" t="str">
        <f aca="false">IF(NOT(X435),"n/a (excluded)",IF(K435=S435,"OK","MISMATCH"))</f>
        <v>n/a (excluded)</v>
      </c>
      <c r="V435" s="8" t="str">
        <f aca="false">IF(NOT(X435),"n/a (excluded)",IF(M435&amp;""=T435&amp;"","OK","MISMATCH"))</f>
        <v>n/a (excluded)</v>
      </c>
      <c r="W435" s="8" t="str">
        <f aca="false">IF(E435="","no activity description",IF(O435="","no numeric odour distance",IF(M435="","no category","")))</f>
        <v>no numeric odour distance</v>
      </c>
      <c r="X435" s="12" t="b">
        <f aca="false">W435=""</f>
        <v>0</v>
      </c>
      <c r="Y435" s="8" t="str">
        <f aca="false">IF(X435,INDEX(Codetabel!$C$2:$C$11,MATCH(M435&amp;"",Codetabel!$B$2:$B$11,0)),"")</f>
        <v/>
      </c>
      <c r="Z435" s="8" t="str">
        <f aca="false">IF(X435,O435=S435,"")</f>
        <v/>
      </c>
    </row>
    <row r="436" customFormat="false" ht="15" hidden="false" customHeight="false" outlineLevel="0" collapsed="false">
      <c r="A436" s="9" t="n">
        <v>437</v>
      </c>
      <c r="B436" s="9" t="s">
        <v>1001</v>
      </c>
      <c r="C436" s="9" t="s">
        <v>1004</v>
      </c>
      <c r="D436" s="9" t="s">
        <v>1286</v>
      </c>
      <c r="E436" s="9" t="s">
        <v>1005</v>
      </c>
      <c r="F436" s="9" t="n">
        <v>0</v>
      </c>
      <c r="G436" s="9" t="n">
        <v>0</v>
      </c>
      <c r="H436" s="9" t="n">
        <v>30</v>
      </c>
      <c r="I436" s="9" t="n">
        <v>0</v>
      </c>
      <c r="J436" s="9" t="n">
        <f aca="false">MAX(J437,G437,F437,E437)</f>
        <v>0</v>
      </c>
      <c r="K436" s="9" t="n">
        <v>30</v>
      </c>
      <c r="L436" s="9" t="s">
        <v>107</v>
      </c>
      <c r="M436" s="9" t="s">
        <v>107</v>
      </c>
      <c r="N436" s="11" t="b">
        <f aca="false">FALSE()</f>
        <v>0</v>
      </c>
      <c r="O436" s="8" t="n">
        <f aca="false">IF(F436="","",IF(ISNUMBER(F436),F436,IFERROR(VALUE(F436),"")))</f>
        <v>0</v>
      </c>
      <c r="P436" s="8" t="n">
        <f aca="false">IF(G436="","",IF(ISNUMBER(G436),G436,IFERROR(VALUE(G436),"")))</f>
        <v>0</v>
      </c>
      <c r="Q436" s="8" t="n">
        <f aca="false">IF(H436="","",IF(ISNUMBER(H436),H436,IFERROR(VALUE(H436),"")))</f>
        <v>30</v>
      </c>
      <c r="R436" s="8" t="n">
        <f aca="false">IF(I436="","",IF(ISNUMBER(I436),I436,IFERROR(VALUE(I436),"")))</f>
        <v>0</v>
      </c>
      <c r="S436" s="8" t="n">
        <f aca="false">IF(COUNT(O436:R436)=0,"",MAX(O436:R436))</f>
        <v>30</v>
      </c>
      <c r="T436" s="8" t="str">
        <f aca="false">IF(S436="","",IFERROR(INDEX(Codetabel!$B$2:$B$11,MATCH(S436,Codetabel!$A$2:$A$11,0)),""))</f>
        <v>2</v>
      </c>
      <c r="U436" s="8" t="str">
        <f aca="false">IF(NOT(X436),"n/a (excluded)",IF(K436=S436,"OK","MISMATCH"))</f>
        <v>OK</v>
      </c>
      <c r="V436" s="8" t="str">
        <f aca="false">IF(NOT(X436),"n/a (excluded)",IF(M436&amp;""=T436&amp;"","OK","MISMATCH"))</f>
        <v>OK</v>
      </c>
      <c r="W436" s="8" t="str">
        <f aca="false">IF(E436="","no activity description",IF(O436="","no numeric odour distance",IF(M436="","no category","")))</f>
        <v/>
      </c>
      <c r="X436" s="12" t="b">
        <f aca="false">W436=""</f>
        <v>1</v>
      </c>
      <c r="Y436" s="8" t="n">
        <f aca="false">IF(X436,INDEX(Codetabel!$C$2:$C$11,MATCH(M436&amp;"",Codetabel!$B$2:$B$11,0)),"")</f>
        <v>2</v>
      </c>
      <c r="Z436" s="12" t="b">
        <f aca="false">IF(X436,O436=S436,"")</f>
        <v>0</v>
      </c>
    </row>
    <row r="437" customFormat="false" ht="15" hidden="false" customHeight="false" outlineLevel="0" collapsed="false">
      <c r="A437" s="9" t="n">
        <v>438</v>
      </c>
      <c r="B437" s="9" t="s">
        <v>1012</v>
      </c>
      <c r="C437" s="9" t="s">
        <v>1476</v>
      </c>
      <c r="D437" s="9" t="s">
        <v>1212</v>
      </c>
      <c r="E437" s="9"/>
      <c r="F437" s="9"/>
      <c r="G437" s="9"/>
      <c r="H437" s="9"/>
      <c r="I437" s="9"/>
      <c r="J437" s="9"/>
      <c r="K437" s="9"/>
      <c r="L437" s="9" t="str">
        <f aca="false">IF(ISNA(P438),"",P438)</f>
        <v/>
      </c>
      <c r="M437" s="9"/>
      <c r="N437" s="11" t="b">
        <f aca="false">TRUE()</f>
        <v>1</v>
      </c>
      <c r="O437" s="8" t="str">
        <f aca="false">IF(F437="","",IF(ISNUMBER(F437),F437,IFERROR(VALUE(F437),"")))</f>
        <v/>
      </c>
      <c r="P437" s="8" t="str">
        <f aca="false">IF(G437="","",IF(ISNUMBER(G437),G437,IFERROR(VALUE(G437),"")))</f>
        <v/>
      </c>
      <c r="Q437" s="8" t="str">
        <f aca="false">IF(H437="","",IF(ISNUMBER(H437),H437,IFERROR(VALUE(H437),"")))</f>
        <v/>
      </c>
      <c r="R437" s="8" t="str">
        <f aca="false">IF(I437="","",IF(ISNUMBER(I437),I437,IFERROR(VALUE(I437),"")))</f>
        <v/>
      </c>
      <c r="S437" s="8" t="str">
        <f aca="false">IF(COUNT(O437:R437)=0,"",MAX(O437:R437))</f>
        <v/>
      </c>
      <c r="T437" s="8" t="str">
        <f aca="false">IF(S437="","",IFERROR(INDEX(Codetabel!$B$2:$B$11,MATCH(S437,Codetabel!$A$2:$A$11,0)),""))</f>
        <v/>
      </c>
      <c r="U437" s="8" t="str">
        <f aca="false">IF(NOT(X437),"n/a (excluded)",IF(K437=S437,"OK","MISMATCH"))</f>
        <v>n/a (excluded)</v>
      </c>
      <c r="V437" s="8" t="str">
        <f aca="false">IF(NOT(X437),"n/a (excluded)",IF(M437&amp;""=T437&amp;"","OK","MISMATCH"))</f>
        <v>n/a (excluded)</v>
      </c>
      <c r="W437" s="8" t="str">
        <f aca="false">IF(E437="","no activity description",IF(O437="","no numeric odour distance",IF(M437="","no category","")))</f>
        <v>no activity description</v>
      </c>
      <c r="X437" s="12" t="b">
        <f aca="false">W437=""</f>
        <v>0</v>
      </c>
      <c r="Y437" s="8" t="str">
        <f aca="false">IF(X437,INDEX(Codetabel!$C$2:$C$11,MATCH(M437&amp;"",Codetabel!$B$2:$B$11,0)),"")</f>
        <v/>
      </c>
      <c r="Z437" s="8" t="str">
        <f aca="false">IF(X437,O437=S437,"")</f>
        <v/>
      </c>
    </row>
    <row r="438" customFormat="false" ht="15" hidden="false" customHeight="false" outlineLevel="0" collapsed="false">
      <c r="A438" s="9" t="n">
        <v>439</v>
      </c>
      <c r="B438" s="9" t="s">
        <v>1012</v>
      </c>
      <c r="C438" s="9" t="s">
        <v>1476</v>
      </c>
      <c r="D438" s="9" t="s">
        <v>1212</v>
      </c>
      <c r="E438" s="9" t="s">
        <v>1439</v>
      </c>
      <c r="F438" s="9"/>
      <c r="G438" s="9"/>
      <c r="H438" s="9"/>
      <c r="I438" s="9"/>
      <c r="J438" s="9"/>
      <c r="K438" s="9"/>
      <c r="L438" s="9" t="n">
        <f aca="false">IF(ISNA(P439),"",P439)</f>
        <v>10</v>
      </c>
      <c r="M438" s="9"/>
      <c r="N438" s="11" t="b">
        <f aca="false">TRUE()</f>
        <v>1</v>
      </c>
      <c r="O438" s="8" t="str">
        <f aca="false">IF(F438="","",IF(ISNUMBER(F438),F438,IFERROR(VALUE(F438),"")))</f>
        <v/>
      </c>
      <c r="P438" s="8" t="str">
        <f aca="false">IF(G438="","",IF(ISNUMBER(G438),G438,IFERROR(VALUE(G438),"")))</f>
        <v/>
      </c>
      <c r="Q438" s="8" t="str">
        <f aca="false">IF(H438="","",IF(ISNUMBER(H438),H438,IFERROR(VALUE(H438),"")))</f>
        <v/>
      </c>
      <c r="R438" s="8" t="str">
        <f aca="false">IF(I438="","",IF(ISNUMBER(I438),I438,IFERROR(VALUE(I438),"")))</f>
        <v/>
      </c>
      <c r="S438" s="8" t="str">
        <f aca="false">IF(COUNT(O438:R438)=0,"",MAX(O438:R438))</f>
        <v/>
      </c>
      <c r="T438" s="8" t="str">
        <f aca="false">IF(S438="","",IFERROR(INDEX(Codetabel!$B$2:$B$11,MATCH(S438,Codetabel!$A$2:$A$11,0)),""))</f>
        <v/>
      </c>
      <c r="U438" s="8" t="str">
        <f aca="false">IF(NOT(X438),"n/a (excluded)",IF(K438=S438,"OK","MISMATCH"))</f>
        <v>n/a (excluded)</v>
      </c>
      <c r="V438" s="8" t="str">
        <f aca="false">IF(NOT(X438),"n/a (excluded)",IF(M438&amp;""=T438&amp;"","OK","MISMATCH"))</f>
        <v>n/a (excluded)</v>
      </c>
      <c r="W438" s="8" t="str">
        <f aca="false">IF(E438="","no activity description",IF(O438="","no numeric odour distance",IF(M438="","no category","")))</f>
        <v>no numeric odour distance</v>
      </c>
      <c r="X438" s="12" t="b">
        <f aca="false">W438=""</f>
        <v>0</v>
      </c>
      <c r="Y438" s="8" t="str">
        <f aca="false">IF(X438,INDEX(Codetabel!$C$2:$C$11,MATCH(M438&amp;"",Codetabel!$B$2:$B$11,0)),"")</f>
        <v/>
      </c>
      <c r="Z438" s="8" t="str">
        <f aca="false">IF(X438,O438=S438,"")</f>
        <v/>
      </c>
    </row>
    <row r="439" customFormat="false" ht="15" hidden="false" customHeight="false" outlineLevel="0" collapsed="false">
      <c r="A439" s="9" t="n">
        <v>440</v>
      </c>
      <c r="B439" s="9" t="s">
        <v>1015</v>
      </c>
      <c r="C439" s="9" t="s">
        <v>1016</v>
      </c>
      <c r="D439" s="9"/>
      <c r="E439" s="9" t="s">
        <v>1017</v>
      </c>
      <c r="F439" s="9" t="n">
        <v>50</v>
      </c>
      <c r="G439" s="9" t="n">
        <v>10</v>
      </c>
      <c r="H439" s="9" t="n">
        <v>30</v>
      </c>
      <c r="I439" s="9" t="n">
        <v>30</v>
      </c>
      <c r="J439" s="9" t="n">
        <f aca="false">MAX(J440,G440,F440,E440)</f>
        <v>50</v>
      </c>
      <c r="K439" s="9" t="n">
        <v>50</v>
      </c>
      <c r="L439" s="9" t="n">
        <f aca="false">IF(ISNA(P440),"",P440)</f>
        <v>0</v>
      </c>
      <c r="M439" s="9" t="s">
        <v>126</v>
      </c>
      <c r="N439" s="11" t="b">
        <f aca="false">TRUE()</f>
        <v>1</v>
      </c>
      <c r="O439" s="8" t="n">
        <f aca="false">IF(F439="","",IF(ISNUMBER(F439),F439,IFERROR(VALUE(F439),"")))</f>
        <v>50</v>
      </c>
      <c r="P439" s="8" t="n">
        <f aca="false">IF(G439="","",IF(ISNUMBER(G439),G439,IFERROR(VALUE(G439),"")))</f>
        <v>10</v>
      </c>
      <c r="Q439" s="8" t="n">
        <f aca="false">IF(H439="","",IF(ISNUMBER(H439),H439,IFERROR(VALUE(H439),"")))</f>
        <v>30</v>
      </c>
      <c r="R439" s="8" t="n">
        <f aca="false">IF(I439="","",IF(ISNUMBER(I439),I439,IFERROR(VALUE(I439),"")))</f>
        <v>30</v>
      </c>
      <c r="S439" s="8" t="n">
        <f aca="false">IF(COUNT(O439:R439)=0,"",MAX(O439:R439))</f>
        <v>50</v>
      </c>
      <c r="T439" s="8" t="str">
        <f aca="false">IF(S439="","",IFERROR(INDEX(Codetabel!$B$2:$B$11,MATCH(S439,Codetabel!$A$2:$A$11,0)),""))</f>
        <v>3.1</v>
      </c>
      <c r="U439" s="8" t="str">
        <f aca="false">IF(NOT(X439),"n/a (excluded)",IF(K439=S439,"OK","MISMATCH"))</f>
        <v>OK</v>
      </c>
      <c r="V439" s="8" t="str">
        <f aca="false">IF(NOT(X439),"n/a (excluded)",IF(M439&amp;""=T439&amp;"","OK","MISMATCH"))</f>
        <v>OK</v>
      </c>
      <c r="W439" s="8" t="str">
        <f aca="false">IF(E439="","no activity description",IF(O439="","no numeric odour distance",IF(M439="","no category","")))</f>
        <v/>
      </c>
      <c r="X439" s="12" t="b">
        <f aca="false">W439=""</f>
        <v>1</v>
      </c>
      <c r="Y439" s="8" t="n">
        <f aca="false">IF(X439,INDEX(Codetabel!$C$2:$C$11,MATCH(M439&amp;"",Codetabel!$B$2:$B$11,0)),"")</f>
        <v>3</v>
      </c>
      <c r="Z439" s="12" t="b">
        <f aca="false">IF(X439,O439=S439,"")</f>
        <v>1</v>
      </c>
    </row>
    <row r="440" customFormat="false" ht="15" hidden="false" customHeight="false" outlineLevel="0" collapsed="false">
      <c r="A440" s="9" t="n">
        <v>441</v>
      </c>
      <c r="B440" s="9" t="s">
        <v>1018</v>
      </c>
      <c r="C440" s="9" t="s">
        <v>1019</v>
      </c>
      <c r="D440" s="9"/>
      <c r="E440" s="9" t="s">
        <v>1020</v>
      </c>
      <c r="F440" s="9" t="n">
        <v>10</v>
      </c>
      <c r="G440" s="9" t="n">
        <v>0</v>
      </c>
      <c r="H440" s="9" t="n">
        <v>30</v>
      </c>
      <c r="I440" s="9" t="n">
        <v>10</v>
      </c>
      <c r="J440" s="9" t="n">
        <f aca="false">MAX(J441,G441,F441,E441)</f>
        <v>50</v>
      </c>
      <c r="K440" s="9" t="n">
        <v>30</v>
      </c>
      <c r="L440" s="9" t="n">
        <f aca="false">IF(ISNA(P441),"",P441)</f>
        <v>30</v>
      </c>
      <c r="M440" s="9" t="s">
        <v>107</v>
      </c>
      <c r="N440" s="11" t="b">
        <f aca="false">TRUE()</f>
        <v>1</v>
      </c>
      <c r="O440" s="8" t="n">
        <f aca="false">IF(F440="","",IF(ISNUMBER(F440),F440,IFERROR(VALUE(F440),"")))</f>
        <v>10</v>
      </c>
      <c r="P440" s="8" t="n">
        <f aca="false">IF(G440="","",IF(ISNUMBER(G440),G440,IFERROR(VALUE(G440),"")))</f>
        <v>0</v>
      </c>
      <c r="Q440" s="8" t="n">
        <f aca="false">IF(H440="","",IF(ISNUMBER(H440),H440,IFERROR(VALUE(H440),"")))</f>
        <v>30</v>
      </c>
      <c r="R440" s="8" t="n">
        <f aca="false">IF(I440="","",IF(ISNUMBER(I440),I440,IFERROR(VALUE(I440),"")))</f>
        <v>10</v>
      </c>
      <c r="S440" s="8" t="n">
        <f aca="false">IF(COUNT(O440:R440)=0,"",MAX(O440:R440))</f>
        <v>30</v>
      </c>
      <c r="T440" s="8" t="str">
        <f aca="false">IF(S440="","",IFERROR(INDEX(Codetabel!$B$2:$B$11,MATCH(S440,Codetabel!$A$2:$A$11,0)),""))</f>
        <v>2</v>
      </c>
      <c r="U440" s="8" t="str">
        <f aca="false">IF(NOT(X440),"n/a (excluded)",IF(K440=S440,"OK","MISMATCH"))</f>
        <v>OK</v>
      </c>
      <c r="V440" s="8" t="str">
        <f aca="false">IF(NOT(X440),"n/a (excluded)",IF(M440&amp;""=T440&amp;"","OK","MISMATCH"))</f>
        <v>OK</v>
      </c>
      <c r="W440" s="8" t="str">
        <f aca="false">IF(E440="","no activity description",IF(O440="","no numeric odour distance",IF(M440="","no category","")))</f>
        <v/>
      </c>
      <c r="X440" s="12" t="b">
        <f aca="false">W440=""</f>
        <v>1</v>
      </c>
      <c r="Y440" s="8" t="n">
        <f aca="false">IF(X440,INDEX(Codetabel!$C$2:$C$11,MATCH(M440&amp;"",Codetabel!$B$2:$B$11,0)),"")</f>
        <v>2</v>
      </c>
      <c r="Z440" s="12" t="b">
        <f aca="false">IF(X440,O440=S440,"")</f>
        <v>0</v>
      </c>
    </row>
    <row r="441" customFormat="false" ht="15" hidden="false" customHeight="false" outlineLevel="0" collapsed="false">
      <c r="A441" s="9" t="n">
        <v>442</v>
      </c>
      <c r="B441" s="9" t="s">
        <v>1021</v>
      </c>
      <c r="C441" s="9" t="s">
        <v>1022</v>
      </c>
      <c r="D441" s="9"/>
      <c r="E441" s="9" t="s">
        <v>1023</v>
      </c>
      <c r="F441" s="9" t="n">
        <v>50</v>
      </c>
      <c r="G441" s="9" t="n">
        <v>30</v>
      </c>
      <c r="H441" s="9" t="n">
        <v>200</v>
      </c>
      <c r="I441" s="9" t="n">
        <v>50</v>
      </c>
      <c r="J441" s="9" t="n">
        <f aca="false">MAX(J442,G442,F442,E442)</f>
        <v>0</v>
      </c>
      <c r="K441" s="9" t="n">
        <v>200</v>
      </c>
      <c r="L441" s="9" t="str">
        <f aca="false">IF(ISNA(P442),"",P442)</f>
        <v/>
      </c>
      <c r="M441" s="9" t="s">
        <v>132</v>
      </c>
      <c r="N441" s="11" t="b">
        <f aca="false">TRUE()</f>
        <v>1</v>
      </c>
      <c r="O441" s="8" t="n">
        <f aca="false">IF(F441="","",IF(ISNUMBER(F441),F441,IFERROR(VALUE(F441),"")))</f>
        <v>50</v>
      </c>
      <c r="P441" s="8" t="n">
        <f aca="false">IF(G441="","",IF(ISNUMBER(G441),G441,IFERROR(VALUE(G441),"")))</f>
        <v>30</v>
      </c>
      <c r="Q441" s="8" t="n">
        <f aca="false">IF(H441="","",IF(ISNUMBER(H441),H441,IFERROR(VALUE(H441),"")))</f>
        <v>200</v>
      </c>
      <c r="R441" s="8" t="n">
        <f aca="false">IF(I441="","",IF(ISNUMBER(I441),I441,IFERROR(VALUE(I441),"")))</f>
        <v>50</v>
      </c>
      <c r="S441" s="8" t="n">
        <f aca="false">IF(COUNT(O441:R441)=0,"",MAX(O441:R441))</f>
        <v>200</v>
      </c>
      <c r="T441" s="8" t="str">
        <f aca="false">IF(S441="","",IFERROR(INDEX(Codetabel!$B$2:$B$11,MATCH(S441,Codetabel!$A$2:$A$11,0)),""))</f>
        <v>4.1</v>
      </c>
      <c r="U441" s="8" t="str">
        <f aca="false">IF(NOT(X441),"n/a (excluded)",IF(K441=S441,"OK","MISMATCH"))</f>
        <v>OK</v>
      </c>
      <c r="V441" s="8" t="str">
        <f aca="false">IF(NOT(X441),"n/a (excluded)",IF(M441&amp;""=T441&amp;"","OK","MISMATCH"))</f>
        <v>OK</v>
      </c>
      <c r="W441" s="8" t="str">
        <f aca="false">IF(E441="","no activity description",IF(O441="","no numeric odour distance",IF(M441="","no category","")))</f>
        <v/>
      </c>
      <c r="X441" s="12" t="b">
        <f aca="false">W441=""</f>
        <v>1</v>
      </c>
      <c r="Y441" s="8" t="n">
        <f aca="false">IF(X441,INDEX(Codetabel!$C$2:$C$11,MATCH(M441&amp;"",Codetabel!$B$2:$B$11,0)),"")</f>
        <v>5</v>
      </c>
      <c r="Z441" s="12" t="b">
        <f aca="false">IF(X441,O441=S441,"")</f>
        <v>0</v>
      </c>
    </row>
    <row r="442" customFormat="false" ht="15" hidden="false" customHeight="false" outlineLevel="0" collapsed="false">
      <c r="A442" s="9" t="n">
        <v>443</v>
      </c>
      <c r="B442" s="9" t="s">
        <v>1446</v>
      </c>
      <c r="C442" s="9" t="s">
        <v>1447</v>
      </c>
      <c r="D442" s="9" t="s">
        <v>1212</v>
      </c>
      <c r="E442" s="9"/>
      <c r="F442" s="9"/>
      <c r="G442" s="9"/>
      <c r="H442" s="9"/>
      <c r="I442" s="9"/>
      <c r="J442" s="9"/>
      <c r="K442" s="9"/>
      <c r="L442" s="9" t="str">
        <f aca="false">IF(ISNA(P443),"",P443)</f>
        <v/>
      </c>
      <c r="M442" s="9"/>
      <c r="N442" s="11" t="b">
        <f aca="false">TRUE()</f>
        <v>1</v>
      </c>
      <c r="O442" s="8" t="str">
        <f aca="false">IF(F442="","",IF(ISNUMBER(F442),F442,IFERROR(VALUE(F442),"")))</f>
        <v/>
      </c>
      <c r="P442" s="8" t="str">
        <f aca="false">IF(G442="","",IF(ISNUMBER(G442),G442,IFERROR(VALUE(G442),"")))</f>
        <v/>
      </c>
      <c r="Q442" s="8" t="str">
        <f aca="false">IF(H442="","",IF(ISNUMBER(H442),H442,IFERROR(VALUE(H442),"")))</f>
        <v/>
      </c>
      <c r="R442" s="8" t="str">
        <f aca="false">IF(I442="","",IF(ISNUMBER(I442),I442,IFERROR(VALUE(I442),"")))</f>
        <v/>
      </c>
      <c r="S442" s="8" t="str">
        <f aca="false">IF(COUNT(O442:R442)=0,"",MAX(O442:R442))</f>
        <v/>
      </c>
      <c r="T442" s="8" t="str">
        <f aca="false">IF(S442="","",IFERROR(INDEX(Codetabel!$B$2:$B$11,MATCH(S442,Codetabel!$A$2:$A$11,0)),""))</f>
        <v/>
      </c>
      <c r="U442" s="8" t="str">
        <f aca="false">IF(NOT(X442),"n/a (excluded)",IF(K442=S442,"OK","MISMATCH"))</f>
        <v>n/a (excluded)</v>
      </c>
      <c r="V442" s="8" t="str">
        <f aca="false">IF(NOT(X442),"n/a (excluded)",IF(M442&amp;""=T442&amp;"","OK","MISMATCH"))</f>
        <v>n/a (excluded)</v>
      </c>
      <c r="W442" s="8" t="str">
        <f aca="false">IF(E442="","no activity description",IF(O442="","no numeric odour distance",IF(M442="","no category","")))</f>
        <v>no activity description</v>
      </c>
      <c r="X442" s="12" t="b">
        <f aca="false">W442=""</f>
        <v>0</v>
      </c>
      <c r="Y442" s="8" t="str">
        <f aca="false">IF(X442,INDEX(Codetabel!$C$2:$C$11,MATCH(M442&amp;"",Codetabel!$B$2:$B$11,0)),"")</f>
        <v/>
      </c>
      <c r="Z442" s="8" t="str">
        <f aca="false">IF(X442,O442=S442,"")</f>
        <v/>
      </c>
    </row>
    <row r="443" customFormat="false" ht="15" hidden="false" customHeight="false" outlineLevel="0" collapsed="false">
      <c r="A443" s="9" t="n">
        <v>444</v>
      </c>
      <c r="B443" s="9" t="s">
        <v>1446</v>
      </c>
      <c r="C443" s="9" t="s">
        <v>1447</v>
      </c>
      <c r="D443" s="9" t="s">
        <v>1212</v>
      </c>
      <c r="E443" s="9" t="s">
        <v>1448</v>
      </c>
      <c r="F443" s="9"/>
      <c r="G443" s="9"/>
      <c r="H443" s="9"/>
      <c r="I443" s="9"/>
      <c r="J443" s="9"/>
      <c r="K443" s="9"/>
      <c r="L443" s="9" t="str">
        <f aca="false">IF(ISNA(P444),"",P444)</f>
        <v/>
      </c>
      <c r="M443" s="9"/>
      <c r="N443" s="11" t="b">
        <f aca="false">TRUE()</f>
        <v>1</v>
      </c>
      <c r="O443" s="8" t="str">
        <f aca="false">IF(F443="","",IF(ISNUMBER(F443),F443,IFERROR(VALUE(F443),"")))</f>
        <v/>
      </c>
      <c r="P443" s="8" t="str">
        <f aca="false">IF(G443="","",IF(ISNUMBER(G443),G443,IFERROR(VALUE(G443),"")))</f>
        <v/>
      </c>
      <c r="Q443" s="8" t="str">
        <f aca="false">IF(H443="","",IF(ISNUMBER(H443),H443,IFERROR(VALUE(H443),"")))</f>
        <v/>
      </c>
      <c r="R443" s="8" t="str">
        <f aca="false">IF(I443="","",IF(ISNUMBER(I443),I443,IFERROR(VALUE(I443),"")))</f>
        <v/>
      </c>
      <c r="S443" s="8" t="str">
        <f aca="false">IF(COUNT(O443:R443)=0,"",MAX(O443:R443))</f>
        <v/>
      </c>
      <c r="T443" s="8" t="str">
        <f aca="false">IF(S443="","",IFERROR(INDEX(Codetabel!$B$2:$B$11,MATCH(S443,Codetabel!$A$2:$A$11,0)),""))</f>
        <v/>
      </c>
      <c r="U443" s="8" t="str">
        <f aca="false">IF(NOT(X443),"n/a (excluded)",IF(K443=S443,"OK","MISMATCH"))</f>
        <v>n/a (excluded)</v>
      </c>
      <c r="V443" s="8" t="str">
        <f aca="false">IF(NOT(X443),"n/a (excluded)",IF(M443&amp;""=T443&amp;"","OK","MISMATCH"))</f>
        <v>n/a (excluded)</v>
      </c>
      <c r="W443" s="8" t="str">
        <f aca="false">IF(E443="","no activity description",IF(O443="","no numeric odour distance",IF(M443="","no category","")))</f>
        <v>no numeric odour distance</v>
      </c>
      <c r="X443" s="12" t="b">
        <f aca="false">W443=""</f>
        <v>0</v>
      </c>
      <c r="Y443" s="8" t="str">
        <f aca="false">IF(X443,INDEX(Codetabel!$C$2:$C$11,MATCH(M443&amp;"",Codetabel!$B$2:$B$11,0)),"")</f>
        <v/>
      </c>
      <c r="Z443" s="8" t="str">
        <f aca="false">IF(X443,O443=S443,"")</f>
        <v/>
      </c>
    </row>
    <row r="444" customFormat="false" ht="15" hidden="false" customHeight="false" outlineLevel="0" collapsed="false">
      <c r="A444" s="9" t="n">
        <v>445</v>
      </c>
      <c r="B444" s="9" t="s">
        <v>1056</v>
      </c>
      <c r="C444" s="9" t="s">
        <v>1057</v>
      </c>
      <c r="D444" s="9" t="s">
        <v>1294</v>
      </c>
      <c r="E444" s="9" t="s">
        <v>1449</v>
      </c>
      <c r="F444" s="9"/>
      <c r="G444" s="9"/>
      <c r="H444" s="9"/>
      <c r="I444" s="9"/>
      <c r="J444" s="9"/>
      <c r="K444" s="9"/>
      <c r="L444" s="9" t="n">
        <f aca="false">IF(ISNA(P445),"",P445)</f>
        <v>10</v>
      </c>
      <c r="M444" s="9"/>
      <c r="N444" s="11" t="b">
        <f aca="false">TRUE()</f>
        <v>1</v>
      </c>
      <c r="O444" s="8" t="str">
        <f aca="false">IF(F444="","",IF(ISNUMBER(F444),F444,IFERROR(VALUE(F444),"")))</f>
        <v/>
      </c>
      <c r="P444" s="8" t="str">
        <f aca="false">IF(G444="","",IF(ISNUMBER(G444),G444,IFERROR(VALUE(G444),"")))</f>
        <v/>
      </c>
      <c r="Q444" s="8" t="str">
        <f aca="false">IF(H444="","",IF(ISNUMBER(H444),H444,IFERROR(VALUE(H444),"")))</f>
        <v/>
      </c>
      <c r="R444" s="8" t="str">
        <f aca="false">IF(I444="","",IF(ISNUMBER(I444),I444,IFERROR(VALUE(I444),"")))</f>
        <v/>
      </c>
      <c r="S444" s="8" t="str">
        <f aca="false">IF(COUNT(O444:R444)=0,"",MAX(O444:R444))</f>
        <v/>
      </c>
      <c r="T444" s="8" t="str">
        <f aca="false">IF(S444="","",IFERROR(INDEX(Codetabel!$B$2:$B$11,MATCH(S444,Codetabel!$A$2:$A$11,0)),""))</f>
        <v/>
      </c>
      <c r="U444" s="8" t="str">
        <f aca="false">IF(NOT(X444),"n/a (excluded)",IF(K444=S444,"OK","MISMATCH"))</f>
        <v>n/a (excluded)</v>
      </c>
      <c r="V444" s="8" t="str">
        <f aca="false">IF(NOT(X444),"n/a (excluded)",IF(M444&amp;""=T444&amp;"","OK","MISMATCH"))</f>
        <v>n/a (excluded)</v>
      </c>
      <c r="W444" s="8" t="str">
        <f aca="false">IF(E444="","no activity description",IF(O444="","no numeric odour distance",IF(M444="","no category","")))</f>
        <v>no numeric odour distance</v>
      </c>
      <c r="X444" s="12" t="b">
        <f aca="false">W444=""</f>
        <v>0</v>
      </c>
      <c r="Y444" s="8" t="str">
        <f aca="false">IF(X444,INDEX(Codetabel!$C$2:$C$11,MATCH(M444&amp;"",Codetabel!$B$2:$B$11,0)),"")</f>
        <v/>
      </c>
      <c r="Z444" s="8" t="str">
        <f aca="false">IF(X444,O444=S444,"")</f>
        <v/>
      </c>
    </row>
    <row r="445" customFormat="false" ht="15" hidden="false" customHeight="false" outlineLevel="0" collapsed="false">
      <c r="A445" s="9" t="n">
        <v>446</v>
      </c>
      <c r="B445" s="9" t="s">
        <v>1056</v>
      </c>
      <c r="C445" s="9" t="s">
        <v>1057</v>
      </c>
      <c r="D445" s="9" t="s">
        <v>1296</v>
      </c>
      <c r="E445" s="9" t="s">
        <v>1058</v>
      </c>
      <c r="F445" s="9" t="n">
        <v>200</v>
      </c>
      <c r="G445" s="9" t="n">
        <v>10</v>
      </c>
      <c r="H445" s="9" t="n">
        <v>100</v>
      </c>
      <c r="I445" s="9" t="n">
        <v>10</v>
      </c>
      <c r="J445" s="9" t="n">
        <f aca="false">MAX(J446,G446,F446,E446)</f>
        <v>300</v>
      </c>
      <c r="K445" s="9" t="n">
        <v>200</v>
      </c>
      <c r="L445" s="9" t="n">
        <f aca="false">IF(ISNA(P446),"",P446)</f>
        <v>10</v>
      </c>
      <c r="M445" s="9" t="s">
        <v>132</v>
      </c>
      <c r="N445" s="11" t="b">
        <f aca="false">TRUE()</f>
        <v>1</v>
      </c>
      <c r="O445" s="8" t="n">
        <f aca="false">IF(F445="","",IF(ISNUMBER(F445),F445,IFERROR(VALUE(F445),"")))</f>
        <v>200</v>
      </c>
      <c r="P445" s="8" t="n">
        <f aca="false">IF(G445="","",IF(ISNUMBER(G445),G445,IFERROR(VALUE(G445),"")))</f>
        <v>10</v>
      </c>
      <c r="Q445" s="8" t="n">
        <f aca="false">IF(H445="","",IF(ISNUMBER(H445),H445,IFERROR(VALUE(H445),"")))</f>
        <v>100</v>
      </c>
      <c r="R445" s="8" t="n">
        <f aca="false">IF(I445="","",IF(ISNUMBER(I445),I445,IFERROR(VALUE(I445),"")))</f>
        <v>10</v>
      </c>
      <c r="S445" s="8" t="n">
        <f aca="false">IF(COUNT(O445:R445)=0,"",MAX(O445:R445))</f>
        <v>200</v>
      </c>
      <c r="T445" s="8" t="str">
        <f aca="false">IF(S445="","",IFERROR(INDEX(Codetabel!$B$2:$B$11,MATCH(S445,Codetabel!$A$2:$A$11,0)),""))</f>
        <v>4.1</v>
      </c>
      <c r="U445" s="8" t="str">
        <f aca="false">IF(NOT(X445),"n/a (excluded)",IF(K445=S445,"OK","MISMATCH"))</f>
        <v>OK</v>
      </c>
      <c r="V445" s="8" t="str">
        <f aca="false">IF(NOT(X445),"n/a (excluded)",IF(M445&amp;""=T445&amp;"","OK","MISMATCH"))</f>
        <v>OK</v>
      </c>
      <c r="W445" s="8" t="str">
        <f aca="false">IF(E445="","no activity description",IF(O445="","no numeric odour distance",IF(M445="","no category","")))</f>
        <v/>
      </c>
      <c r="X445" s="12" t="b">
        <f aca="false">W445=""</f>
        <v>1</v>
      </c>
      <c r="Y445" s="8" t="n">
        <f aca="false">IF(X445,INDEX(Codetabel!$C$2:$C$11,MATCH(M445&amp;"",Codetabel!$B$2:$B$11,0)),"")</f>
        <v>5</v>
      </c>
      <c r="Z445" s="12" t="b">
        <f aca="false">IF(X445,O445=S445,"")</f>
        <v>1</v>
      </c>
    </row>
    <row r="446" customFormat="false" ht="15" hidden="false" customHeight="false" outlineLevel="0" collapsed="false">
      <c r="A446" s="9" t="n">
        <v>447</v>
      </c>
      <c r="B446" s="9" t="s">
        <v>1056</v>
      </c>
      <c r="C446" s="9" t="s">
        <v>1057</v>
      </c>
      <c r="D446" s="9" t="s">
        <v>1297</v>
      </c>
      <c r="E446" s="9" t="s">
        <v>1059</v>
      </c>
      <c r="F446" s="9" t="n">
        <v>300</v>
      </c>
      <c r="G446" s="9" t="n">
        <v>10</v>
      </c>
      <c r="H446" s="9" t="n">
        <v>200</v>
      </c>
      <c r="I446" s="9" t="n">
        <v>10</v>
      </c>
      <c r="J446" s="9" t="n">
        <f aca="false">MAX(J447,G447,F447,E447)</f>
        <v>200</v>
      </c>
      <c r="K446" s="9" t="n">
        <v>300</v>
      </c>
      <c r="L446" s="9" t="n">
        <f aca="false">IF(ISNA(P447),"",P447)</f>
        <v>0</v>
      </c>
      <c r="M446" s="9" t="s">
        <v>199</v>
      </c>
      <c r="N446" s="11" t="b">
        <f aca="false">TRUE()</f>
        <v>1</v>
      </c>
      <c r="O446" s="8" t="n">
        <f aca="false">IF(F446="","",IF(ISNUMBER(F446),F446,IFERROR(VALUE(F446),"")))</f>
        <v>300</v>
      </c>
      <c r="P446" s="8" t="n">
        <f aca="false">IF(G446="","",IF(ISNUMBER(G446),G446,IFERROR(VALUE(G446),"")))</f>
        <v>10</v>
      </c>
      <c r="Q446" s="8" t="n">
        <f aca="false">IF(H446="","",IF(ISNUMBER(H446),H446,IFERROR(VALUE(H446),"")))</f>
        <v>200</v>
      </c>
      <c r="R446" s="8" t="n">
        <f aca="false">IF(I446="","",IF(ISNUMBER(I446),I446,IFERROR(VALUE(I446),"")))</f>
        <v>10</v>
      </c>
      <c r="S446" s="8" t="n">
        <f aca="false">IF(COUNT(O446:R446)=0,"",MAX(O446:R446))</f>
        <v>300</v>
      </c>
      <c r="T446" s="8" t="str">
        <f aca="false">IF(S446="","",IFERROR(INDEX(Codetabel!$B$2:$B$11,MATCH(S446,Codetabel!$A$2:$A$11,0)),""))</f>
        <v>4.2</v>
      </c>
      <c r="U446" s="8" t="str">
        <f aca="false">IF(NOT(X446),"n/a (excluded)",IF(K446=S446,"OK","MISMATCH"))</f>
        <v>OK</v>
      </c>
      <c r="V446" s="8" t="str">
        <f aca="false">IF(NOT(X446),"n/a (excluded)",IF(M446&amp;""=T446&amp;"","OK","MISMATCH"))</f>
        <v>OK</v>
      </c>
      <c r="W446" s="8" t="str">
        <f aca="false">IF(E446="","no activity description",IF(O446="","no numeric odour distance",IF(M446="","no category","")))</f>
        <v/>
      </c>
      <c r="X446" s="12" t="b">
        <f aca="false">W446=""</f>
        <v>1</v>
      </c>
      <c r="Y446" s="8" t="n">
        <f aca="false">IF(X446,INDEX(Codetabel!$C$2:$C$11,MATCH(M446&amp;"",Codetabel!$B$2:$B$11,0)),"")</f>
        <v>6</v>
      </c>
      <c r="Z446" s="12" t="b">
        <f aca="false">IF(X446,O446=S446,"")</f>
        <v>1</v>
      </c>
    </row>
    <row r="447" customFormat="false" ht="15" hidden="false" customHeight="false" outlineLevel="0" collapsed="false">
      <c r="A447" s="9" t="n">
        <v>448</v>
      </c>
      <c r="B447" s="9" t="s">
        <v>1056</v>
      </c>
      <c r="C447" s="9" t="s">
        <v>1057</v>
      </c>
      <c r="D447" s="9" t="s">
        <v>1286</v>
      </c>
      <c r="E447" s="9" t="s">
        <v>1061</v>
      </c>
      <c r="F447" s="9" t="n">
        <v>30</v>
      </c>
      <c r="G447" s="9" t="n">
        <v>0</v>
      </c>
      <c r="H447" s="9" t="n">
        <v>10</v>
      </c>
      <c r="I447" s="9" t="n">
        <v>0</v>
      </c>
      <c r="J447" s="9" t="n">
        <f aca="false">MAX(J448,G448,F448,E448)</f>
        <v>200</v>
      </c>
      <c r="K447" s="9" t="n">
        <v>30</v>
      </c>
      <c r="L447" s="9" t="s">
        <v>107</v>
      </c>
      <c r="M447" s="9" t="s">
        <v>107</v>
      </c>
      <c r="N447" s="11" t="b">
        <f aca="false">FALSE()</f>
        <v>0</v>
      </c>
      <c r="O447" s="8" t="n">
        <f aca="false">IF(F447="","",IF(ISNUMBER(F447),F447,IFERROR(VALUE(F447),"")))</f>
        <v>30</v>
      </c>
      <c r="P447" s="8" t="n">
        <f aca="false">IF(G447="","",IF(ISNUMBER(G447),G447,IFERROR(VALUE(G447),"")))</f>
        <v>0</v>
      </c>
      <c r="Q447" s="8" t="n">
        <f aca="false">IF(H447="","",IF(ISNUMBER(H447),H447,IFERROR(VALUE(H447),"")))</f>
        <v>10</v>
      </c>
      <c r="R447" s="8" t="n">
        <f aca="false">IF(I447="","",IF(ISNUMBER(I447),I447,IFERROR(VALUE(I447),"")))</f>
        <v>0</v>
      </c>
      <c r="S447" s="8" t="n">
        <f aca="false">IF(COUNT(O447:R447)=0,"",MAX(O447:R447))</f>
        <v>30</v>
      </c>
      <c r="T447" s="8" t="str">
        <f aca="false">IF(S447="","",IFERROR(INDEX(Codetabel!$B$2:$B$11,MATCH(S447,Codetabel!$A$2:$A$11,0)),""))</f>
        <v>2</v>
      </c>
      <c r="U447" s="8" t="str">
        <f aca="false">IF(NOT(X447),"n/a (excluded)",IF(K447=S447,"OK","MISMATCH"))</f>
        <v>OK</v>
      </c>
      <c r="V447" s="8" t="str">
        <f aca="false">IF(NOT(X447),"n/a (excluded)",IF(M447&amp;""=T447&amp;"","OK","MISMATCH"))</f>
        <v>OK</v>
      </c>
      <c r="W447" s="8" t="str">
        <f aca="false">IF(E447="","no activity description",IF(O447="","no numeric odour distance",IF(M447="","no category","")))</f>
        <v/>
      </c>
      <c r="X447" s="12" t="b">
        <f aca="false">W447=""</f>
        <v>1</v>
      </c>
      <c r="Y447" s="8" t="n">
        <f aca="false">IF(X447,INDEX(Codetabel!$C$2:$C$11,MATCH(M447&amp;"",Codetabel!$B$2:$B$11,0)),"")</f>
        <v>2</v>
      </c>
      <c r="Z447" s="12" t="b">
        <f aca="false">IF(X447,O447=S447,"")</f>
        <v>1</v>
      </c>
    </row>
    <row r="448" customFormat="false" ht="15" hidden="false" customHeight="false" outlineLevel="0" collapsed="false">
      <c r="A448" s="9" t="n">
        <v>449</v>
      </c>
      <c r="B448" s="9" t="s">
        <v>1062</v>
      </c>
      <c r="C448" s="9" t="s">
        <v>1063</v>
      </c>
      <c r="D448" s="9" t="s">
        <v>1285</v>
      </c>
      <c r="E448" s="9" t="s">
        <v>1064</v>
      </c>
      <c r="F448" s="9" t="n">
        <v>50</v>
      </c>
      <c r="G448" s="9" t="n">
        <v>30</v>
      </c>
      <c r="H448" s="9" t="n">
        <v>50</v>
      </c>
      <c r="I448" s="9" t="n">
        <v>10</v>
      </c>
      <c r="J448" s="9" t="n">
        <f aca="false">MAX(J449,G449,F449,E449)</f>
        <v>200</v>
      </c>
      <c r="K448" s="9" t="n">
        <v>50</v>
      </c>
      <c r="L448" s="9" t="n">
        <f aca="false">IF(ISNA(P449),"",P449)</f>
        <v>30</v>
      </c>
      <c r="M448" s="9" t="s">
        <v>126</v>
      </c>
      <c r="N448" s="11" t="b">
        <f aca="false">TRUE()</f>
        <v>1</v>
      </c>
      <c r="O448" s="8" t="n">
        <f aca="false">IF(F448="","",IF(ISNUMBER(F448),F448,IFERROR(VALUE(F448),"")))</f>
        <v>50</v>
      </c>
      <c r="P448" s="8" t="n">
        <f aca="false">IF(G448="","",IF(ISNUMBER(G448),G448,IFERROR(VALUE(G448),"")))</f>
        <v>30</v>
      </c>
      <c r="Q448" s="8" t="n">
        <f aca="false">IF(H448="","",IF(ISNUMBER(H448),H448,IFERROR(VALUE(H448),"")))</f>
        <v>50</v>
      </c>
      <c r="R448" s="8" t="n">
        <f aca="false">IF(I448="","",IF(ISNUMBER(I448),I448,IFERROR(VALUE(I448),"")))</f>
        <v>10</v>
      </c>
      <c r="S448" s="8" t="n">
        <f aca="false">IF(COUNT(O448:R448)=0,"",MAX(O448:R448))</f>
        <v>50</v>
      </c>
      <c r="T448" s="8" t="str">
        <f aca="false">IF(S448="","",IFERROR(INDEX(Codetabel!$B$2:$B$11,MATCH(S448,Codetabel!$A$2:$A$11,0)),""))</f>
        <v>3.1</v>
      </c>
      <c r="U448" s="8" t="str">
        <f aca="false">IF(NOT(X448),"n/a (excluded)",IF(K448=S448,"OK","MISMATCH"))</f>
        <v>OK</v>
      </c>
      <c r="V448" s="8" t="str">
        <f aca="false">IF(NOT(X448),"n/a (excluded)",IF(M448&amp;""=T448&amp;"","OK","MISMATCH"))</f>
        <v>OK</v>
      </c>
      <c r="W448" s="8" t="str">
        <f aca="false">IF(E448="","no activity description",IF(O448="","no numeric odour distance",IF(M448="","no category","")))</f>
        <v/>
      </c>
      <c r="X448" s="12" t="b">
        <f aca="false">W448=""</f>
        <v>1</v>
      </c>
      <c r="Y448" s="8" t="n">
        <f aca="false">IF(X448,INDEX(Codetabel!$C$2:$C$11,MATCH(M448&amp;"",Codetabel!$B$2:$B$11,0)),"")</f>
        <v>3</v>
      </c>
      <c r="Z448" s="12" t="b">
        <f aca="false">IF(X448,O448=S448,"")</f>
        <v>1</v>
      </c>
    </row>
    <row r="449" customFormat="false" ht="15" hidden="false" customHeight="false" outlineLevel="0" collapsed="false">
      <c r="A449" s="9" t="n">
        <v>450</v>
      </c>
      <c r="B449" s="9" t="s">
        <v>1062</v>
      </c>
      <c r="C449" s="9" t="s">
        <v>1063</v>
      </c>
      <c r="D449" s="9" t="s">
        <v>1286</v>
      </c>
      <c r="E449" s="9" t="s">
        <v>1065</v>
      </c>
      <c r="F449" s="9" t="n">
        <v>30</v>
      </c>
      <c r="G449" s="9" t="n">
        <v>30</v>
      </c>
      <c r="H449" s="9" t="n">
        <v>50</v>
      </c>
      <c r="I449" s="9" t="n">
        <v>30</v>
      </c>
      <c r="J449" s="9" t="n">
        <f aca="false">MAX(J450,G450,F450,E450)</f>
        <v>200</v>
      </c>
      <c r="K449" s="9" t="n">
        <v>50</v>
      </c>
      <c r="L449" s="9" t="n">
        <f aca="false">IF(ISNA(P450),"",P450)</f>
        <v>200</v>
      </c>
      <c r="M449" s="9" t="s">
        <v>126</v>
      </c>
      <c r="N449" s="11" t="b">
        <f aca="false">TRUE()</f>
        <v>1</v>
      </c>
      <c r="O449" s="8" t="n">
        <f aca="false">IF(F449="","",IF(ISNUMBER(F449),F449,IFERROR(VALUE(F449),"")))</f>
        <v>30</v>
      </c>
      <c r="P449" s="8" t="n">
        <f aca="false">IF(G449="","",IF(ISNUMBER(G449),G449,IFERROR(VALUE(G449),"")))</f>
        <v>30</v>
      </c>
      <c r="Q449" s="8" t="n">
        <f aca="false">IF(H449="","",IF(ISNUMBER(H449),H449,IFERROR(VALUE(H449),"")))</f>
        <v>50</v>
      </c>
      <c r="R449" s="8" t="n">
        <f aca="false">IF(I449="","",IF(ISNUMBER(I449),I449,IFERROR(VALUE(I449),"")))</f>
        <v>30</v>
      </c>
      <c r="S449" s="8" t="n">
        <f aca="false">IF(COUNT(O449:R449)=0,"",MAX(O449:R449))</f>
        <v>50</v>
      </c>
      <c r="T449" s="8" t="str">
        <f aca="false">IF(S449="","",IFERROR(INDEX(Codetabel!$B$2:$B$11,MATCH(S449,Codetabel!$A$2:$A$11,0)),""))</f>
        <v>3.1</v>
      </c>
      <c r="U449" s="8" t="str">
        <f aca="false">IF(NOT(X449),"n/a (excluded)",IF(K449=S449,"OK","MISMATCH"))</f>
        <v>OK</v>
      </c>
      <c r="V449" s="8" t="str">
        <f aca="false">IF(NOT(X449),"n/a (excluded)",IF(M449&amp;""=T449&amp;"","OK","MISMATCH"))</f>
        <v>OK</v>
      </c>
      <c r="W449" s="8" t="str">
        <f aca="false">IF(E449="","no activity description",IF(O449="","no numeric odour distance",IF(M449="","no category","")))</f>
        <v/>
      </c>
      <c r="X449" s="12" t="b">
        <f aca="false">W449=""</f>
        <v>1</v>
      </c>
      <c r="Y449" s="8" t="n">
        <f aca="false">IF(X449,INDEX(Codetabel!$C$2:$C$11,MATCH(M449&amp;"",Codetabel!$B$2:$B$11,0)),"")</f>
        <v>3</v>
      </c>
      <c r="Z449" s="12" t="b">
        <f aca="false">IF(X449,O449=S449,"")</f>
        <v>0</v>
      </c>
    </row>
    <row r="450" customFormat="false" ht="15" hidden="false" customHeight="false" outlineLevel="0" collapsed="false">
      <c r="A450" s="9" t="n">
        <v>451</v>
      </c>
      <c r="B450" s="9" t="s">
        <v>1062</v>
      </c>
      <c r="C450" s="9" t="s">
        <v>1063</v>
      </c>
      <c r="D450" s="9" t="s">
        <v>1289</v>
      </c>
      <c r="E450" s="9" t="s">
        <v>1066</v>
      </c>
      <c r="F450" s="9" t="n">
        <v>200</v>
      </c>
      <c r="G450" s="9" t="n">
        <v>200</v>
      </c>
      <c r="H450" s="9" t="n">
        <v>300</v>
      </c>
      <c r="I450" s="9" t="n">
        <v>30</v>
      </c>
      <c r="J450" s="9" t="n">
        <f aca="false">MAX(J451,G451,F451,E451)</f>
        <v>0</v>
      </c>
      <c r="K450" s="9" t="n">
        <v>300</v>
      </c>
      <c r="L450" s="9" t="str">
        <f aca="false">IF(ISNA(P451),"",P451)</f>
        <v/>
      </c>
      <c r="M450" s="9" t="s">
        <v>199</v>
      </c>
      <c r="N450" s="11" t="b">
        <f aca="false">TRUE()</f>
        <v>1</v>
      </c>
      <c r="O450" s="8" t="n">
        <f aca="false">IF(F450="","",IF(ISNUMBER(F450),F450,IFERROR(VALUE(F450),"")))</f>
        <v>200</v>
      </c>
      <c r="P450" s="8" t="n">
        <f aca="false">IF(G450="","",IF(ISNUMBER(G450),G450,IFERROR(VALUE(G450),"")))</f>
        <v>200</v>
      </c>
      <c r="Q450" s="8" t="n">
        <f aca="false">IF(H450="","",IF(ISNUMBER(H450),H450,IFERROR(VALUE(H450),"")))</f>
        <v>300</v>
      </c>
      <c r="R450" s="8" t="n">
        <f aca="false">IF(I450="","",IF(ISNUMBER(I450),I450,IFERROR(VALUE(I450),"")))</f>
        <v>30</v>
      </c>
      <c r="S450" s="8" t="n">
        <f aca="false">IF(COUNT(O450:R450)=0,"",MAX(O450:R450))</f>
        <v>300</v>
      </c>
      <c r="T450" s="8" t="str">
        <f aca="false">IF(S450="","",IFERROR(INDEX(Codetabel!$B$2:$B$11,MATCH(S450,Codetabel!$A$2:$A$11,0)),""))</f>
        <v>4.2</v>
      </c>
      <c r="U450" s="8" t="str">
        <f aca="false">IF(NOT(X450),"n/a (excluded)",IF(K450=S450,"OK","MISMATCH"))</f>
        <v>OK</v>
      </c>
      <c r="V450" s="8" t="str">
        <f aca="false">IF(NOT(X450),"n/a (excluded)",IF(M450&amp;""=T450&amp;"","OK","MISMATCH"))</f>
        <v>OK</v>
      </c>
      <c r="W450" s="8" t="str">
        <f aca="false">IF(E450="","no activity description",IF(O450="","no numeric odour distance",IF(M450="","no category","")))</f>
        <v/>
      </c>
      <c r="X450" s="12" t="b">
        <f aca="false">W450=""</f>
        <v>1</v>
      </c>
      <c r="Y450" s="8" t="n">
        <f aca="false">IF(X450,INDEX(Codetabel!$C$2:$C$11,MATCH(M450&amp;"",Codetabel!$B$2:$B$11,0)),"")</f>
        <v>6</v>
      </c>
      <c r="Z450" s="12" t="b">
        <f aca="false">IF(X450,O450=S450,"")</f>
        <v>0</v>
      </c>
    </row>
    <row r="451" customFormat="false" ht="15" hidden="false" customHeight="false" outlineLevel="0" collapsed="false">
      <c r="A451" s="9" t="n">
        <v>452</v>
      </c>
      <c r="B451" s="9" t="s">
        <v>1067</v>
      </c>
      <c r="C451" s="9" t="s">
        <v>1068</v>
      </c>
      <c r="D451" s="9" t="s">
        <v>1294</v>
      </c>
      <c r="E451" s="9" t="s">
        <v>1450</v>
      </c>
      <c r="F451" s="9"/>
      <c r="G451" s="9"/>
      <c r="H451" s="9"/>
      <c r="I451" s="9"/>
      <c r="J451" s="9"/>
      <c r="K451" s="9"/>
      <c r="L451" s="9" t="n">
        <f aca="false">IF(ISNA(P452),"",P452)</f>
        <v>50</v>
      </c>
      <c r="M451" s="9"/>
      <c r="N451" s="11" t="b">
        <f aca="false">TRUE()</f>
        <v>1</v>
      </c>
      <c r="O451" s="8" t="str">
        <f aca="false">IF(F451="","",IF(ISNUMBER(F451),F451,IFERROR(VALUE(F451),"")))</f>
        <v/>
      </c>
      <c r="P451" s="8" t="str">
        <f aca="false">IF(G451="","",IF(ISNUMBER(G451),G451,IFERROR(VALUE(G451),"")))</f>
        <v/>
      </c>
      <c r="Q451" s="8" t="str">
        <f aca="false">IF(H451="","",IF(ISNUMBER(H451),H451,IFERROR(VALUE(H451),"")))</f>
        <v/>
      </c>
      <c r="R451" s="8" t="str">
        <f aca="false">IF(I451="","",IF(ISNUMBER(I451),I451,IFERROR(VALUE(I451),"")))</f>
        <v/>
      </c>
      <c r="S451" s="8" t="str">
        <f aca="false">IF(COUNT(O451:R451)=0,"",MAX(O451:R451))</f>
        <v/>
      </c>
      <c r="T451" s="8" t="str">
        <f aca="false">IF(S451="","",IFERROR(INDEX(Codetabel!$B$2:$B$11,MATCH(S451,Codetabel!$A$2:$A$11,0)),""))</f>
        <v/>
      </c>
      <c r="U451" s="8" t="str">
        <f aca="false">IF(NOT(X451),"n/a (excluded)",IF(K451=S451,"OK","MISMATCH"))</f>
        <v>n/a (excluded)</v>
      </c>
      <c r="V451" s="8" t="str">
        <f aca="false">IF(NOT(X451),"n/a (excluded)",IF(M451&amp;""=T451&amp;"","OK","MISMATCH"))</f>
        <v>n/a (excluded)</v>
      </c>
      <c r="W451" s="8" t="str">
        <f aca="false">IF(E451="","no activity description",IF(O451="","no numeric odour distance",IF(M451="","no category","")))</f>
        <v>no numeric odour distance</v>
      </c>
      <c r="X451" s="12" t="b">
        <f aca="false">W451=""</f>
        <v>0</v>
      </c>
      <c r="Y451" s="8" t="str">
        <f aca="false">IF(X451,INDEX(Codetabel!$C$2:$C$11,MATCH(M451&amp;"",Codetabel!$B$2:$B$11,0)),"")</f>
        <v/>
      </c>
      <c r="Z451" s="8" t="str">
        <f aca="false">IF(X451,O451=S451,"")</f>
        <v/>
      </c>
    </row>
    <row r="452" customFormat="false" ht="15" hidden="false" customHeight="false" outlineLevel="0" collapsed="false">
      <c r="A452" s="9" t="n">
        <v>453</v>
      </c>
      <c r="B452" s="9" t="s">
        <v>1067</v>
      </c>
      <c r="C452" s="9" t="s">
        <v>1068</v>
      </c>
      <c r="D452" s="9" t="s">
        <v>1297</v>
      </c>
      <c r="E452" s="9" t="s">
        <v>1070</v>
      </c>
      <c r="F452" s="9" t="n">
        <v>100</v>
      </c>
      <c r="G452" s="9" t="n">
        <v>50</v>
      </c>
      <c r="H452" s="9" t="n">
        <v>30</v>
      </c>
      <c r="I452" s="9" t="n">
        <v>10</v>
      </c>
      <c r="J452" s="9" t="n">
        <f aca="false">MAX(J453,G453,F453,E453)</f>
        <v>300</v>
      </c>
      <c r="K452" s="9" t="n">
        <v>100</v>
      </c>
      <c r="L452" s="9" t="n">
        <f aca="false">IF(ISNA(P453),"",P453)</f>
        <v>10</v>
      </c>
      <c r="M452" s="9" t="s">
        <v>115</v>
      </c>
      <c r="N452" s="11" t="b">
        <f aca="false">TRUE()</f>
        <v>1</v>
      </c>
      <c r="O452" s="8" t="n">
        <f aca="false">IF(F452="","",IF(ISNUMBER(F452),F452,IFERROR(VALUE(F452),"")))</f>
        <v>100</v>
      </c>
      <c r="P452" s="8" t="n">
        <f aca="false">IF(G452="","",IF(ISNUMBER(G452),G452,IFERROR(VALUE(G452),"")))</f>
        <v>50</v>
      </c>
      <c r="Q452" s="8" t="n">
        <f aca="false">IF(H452="","",IF(ISNUMBER(H452),H452,IFERROR(VALUE(H452),"")))</f>
        <v>30</v>
      </c>
      <c r="R452" s="8" t="n">
        <f aca="false">IF(I452="","",IF(ISNUMBER(I452),I452,IFERROR(VALUE(I452),"")))</f>
        <v>10</v>
      </c>
      <c r="S452" s="8" t="n">
        <f aca="false">IF(COUNT(O452:R452)=0,"",MAX(O452:R452))</f>
        <v>100</v>
      </c>
      <c r="T452" s="8" t="str">
        <f aca="false">IF(S452="","",IFERROR(INDEX(Codetabel!$B$2:$B$11,MATCH(S452,Codetabel!$A$2:$A$11,0)),""))</f>
        <v>3.2</v>
      </c>
      <c r="U452" s="8" t="str">
        <f aca="false">IF(NOT(X452),"n/a (excluded)",IF(K452=S452,"OK","MISMATCH"))</f>
        <v>OK</v>
      </c>
      <c r="V452" s="8" t="str">
        <f aca="false">IF(NOT(X452),"n/a (excluded)",IF(M452&amp;""=T452&amp;"","OK","MISMATCH"))</f>
        <v>OK</v>
      </c>
      <c r="W452" s="8" t="str">
        <f aca="false">IF(E452="","no activity description",IF(O452="","no numeric odour distance",IF(M452="","no category","")))</f>
        <v/>
      </c>
      <c r="X452" s="12" t="b">
        <f aca="false">W452=""</f>
        <v>1</v>
      </c>
      <c r="Y452" s="8" t="n">
        <f aca="false">IF(X452,INDEX(Codetabel!$C$2:$C$11,MATCH(M452&amp;"",Codetabel!$B$2:$B$11,0)),"")</f>
        <v>4</v>
      </c>
      <c r="Z452" s="12" t="b">
        <f aca="false">IF(X452,O452=S452,"")</f>
        <v>1</v>
      </c>
    </row>
    <row r="453" customFormat="false" ht="15" hidden="false" customHeight="false" outlineLevel="0" collapsed="false">
      <c r="A453" s="9" t="n">
        <v>454</v>
      </c>
      <c r="B453" s="9" t="s">
        <v>1067</v>
      </c>
      <c r="C453" s="9" t="s">
        <v>1068</v>
      </c>
      <c r="D453" s="9" t="s">
        <v>1367</v>
      </c>
      <c r="E453" s="9" t="s">
        <v>1071</v>
      </c>
      <c r="F453" s="9" t="n">
        <v>0</v>
      </c>
      <c r="G453" s="9" t="n">
        <v>10</v>
      </c>
      <c r="H453" s="9" t="n">
        <v>200</v>
      </c>
      <c r="I453" s="9" t="n">
        <v>1500</v>
      </c>
      <c r="J453" s="9" t="n">
        <f aca="false">MAX(J454,G454,F454,E454)</f>
        <v>300</v>
      </c>
      <c r="K453" s="9" t="n">
        <v>1500</v>
      </c>
      <c r="L453" s="9" t="n">
        <f aca="false">IF(ISNA(P454),"",P454)</f>
        <v>10</v>
      </c>
      <c r="M453" s="9" t="s">
        <v>418</v>
      </c>
      <c r="N453" s="11" t="b">
        <f aca="false">TRUE()</f>
        <v>1</v>
      </c>
      <c r="O453" s="8" t="n">
        <f aca="false">IF(F453="","",IF(ISNUMBER(F453),F453,IFERROR(VALUE(F453),"")))</f>
        <v>0</v>
      </c>
      <c r="P453" s="8" t="n">
        <f aca="false">IF(G453="","",IF(ISNUMBER(G453),G453,IFERROR(VALUE(G453),"")))</f>
        <v>10</v>
      </c>
      <c r="Q453" s="8" t="n">
        <f aca="false">IF(H453="","",IF(ISNUMBER(H453),H453,IFERROR(VALUE(H453),"")))</f>
        <v>200</v>
      </c>
      <c r="R453" s="8" t="n">
        <f aca="false">IF(I453="","",IF(ISNUMBER(I453),I453,IFERROR(VALUE(I453),"")))</f>
        <v>1500</v>
      </c>
      <c r="S453" s="8" t="n">
        <f aca="false">IF(COUNT(O453:R453)=0,"",MAX(O453:R453))</f>
        <v>1500</v>
      </c>
      <c r="T453" s="8" t="str">
        <f aca="false">IF(S453="","",IFERROR(INDEX(Codetabel!$B$2:$B$11,MATCH(S453,Codetabel!$A$2:$A$11,0)),""))</f>
        <v>6</v>
      </c>
      <c r="U453" s="8" t="str">
        <f aca="false">IF(NOT(X453),"n/a (excluded)",IF(K453=S453,"OK","MISMATCH"))</f>
        <v>OK</v>
      </c>
      <c r="V453" s="8" t="str">
        <f aca="false">IF(NOT(X453),"n/a (excluded)",IF(M453&amp;""=T453&amp;"","OK","MISMATCH"))</f>
        <v>OK</v>
      </c>
      <c r="W453" s="8" t="str">
        <f aca="false">IF(E453="","no activity description",IF(O453="","no numeric odour distance",IF(M453="","no category","")))</f>
        <v/>
      </c>
      <c r="X453" s="12" t="b">
        <f aca="false">W453=""</f>
        <v>1</v>
      </c>
      <c r="Y453" s="8" t="n">
        <f aca="false">IF(X453,INDEX(Codetabel!$C$2:$C$11,MATCH(M453&amp;"",Codetabel!$B$2:$B$11,0)),"")</f>
        <v>10</v>
      </c>
      <c r="Z453" s="12" t="b">
        <f aca="false">IF(X453,O453=S453,"")</f>
        <v>0</v>
      </c>
    </row>
    <row r="454" customFormat="false" ht="15" hidden="false" customHeight="false" outlineLevel="0" collapsed="false">
      <c r="A454" s="9" t="n">
        <v>455</v>
      </c>
      <c r="B454" s="9" t="s">
        <v>1067</v>
      </c>
      <c r="C454" s="9" t="s">
        <v>1068</v>
      </c>
      <c r="D454" s="9" t="s">
        <v>1368</v>
      </c>
      <c r="E454" s="9" t="s">
        <v>1072</v>
      </c>
      <c r="F454" s="9" t="n">
        <v>50</v>
      </c>
      <c r="G454" s="9" t="n">
        <v>10</v>
      </c>
      <c r="H454" s="9" t="n">
        <v>30</v>
      </c>
      <c r="I454" s="9" t="n">
        <v>10</v>
      </c>
      <c r="J454" s="9" t="n">
        <f aca="false">MAX(J455,G455,F455,E455)</f>
        <v>300</v>
      </c>
      <c r="K454" s="9" t="n">
        <v>50</v>
      </c>
      <c r="L454" s="9" t="n">
        <f aca="false">IF(ISNA(P455),"",P455)</f>
        <v>0</v>
      </c>
      <c r="M454" s="9" t="s">
        <v>126</v>
      </c>
      <c r="N454" s="11" t="b">
        <f aca="false">TRUE()</f>
        <v>1</v>
      </c>
      <c r="O454" s="8" t="n">
        <f aca="false">IF(F454="","",IF(ISNUMBER(F454),F454,IFERROR(VALUE(F454),"")))</f>
        <v>50</v>
      </c>
      <c r="P454" s="8" t="n">
        <f aca="false">IF(G454="","",IF(ISNUMBER(G454),G454,IFERROR(VALUE(G454),"")))</f>
        <v>10</v>
      </c>
      <c r="Q454" s="8" t="n">
        <f aca="false">IF(H454="","",IF(ISNUMBER(H454),H454,IFERROR(VALUE(H454),"")))</f>
        <v>30</v>
      </c>
      <c r="R454" s="8" t="n">
        <f aca="false">IF(I454="","",IF(ISNUMBER(I454),I454,IFERROR(VALUE(I454),"")))</f>
        <v>10</v>
      </c>
      <c r="S454" s="8" t="n">
        <f aca="false">IF(COUNT(O454:R454)=0,"",MAX(O454:R454))</f>
        <v>50</v>
      </c>
      <c r="T454" s="8" t="str">
        <f aca="false">IF(S454="","",IFERROR(INDEX(Codetabel!$B$2:$B$11,MATCH(S454,Codetabel!$A$2:$A$11,0)),""))</f>
        <v>3.1</v>
      </c>
      <c r="U454" s="8" t="str">
        <f aca="false">IF(NOT(X454),"n/a (excluded)",IF(K454=S454,"OK","MISMATCH"))</f>
        <v>OK</v>
      </c>
      <c r="V454" s="8" t="str">
        <f aca="false">IF(NOT(X454),"n/a (excluded)",IF(M454&amp;""=T454&amp;"","OK","MISMATCH"))</f>
        <v>OK</v>
      </c>
      <c r="W454" s="8" t="str">
        <f aca="false">IF(E454="","no activity description",IF(O454="","no numeric odour distance",IF(M454="","no category","")))</f>
        <v/>
      </c>
      <c r="X454" s="12" t="b">
        <f aca="false">W454=""</f>
        <v>1</v>
      </c>
      <c r="Y454" s="8" t="n">
        <f aca="false">IF(X454,INDEX(Codetabel!$C$2:$C$11,MATCH(M454&amp;"",Codetabel!$B$2:$B$11,0)),"")</f>
        <v>3</v>
      </c>
      <c r="Z454" s="12" t="b">
        <f aca="false">IF(X454,O454=S454,"")</f>
        <v>1</v>
      </c>
    </row>
    <row r="455" customFormat="false" ht="15" hidden="false" customHeight="false" outlineLevel="0" collapsed="false">
      <c r="A455" s="9" t="n">
        <v>456</v>
      </c>
      <c r="B455" s="9" t="s">
        <v>1067</v>
      </c>
      <c r="C455" s="9" t="s">
        <v>1068</v>
      </c>
      <c r="D455" s="9" t="s">
        <v>1369</v>
      </c>
      <c r="E455" s="9" t="s">
        <v>1073</v>
      </c>
      <c r="F455" s="9" t="n">
        <v>100</v>
      </c>
      <c r="G455" s="9" t="n">
        <v>0</v>
      </c>
      <c r="H455" s="9" t="n">
        <v>10</v>
      </c>
      <c r="I455" s="9" t="n">
        <v>30</v>
      </c>
      <c r="J455" s="9" t="n">
        <f aca="false">MAX(J456,G456,F456,E456)</f>
        <v>300</v>
      </c>
      <c r="K455" s="9" t="n">
        <v>100</v>
      </c>
      <c r="L455" s="9" t="n">
        <f aca="false">IF(ISNA(P456),"",P456)</f>
        <v>200</v>
      </c>
      <c r="M455" s="9" t="s">
        <v>115</v>
      </c>
      <c r="N455" s="11" t="b">
        <f aca="false">TRUE()</f>
        <v>1</v>
      </c>
      <c r="O455" s="8" t="n">
        <f aca="false">IF(F455="","",IF(ISNUMBER(F455),F455,IFERROR(VALUE(F455),"")))</f>
        <v>100</v>
      </c>
      <c r="P455" s="8" t="n">
        <f aca="false">IF(G455="","",IF(ISNUMBER(G455),G455,IFERROR(VALUE(G455),"")))</f>
        <v>0</v>
      </c>
      <c r="Q455" s="8" t="n">
        <f aca="false">IF(H455="","",IF(ISNUMBER(H455),H455,IFERROR(VALUE(H455),"")))</f>
        <v>10</v>
      </c>
      <c r="R455" s="8" t="n">
        <f aca="false">IF(I455="","",IF(ISNUMBER(I455),I455,IFERROR(VALUE(I455),"")))</f>
        <v>30</v>
      </c>
      <c r="S455" s="8" t="n">
        <f aca="false">IF(COUNT(O455:R455)=0,"",MAX(O455:R455))</f>
        <v>100</v>
      </c>
      <c r="T455" s="8" t="str">
        <f aca="false">IF(S455="","",IFERROR(INDEX(Codetabel!$B$2:$B$11,MATCH(S455,Codetabel!$A$2:$A$11,0)),""))</f>
        <v>3.2</v>
      </c>
      <c r="U455" s="8" t="str">
        <f aca="false">IF(NOT(X455),"n/a (excluded)",IF(K455=S455,"OK","MISMATCH"))</f>
        <v>OK</v>
      </c>
      <c r="V455" s="8" t="str">
        <f aca="false">IF(NOT(X455),"n/a (excluded)",IF(M455&amp;""=T455&amp;"","OK","MISMATCH"))</f>
        <v>OK</v>
      </c>
      <c r="W455" s="8" t="str">
        <f aca="false">IF(E455="","no activity description",IF(O455="","no numeric odour distance",IF(M455="","no category","")))</f>
        <v/>
      </c>
      <c r="X455" s="12" t="b">
        <f aca="false">W455=""</f>
        <v>1</v>
      </c>
      <c r="Y455" s="8" t="n">
        <f aca="false">IF(X455,INDEX(Codetabel!$C$2:$C$11,MATCH(M455&amp;"",Codetabel!$B$2:$B$11,0)),"")</f>
        <v>4</v>
      </c>
      <c r="Z455" s="12" t="b">
        <f aca="false">IF(X455,O455=S455,"")</f>
        <v>1</v>
      </c>
    </row>
    <row r="456" customFormat="false" ht="15" hidden="false" customHeight="false" outlineLevel="0" collapsed="false">
      <c r="A456" s="9" t="n">
        <v>457</v>
      </c>
      <c r="B456" s="9" t="s">
        <v>1067</v>
      </c>
      <c r="C456" s="9" t="s">
        <v>1068</v>
      </c>
      <c r="D456" s="9" t="s">
        <v>1451</v>
      </c>
      <c r="E456" s="9" t="s">
        <v>1074</v>
      </c>
      <c r="F456" s="9" t="n">
        <v>300</v>
      </c>
      <c r="G456" s="9" t="n">
        <v>200</v>
      </c>
      <c r="H456" s="9" t="n">
        <v>300</v>
      </c>
      <c r="I456" s="9" t="n">
        <v>50</v>
      </c>
      <c r="J456" s="9" t="n">
        <f aca="false">MAX(J457,G457,F457,E457)</f>
        <v>300</v>
      </c>
      <c r="K456" s="9" t="n">
        <v>300</v>
      </c>
      <c r="L456" s="9" t="n">
        <f aca="false">IF(ISNA(P457),"",P457)</f>
        <v>10</v>
      </c>
      <c r="M456" s="9" t="s">
        <v>199</v>
      </c>
      <c r="N456" s="11" t="b">
        <f aca="false">TRUE()</f>
        <v>1</v>
      </c>
      <c r="O456" s="8" t="n">
        <f aca="false">IF(F456="","",IF(ISNUMBER(F456),F456,IFERROR(VALUE(F456),"")))</f>
        <v>300</v>
      </c>
      <c r="P456" s="8" t="n">
        <f aca="false">IF(G456="","",IF(ISNUMBER(G456),G456,IFERROR(VALUE(G456),"")))</f>
        <v>200</v>
      </c>
      <c r="Q456" s="8" t="n">
        <f aca="false">IF(H456="","",IF(ISNUMBER(H456),H456,IFERROR(VALUE(H456),"")))</f>
        <v>300</v>
      </c>
      <c r="R456" s="8" t="n">
        <f aca="false">IF(I456="","",IF(ISNUMBER(I456),I456,IFERROR(VALUE(I456),"")))</f>
        <v>50</v>
      </c>
      <c r="S456" s="8" t="n">
        <f aca="false">IF(COUNT(O456:R456)=0,"",MAX(O456:R456))</f>
        <v>300</v>
      </c>
      <c r="T456" s="8" t="str">
        <f aca="false">IF(S456="","",IFERROR(INDEX(Codetabel!$B$2:$B$11,MATCH(S456,Codetabel!$A$2:$A$11,0)),""))</f>
        <v>4.2</v>
      </c>
      <c r="U456" s="8" t="str">
        <f aca="false">IF(NOT(X456),"n/a (excluded)",IF(K456=S456,"OK","MISMATCH"))</f>
        <v>OK</v>
      </c>
      <c r="V456" s="8" t="str">
        <f aca="false">IF(NOT(X456),"n/a (excluded)",IF(M456&amp;""=T456&amp;"","OK","MISMATCH"))</f>
        <v>OK</v>
      </c>
      <c r="W456" s="8" t="str">
        <f aca="false">IF(E456="","no activity description",IF(O456="","no numeric odour distance",IF(M456="","no category","")))</f>
        <v/>
      </c>
      <c r="X456" s="12" t="b">
        <f aca="false">W456=""</f>
        <v>1</v>
      </c>
      <c r="Y456" s="8" t="n">
        <f aca="false">IF(X456,INDEX(Codetabel!$C$2:$C$11,MATCH(M456&amp;"",Codetabel!$B$2:$B$11,0)),"")</f>
        <v>6</v>
      </c>
      <c r="Z456" s="12" t="b">
        <f aca="false">IF(X456,O456=S456,"")</f>
        <v>1</v>
      </c>
    </row>
    <row r="457" customFormat="false" ht="15" hidden="false" customHeight="false" outlineLevel="0" collapsed="false">
      <c r="A457" s="9" t="n">
        <v>458</v>
      </c>
      <c r="B457" s="9" t="s">
        <v>1067</v>
      </c>
      <c r="C457" s="9" t="s">
        <v>1068</v>
      </c>
      <c r="D457" s="9" t="s">
        <v>1452</v>
      </c>
      <c r="E457" s="9" t="s">
        <v>1075</v>
      </c>
      <c r="F457" s="9" t="n">
        <v>10</v>
      </c>
      <c r="G457" s="9" t="n">
        <v>10</v>
      </c>
      <c r="H457" s="9" t="n">
        <v>30</v>
      </c>
      <c r="I457" s="9" t="n">
        <v>30</v>
      </c>
      <c r="J457" s="9" t="n">
        <f aca="false">MAX(J458,G458,F458,E458)</f>
        <v>300</v>
      </c>
      <c r="K457" s="9" t="n">
        <v>30</v>
      </c>
      <c r="L457" s="9" t="n">
        <f aca="false">IF(ISNA(P458),"",P458)</f>
        <v>200</v>
      </c>
      <c r="M457" s="9" t="s">
        <v>107</v>
      </c>
      <c r="N457" s="11" t="b">
        <f aca="false">TRUE()</f>
        <v>1</v>
      </c>
      <c r="O457" s="8" t="n">
        <f aca="false">IF(F457="","",IF(ISNUMBER(F457),F457,IFERROR(VALUE(F457),"")))</f>
        <v>10</v>
      </c>
      <c r="P457" s="8" t="n">
        <f aca="false">IF(G457="","",IF(ISNUMBER(G457),G457,IFERROR(VALUE(G457),"")))</f>
        <v>10</v>
      </c>
      <c r="Q457" s="8" t="n">
        <f aca="false">IF(H457="","",IF(ISNUMBER(H457),H457,IFERROR(VALUE(H457),"")))</f>
        <v>30</v>
      </c>
      <c r="R457" s="8" t="n">
        <f aca="false">IF(I457="","",IF(ISNUMBER(I457),I457,IFERROR(VALUE(I457),"")))</f>
        <v>30</v>
      </c>
      <c r="S457" s="8" t="n">
        <f aca="false">IF(COUNT(O457:R457)=0,"",MAX(O457:R457))</f>
        <v>30</v>
      </c>
      <c r="T457" s="8" t="str">
        <f aca="false">IF(S457="","",IFERROR(INDEX(Codetabel!$B$2:$B$11,MATCH(S457,Codetabel!$A$2:$A$11,0)),""))</f>
        <v>2</v>
      </c>
      <c r="U457" s="8" t="str">
        <f aca="false">IF(NOT(X457),"n/a (excluded)",IF(K457=S457,"OK","MISMATCH"))</f>
        <v>OK</v>
      </c>
      <c r="V457" s="8" t="str">
        <f aca="false">IF(NOT(X457),"n/a (excluded)",IF(M457&amp;""=T457&amp;"","OK","MISMATCH"))</f>
        <v>OK</v>
      </c>
      <c r="W457" s="8" t="str">
        <f aca="false">IF(E457="","no activity description",IF(O457="","no numeric odour distance",IF(M457="","no category","")))</f>
        <v/>
      </c>
      <c r="X457" s="12" t="b">
        <f aca="false">W457=""</f>
        <v>1</v>
      </c>
      <c r="Y457" s="8" t="n">
        <f aca="false">IF(X457,INDEX(Codetabel!$C$2:$C$11,MATCH(M457&amp;"",Codetabel!$B$2:$B$11,0)),"")</f>
        <v>2</v>
      </c>
      <c r="Z457" s="12" t="b">
        <f aca="false">IF(X457,O457=S457,"")</f>
        <v>0</v>
      </c>
    </row>
    <row r="458" customFormat="false" ht="15" hidden="false" customHeight="false" outlineLevel="0" collapsed="false">
      <c r="A458" s="9" t="n">
        <v>459</v>
      </c>
      <c r="B458" s="9" t="s">
        <v>1067</v>
      </c>
      <c r="C458" s="9" t="s">
        <v>1068</v>
      </c>
      <c r="D458" s="9" t="s">
        <v>1286</v>
      </c>
      <c r="E458" s="9" t="s">
        <v>1076</v>
      </c>
      <c r="F458" s="9" t="n">
        <v>300</v>
      </c>
      <c r="G458" s="9" t="n">
        <v>200</v>
      </c>
      <c r="H458" s="9" t="n">
        <v>300</v>
      </c>
      <c r="I458" s="9" t="n">
        <v>10</v>
      </c>
      <c r="J458" s="9" t="n">
        <f aca="false">MAX(J459,G459,F459,E459)</f>
        <v>0</v>
      </c>
      <c r="K458" s="9" t="n">
        <v>300</v>
      </c>
      <c r="L458" s="9" t="str">
        <f aca="false">IF(ISNA(P459),"",P459)</f>
        <v/>
      </c>
      <c r="M458" s="9" t="s">
        <v>199</v>
      </c>
      <c r="N458" s="11" t="b">
        <f aca="false">TRUE()</f>
        <v>1</v>
      </c>
      <c r="O458" s="8" t="n">
        <f aca="false">IF(F458="","",IF(ISNUMBER(F458),F458,IFERROR(VALUE(F458),"")))</f>
        <v>300</v>
      </c>
      <c r="P458" s="8" t="n">
        <f aca="false">IF(G458="","",IF(ISNUMBER(G458),G458,IFERROR(VALUE(G458),"")))</f>
        <v>200</v>
      </c>
      <c r="Q458" s="8" t="n">
        <f aca="false">IF(H458="","",IF(ISNUMBER(H458),H458,IFERROR(VALUE(H458),"")))</f>
        <v>300</v>
      </c>
      <c r="R458" s="8" t="n">
        <f aca="false">IF(I458="","",IF(ISNUMBER(I458),I458,IFERROR(VALUE(I458),"")))</f>
        <v>10</v>
      </c>
      <c r="S458" s="8" t="n">
        <f aca="false">IF(COUNT(O458:R458)=0,"",MAX(O458:R458))</f>
        <v>300</v>
      </c>
      <c r="T458" s="8" t="str">
        <f aca="false">IF(S458="","",IFERROR(INDEX(Codetabel!$B$2:$B$11,MATCH(S458,Codetabel!$A$2:$A$11,0)),""))</f>
        <v>4.2</v>
      </c>
      <c r="U458" s="8" t="str">
        <f aca="false">IF(NOT(X458),"n/a (excluded)",IF(K458=S458,"OK","MISMATCH"))</f>
        <v>OK</v>
      </c>
      <c r="V458" s="8" t="str">
        <f aca="false">IF(NOT(X458),"n/a (excluded)",IF(M458&amp;""=T458&amp;"","OK","MISMATCH"))</f>
        <v>OK</v>
      </c>
      <c r="W458" s="8" t="str">
        <f aca="false">IF(E458="","no activity description",IF(O458="","no numeric odour distance",IF(M458="","no category","")))</f>
        <v/>
      </c>
      <c r="X458" s="12" t="b">
        <f aca="false">W458=""</f>
        <v>1</v>
      </c>
      <c r="Y458" s="8" t="n">
        <f aca="false">IF(X458,INDEX(Codetabel!$C$2:$C$11,MATCH(M458&amp;"",Codetabel!$B$2:$B$11,0)),"")</f>
        <v>6</v>
      </c>
      <c r="Z458" s="12" t="b">
        <f aca="false">IF(X458,O458=S458,"")</f>
        <v>1</v>
      </c>
    </row>
    <row r="459" customFormat="false" ht="15" hidden="false" customHeight="false" outlineLevel="0" collapsed="false">
      <c r="A459" s="9" t="n">
        <v>460</v>
      </c>
      <c r="B459" s="9" t="s">
        <v>1067</v>
      </c>
      <c r="C459" s="9" t="s">
        <v>1068</v>
      </c>
      <c r="D459" s="9" t="s">
        <v>1371</v>
      </c>
      <c r="E459" s="9" t="s">
        <v>1453</v>
      </c>
      <c r="F459" s="9"/>
      <c r="G459" s="9"/>
      <c r="H459" s="9"/>
      <c r="I459" s="9"/>
      <c r="J459" s="9"/>
      <c r="K459" s="9"/>
      <c r="L459" s="9" t="n">
        <f aca="false">IF(ISNA(P460),"",P460)</f>
        <v>100</v>
      </c>
      <c r="M459" s="9"/>
      <c r="N459" s="11" t="b">
        <f aca="false">TRUE()</f>
        <v>1</v>
      </c>
      <c r="O459" s="8" t="str">
        <f aca="false">IF(F459="","",IF(ISNUMBER(F459),F459,IFERROR(VALUE(F459),"")))</f>
        <v/>
      </c>
      <c r="P459" s="8" t="str">
        <f aca="false">IF(G459="","",IF(ISNUMBER(G459),G459,IFERROR(VALUE(G459),"")))</f>
        <v/>
      </c>
      <c r="Q459" s="8" t="str">
        <f aca="false">IF(H459="","",IF(ISNUMBER(H459),H459,IFERROR(VALUE(H459),"")))</f>
        <v/>
      </c>
      <c r="R459" s="8" t="str">
        <f aca="false">IF(I459="","",IF(ISNUMBER(I459),I459,IFERROR(VALUE(I459),"")))</f>
        <v/>
      </c>
      <c r="S459" s="8" t="str">
        <f aca="false">IF(COUNT(O459:R459)=0,"",MAX(O459:R459))</f>
        <v/>
      </c>
      <c r="T459" s="8" t="str">
        <f aca="false">IF(S459="","",IFERROR(INDEX(Codetabel!$B$2:$B$11,MATCH(S459,Codetabel!$A$2:$A$11,0)),""))</f>
        <v/>
      </c>
      <c r="U459" s="8" t="str">
        <f aca="false">IF(NOT(X459),"n/a (excluded)",IF(K459=S459,"OK","MISMATCH"))</f>
        <v>n/a (excluded)</v>
      </c>
      <c r="V459" s="8" t="str">
        <f aca="false">IF(NOT(X459),"n/a (excluded)",IF(M459&amp;""=T459&amp;"","OK","MISMATCH"))</f>
        <v>n/a (excluded)</v>
      </c>
      <c r="W459" s="8" t="str">
        <f aca="false">IF(E459="","no activity description",IF(O459="","no numeric odour distance",IF(M459="","no category","")))</f>
        <v>no numeric odour distance</v>
      </c>
      <c r="X459" s="12" t="b">
        <f aca="false">W459=""</f>
        <v>0</v>
      </c>
      <c r="Y459" s="8" t="str">
        <f aca="false">IF(X459,INDEX(Codetabel!$C$2:$C$11,MATCH(M459&amp;"",Codetabel!$B$2:$B$11,0)),"")</f>
        <v/>
      </c>
      <c r="Z459" s="8" t="str">
        <f aca="false">IF(X459,O459=S459,"")</f>
        <v/>
      </c>
    </row>
    <row r="460" customFormat="false" ht="15" hidden="false" customHeight="false" outlineLevel="0" collapsed="false">
      <c r="A460" s="9" t="n">
        <v>461</v>
      </c>
      <c r="B460" s="9" t="s">
        <v>1067</v>
      </c>
      <c r="C460" s="9" t="s">
        <v>1068</v>
      </c>
      <c r="D460" s="9" t="s">
        <v>1375</v>
      </c>
      <c r="E460" s="9" t="s">
        <v>1079</v>
      </c>
      <c r="F460" s="9" t="n">
        <v>100</v>
      </c>
      <c r="G460" s="9" t="n">
        <v>100</v>
      </c>
      <c r="H460" s="9" t="n">
        <v>100</v>
      </c>
      <c r="I460" s="9" t="n">
        <v>10</v>
      </c>
      <c r="J460" s="9" t="s">
        <v>1390</v>
      </c>
      <c r="K460" s="9" t="n">
        <v>100</v>
      </c>
      <c r="L460" s="9" t="n">
        <f aca="false">IF(ISNA(P461),"",P461)</f>
        <v>200</v>
      </c>
      <c r="M460" s="9" t="s">
        <v>115</v>
      </c>
      <c r="N460" s="11" t="b">
        <f aca="false">TRUE()</f>
        <v>1</v>
      </c>
      <c r="O460" s="8" t="n">
        <f aca="false">IF(F460="","",IF(ISNUMBER(F460),F460,IFERROR(VALUE(F460),"")))</f>
        <v>100</v>
      </c>
      <c r="P460" s="8" t="n">
        <f aca="false">IF(G460="","",IF(ISNUMBER(G460),G460,IFERROR(VALUE(G460),"")))</f>
        <v>100</v>
      </c>
      <c r="Q460" s="8" t="n">
        <f aca="false">IF(H460="","",IF(ISNUMBER(H460),H460,IFERROR(VALUE(H460),"")))</f>
        <v>100</v>
      </c>
      <c r="R460" s="8" t="n">
        <f aca="false">IF(I460="","",IF(ISNUMBER(I460),I460,IFERROR(VALUE(I460),"")))</f>
        <v>10</v>
      </c>
      <c r="S460" s="8" t="n">
        <f aca="false">IF(COUNT(O460:R460)=0,"",MAX(O460:R460))</f>
        <v>100</v>
      </c>
      <c r="T460" s="8" t="str">
        <f aca="false">IF(S460="","",IFERROR(INDEX(Codetabel!$B$2:$B$11,MATCH(S460,Codetabel!$A$2:$A$11,0)),""))</f>
        <v>3.2</v>
      </c>
      <c r="U460" s="8" t="str">
        <f aca="false">IF(NOT(X460),"n/a (excluded)",IF(K460=S460,"OK","MISMATCH"))</f>
        <v>OK</v>
      </c>
      <c r="V460" s="8" t="str">
        <f aca="false">IF(NOT(X460),"n/a (excluded)",IF(M460&amp;""=T460&amp;"","OK","MISMATCH"))</f>
        <v>OK</v>
      </c>
      <c r="W460" s="8" t="str">
        <f aca="false">IF(E460="","no activity description",IF(O460="","no numeric odour distance",IF(M460="","no category","")))</f>
        <v/>
      </c>
      <c r="X460" s="12" t="b">
        <f aca="false">W460=""</f>
        <v>1</v>
      </c>
      <c r="Y460" s="8" t="n">
        <f aca="false">IF(X460,INDEX(Codetabel!$C$2:$C$11,MATCH(M460&amp;"",Codetabel!$B$2:$B$11,0)),"")</f>
        <v>4</v>
      </c>
      <c r="Z460" s="12" t="b">
        <f aca="false">IF(X460,O460=S460,"")</f>
        <v>1</v>
      </c>
    </row>
    <row r="461" customFormat="false" ht="15" hidden="false" customHeight="false" outlineLevel="0" collapsed="false">
      <c r="A461" s="9" t="n">
        <v>462</v>
      </c>
      <c r="B461" s="9" t="s">
        <v>1067</v>
      </c>
      <c r="C461" s="9" t="s">
        <v>1068</v>
      </c>
      <c r="D461" s="9" t="s">
        <v>1376</v>
      </c>
      <c r="E461" s="9" t="s">
        <v>1080</v>
      </c>
      <c r="F461" s="9" t="n">
        <v>200</v>
      </c>
      <c r="G461" s="9" t="n">
        <v>200</v>
      </c>
      <c r="H461" s="9" t="n">
        <v>100</v>
      </c>
      <c r="I461" s="9" t="n">
        <v>30</v>
      </c>
      <c r="J461" s="9" t="n">
        <f aca="false">MAX(J462,G462,F462,E462)</f>
        <v>200</v>
      </c>
      <c r="K461" s="9" t="n">
        <v>200</v>
      </c>
      <c r="L461" s="9" t="n">
        <f aca="false">IF(ISNA(P462),"",P462)</f>
        <v>50</v>
      </c>
      <c r="M461" s="9" t="s">
        <v>132</v>
      </c>
      <c r="N461" s="11" t="b">
        <f aca="false">TRUE()</f>
        <v>1</v>
      </c>
      <c r="O461" s="8" t="n">
        <f aca="false">IF(F461="","",IF(ISNUMBER(F461),F461,IFERROR(VALUE(F461),"")))</f>
        <v>200</v>
      </c>
      <c r="P461" s="8" t="n">
        <f aca="false">IF(G461="","",IF(ISNUMBER(G461),G461,IFERROR(VALUE(G461),"")))</f>
        <v>200</v>
      </c>
      <c r="Q461" s="8" t="n">
        <f aca="false">IF(H461="","",IF(ISNUMBER(H461),H461,IFERROR(VALUE(H461),"")))</f>
        <v>100</v>
      </c>
      <c r="R461" s="8" t="n">
        <f aca="false">IF(I461="","",IF(ISNUMBER(I461),I461,IFERROR(VALUE(I461),"")))</f>
        <v>30</v>
      </c>
      <c r="S461" s="8" t="n">
        <f aca="false">IF(COUNT(O461:R461)=0,"",MAX(O461:R461))</f>
        <v>200</v>
      </c>
      <c r="T461" s="8" t="str">
        <f aca="false">IF(S461="","",IFERROR(INDEX(Codetabel!$B$2:$B$11,MATCH(S461,Codetabel!$A$2:$A$11,0)),""))</f>
        <v>4.1</v>
      </c>
      <c r="U461" s="8" t="str">
        <f aca="false">IF(NOT(X461),"n/a (excluded)",IF(K461=S461,"OK","MISMATCH"))</f>
        <v>OK</v>
      </c>
      <c r="V461" s="8" t="str">
        <f aca="false">IF(NOT(X461),"n/a (excluded)",IF(M461&amp;""=T461&amp;"","OK","MISMATCH"))</f>
        <v>OK</v>
      </c>
      <c r="W461" s="8" t="str">
        <f aca="false">IF(E461="","no activity description",IF(O461="","no numeric odour distance",IF(M461="","no category","")))</f>
        <v/>
      </c>
      <c r="X461" s="12" t="b">
        <f aca="false">W461=""</f>
        <v>1</v>
      </c>
      <c r="Y461" s="8" t="n">
        <f aca="false">IF(X461,INDEX(Codetabel!$C$2:$C$11,MATCH(M461&amp;"",Codetabel!$B$2:$B$11,0)),"")</f>
        <v>5</v>
      </c>
      <c r="Z461" s="12" t="b">
        <f aca="false">IF(X461,O461=S461,"")</f>
        <v>1</v>
      </c>
    </row>
    <row r="462" customFormat="false" ht="15" hidden="false" customHeight="false" outlineLevel="0" collapsed="false">
      <c r="A462" s="9" t="n">
        <v>463</v>
      </c>
      <c r="B462" s="9" t="s">
        <v>1067</v>
      </c>
      <c r="C462" s="9" t="s">
        <v>1068</v>
      </c>
      <c r="D462" s="9" t="s">
        <v>1377</v>
      </c>
      <c r="E462" s="9" t="s">
        <v>1081</v>
      </c>
      <c r="F462" s="9" t="n">
        <v>200</v>
      </c>
      <c r="G462" s="9" t="n">
        <v>50</v>
      </c>
      <c r="H462" s="9" t="n">
        <v>100</v>
      </c>
      <c r="I462" s="9" t="n">
        <v>100</v>
      </c>
      <c r="J462" s="9" t="n">
        <f aca="false">MAX(J463,G463,F463,E463)</f>
        <v>0</v>
      </c>
      <c r="K462" s="9" t="n">
        <v>200</v>
      </c>
      <c r="L462" s="9" t="str">
        <f aca="false">IF(ISNA(P463),"",P463)</f>
        <v/>
      </c>
      <c r="M462" s="9" t="s">
        <v>132</v>
      </c>
      <c r="N462" s="11" t="b">
        <f aca="false">TRUE()</f>
        <v>1</v>
      </c>
      <c r="O462" s="8" t="n">
        <f aca="false">IF(F462="","",IF(ISNUMBER(F462),F462,IFERROR(VALUE(F462),"")))</f>
        <v>200</v>
      </c>
      <c r="P462" s="8" t="n">
        <f aca="false">IF(G462="","",IF(ISNUMBER(G462),G462,IFERROR(VALUE(G462),"")))</f>
        <v>50</v>
      </c>
      <c r="Q462" s="8" t="n">
        <f aca="false">IF(H462="","",IF(ISNUMBER(H462),H462,IFERROR(VALUE(H462),"")))</f>
        <v>100</v>
      </c>
      <c r="R462" s="8" t="n">
        <f aca="false">IF(I462="","",IF(ISNUMBER(I462),I462,IFERROR(VALUE(I462),"")))</f>
        <v>100</v>
      </c>
      <c r="S462" s="8" t="n">
        <f aca="false">IF(COUNT(O462:R462)=0,"",MAX(O462:R462))</f>
        <v>200</v>
      </c>
      <c r="T462" s="8" t="str">
        <f aca="false">IF(S462="","",IFERROR(INDEX(Codetabel!$B$2:$B$11,MATCH(S462,Codetabel!$A$2:$A$11,0)),""))</f>
        <v>4.1</v>
      </c>
      <c r="U462" s="8" t="str">
        <f aca="false">IF(NOT(X462),"n/a (excluded)",IF(K462=S462,"OK","MISMATCH"))</f>
        <v>OK</v>
      </c>
      <c r="V462" s="8" t="str">
        <f aca="false">IF(NOT(X462),"n/a (excluded)",IF(M462&amp;""=T462&amp;"","OK","MISMATCH"))</f>
        <v>OK</v>
      </c>
      <c r="W462" s="8" t="str">
        <f aca="false">IF(E462="","no activity description",IF(O462="","no numeric odour distance",IF(M462="","no category","")))</f>
        <v/>
      </c>
      <c r="X462" s="12" t="b">
        <f aca="false">W462=""</f>
        <v>1</v>
      </c>
      <c r="Y462" s="8" t="n">
        <f aca="false">IF(X462,INDEX(Codetabel!$C$2:$C$11,MATCH(M462&amp;"",Codetabel!$B$2:$B$11,0)),"")</f>
        <v>5</v>
      </c>
      <c r="Z462" s="12" t="b">
        <f aca="false">IF(X462,O462=S462,"")</f>
        <v>1</v>
      </c>
    </row>
    <row r="463" customFormat="false" ht="15" hidden="false" customHeight="false" outlineLevel="0" collapsed="false">
      <c r="A463" s="9" t="n">
        <v>464</v>
      </c>
      <c r="B463" s="9" t="s">
        <v>1469</v>
      </c>
      <c r="C463" s="9" t="s">
        <v>1470</v>
      </c>
      <c r="D463" s="9" t="s">
        <v>1212</v>
      </c>
      <c r="E463" s="9"/>
      <c r="F463" s="9"/>
      <c r="G463" s="9"/>
      <c r="H463" s="9"/>
      <c r="I463" s="9"/>
      <c r="J463" s="9"/>
      <c r="K463" s="9"/>
      <c r="L463" s="9" t="str">
        <f aca="false">IF(ISNA(P464),"",P464)</f>
        <v/>
      </c>
      <c r="M463" s="9"/>
      <c r="N463" s="11" t="b">
        <f aca="false">TRUE()</f>
        <v>1</v>
      </c>
      <c r="O463" s="8" t="str">
        <f aca="false">IF(F463="","",IF(ISNUMBER(F463),F463,IFERROR(VALUE(F463),"")))</f>
        <v/>
      </c>
      <c r="P463" s="8" t="str">
        <f aca="false">IF(G463="","",IF(ISNUMBER(G463),G463,IFERROR(VALUE(G463),"")))</f>
        <v/>
      </c>
      <c r="Q463" s="8" t="str">
        <f aca="false">IF(H463="","",IF(ISNUMBER(H463),H463,IFERROR(VALUE(H463),"")))</f>
        <v/>
      </c>
      <c r="R463" s="8" t="str">
        <f aca="false">IF(I463="","",IF(ISNUMBER(I463),I463,IFERROR(VALUE(I463),"")))</f>
        <v/>
      </c>
      <c r="S463" s="8" t="str">
        <f aca="false">IF(COUNT(O463:R463)=0,"",MAX(O463:R463))</f>
        <v/>
      </c>
      <c r="T463" s="8" t="str">
        <f aca="false">IF(S463="","",IFERROR(INDEX(Codetabel!$B$2:$B$11,MATCH(S463,Codetabel!$A$2:$A$11,0)),""))</f>
        <v/>
      </c>
      <c r="U463" s="8" t="str">
        <f aca="false">IF(NOT(X463),"n/a (excluded)",IF(K463=S463,"OK","MISMATCH"))</f>
        <v>n/a (excluded)</v>
      </c>
      <c r="V463" s="8" t="str">
        <f aca="false">IF(NOT(X463),"n/a (excluded)",IF(M463&amp;""=T463&amp;"","OK","MISMATCH"))</f>
        <v>n/a (excluded)</v>
      </c>
      <c r="W463" s="8" t="str">
        <f aca="false">IF(E463="","no activity description",IF(O463="","no numeric odour distance",IF(M463="","no category","")))</f>
        <v>no activity description</v>
      </c>
      <c r="X463" s="12" t="b">
        <f aca="false">W463=""</f>
        <v>0</v>
      </c>
      <c r="Y463" s="8" t="str">
        <f aca="false">IF(X463,INDEX(Codetabel!$C$2:$C$11,MATCH(M463&amp;"",Codetabel!$B$2:$B$11,0)),"")</f>
        <v/>
      </c>
      <c r="Z463" s="8" t="str">
        <f aca="false">IF(X463,O463=S463,"")</f>
        <v/>
      </c>
    </row>
    <row r="464" customFormat="false" ht="15" hidden="false" customHeight="false" outlineLevel="0" collapsed="false">
      <c r="A464" s="9" t="n">
        <v>465</v>
      </c>
      <c r="B464" s="9" t="s">
        <v>1469</v>
      </c>
      <c r="C464" s="9" t="s">
        <v>1470</v>
      </c>
      <c r="D464" s="9" t="s">
        <v>1212</v>
      </c>
      <c r="E464" s="9" t="s">
        <v>1471</v>
      </c>
      <c r="F464" s="9"/>
      <c r="G464" s="9"/>
      <c r="H464" s="9"/>
      <c r="I464" s="9"/>
      <c r="J464" s="9"/>
      <c r="K464" s="9"/>
      <c r="L464" s="9" t="n">
        <f aca="false">IF(ISNA(P465),"",P465)</f>
        <v>0</v>
      </c>
      <c r="M464" s="9"/>
      <c r="N464" s="11" t="b">
        <f aca="false">TRUE()</f>
        <v>1</v>
      </c>
      <c r="O464" s="8" t="str">
        <f aca="false">IF(F464="","",IF(ISNUMBER(F464),F464,IFERROR(VALUE(F464),"")))</f>
        <v/>
      </c>
      <c r="P464" s="8" t="str">
        <f aca="false">IF(G464="","",IF(ISNUMBER(G464),G464,IFERROR(VALUE(G464),"")))</f>
        <v/>
      </c>
      <c r="Q464" s="8" t="str">
        <f aca="false">IF(H464="","",IF(ISNUMBER(H464),H464,IFERROR(VALUE(H464),"")))</f>
        <v/>
      </c>
      <c r="R464" s="8" t="str">
        <f aca="false">IF(I464="","",IF(ISNUMBER(I464),I464,IFERROR(VALUE(I464),"")))</f>
        <v/>
      </c>
      <c r="S464" s="8" t="str">
        <f aca="false">IF(COUNT(O464:R464)=0,"",MAX(O464:R464))</f>
        <v/>
      </c>
      <c r="T464" s="8" t="str">
        <f aca="false">IF(S464="","",IFERROR(INDEX(Codetabel!$B$2:$B$11,MATCH(S464,Codetabel!$A$2:$A$11,0)),""))</f>
        <v/>
      </c>
      <c r="U464" s="8" t="str">
        <f aca="false">IF(NOT(X464),"n/a (excluded)",IF(K464=S464,"OK","MISMATCH"))</f>
        <v>n/a (excluded)</v>
      </c>
      <c r="V464" s="8" t="str">
        <f aca="false">IF(NOT(X464),"n/a (excluded)",IF(M464&amp;""=T464&amp;"","OK","MISMATCH"))</f>
        <v>n/a (excluded)</v>
      </c>
      <c r="W464" s="8" t="str">
        <f aca="false">IF(E464="","no activity description",IF(O464="","no numeric odour distance",IF(M464="","no category","")))</f>
        <v>no numeric odour distance</v>
      </c>
      <c r="X464" s="12" t="b">
        <f aca="false">W464=""</f>
        <v>0</v>
      </c>
      <c r="Y464" s="8" t="str">
        <f aca="false">IF(X464,INDEX(Codetabel!$C$2:$C$11,MATCH(M464&amp;"",Codetabel!$B$2:$B$11,0)),"")</f>
        <v/>
      </c>
      <c r="Z464" s="8" t="str">
        <f aca="false">IF(X464,O464=S464,"")</f>
        <v/>
      </c>
    </row>
    <row r="465" customFormat="false" ht="15" hidden="false" customHeight="false" outlineLevel="0" collapsed="false">
      <c r="A465" s="9" t="n">
        <v>466</v>
      </c>
      <c r="B465" s="9" t="s">
        <v>1158</v>
      </c>
      <c r="C465" s="9" t="s">
        <v>1159</v>
      </c>
      <c r="D465" s="9" t="s">
        <v>1285</v>
      </c>
      <c r="E465" s="9" t="s">
        <v>1160</v>
      </c>
      <c r="F465" s="9" t="n">
        <v>30</v>
      </c>
      <c r="G465" s="9" t="n">
        <v>0</v>
      </c>
      <c r="H465" s="9" t="n">
        <v>50</v>
      </c>
      <c r="I465" s="9" t="n">
        <v>30</v>
      </c>
      <c r="J465" s="9" t="n">
        <f aca="false">MAX(J466,G466,F466,E466)</f>
        <v>30</v>
      </c>
      <c r="K465" s="9" t="n">
        <v>50</v>
      </c>
      <c r="L465" s="9" t="n">
        <f aca="false">IF(ISNA(P466),"",P466)</f>
        <v>0</v>
      </c>
      <c r="M465" s="9" t="s">
        <v>126</v>
      </c>
      <c r="N465" s="11" t="b">
        <f aca="false">TRUE()</f>
        <v>1</v>
      </c>
      <c r="O465" s="8" t="n">
        <f aca="false">IF(F465="","",IF(ISNUMBER(F465),F465,IFERROR(VALUE(F465),"")))</f>
        <v>30</v>
      </c>
      <c r="P465" s="8" t="n">
        <f aca="false">IF(G465="","",IF(ISNUMBER(G465),G465,IFERROR(VALUE(G465),"")))</f>
        <v>0</v>
      </c>
      <c r="Q465" s="8" t="n">
        <f aca="false">IF(H465="","",IF(ISNUMBER(H465),H465,IFERROR(VALUE(H465),"")))</f>
        <v>50</v>
      </c>
      <c r="R465" s="8" t="n">
        <f aca="false">IF(I465="","",IF(ISNUMBER(I465),I465,IFERROR(VALUE(I465),"")))</f>
        <v>30</v>
      </c>
      <c r="S465" s="8" t="n">
        <f aca="false">IF(COUNT(O465:R465)=0,"",MAX(O465:R465))</f>
        <v>50</v>
      </c>
      <c r="T465" s="8" t="str">
        <f aca="false">IF(S465="","",IFERROR(INDEX(Codetabel!$B$2:$B$11,MATCH(S465,Codetabel!$A$2:$A$11,0)),""))</f>
        <v>3.1</v>
      </c>
      <c r="U465" s="8" t="str">
        <f aca="false">IF(NOT(X465),"n/a (excluded)",IF(K465=S465,"OK","MISMATCH"))</f>
        <v>OK</v>
      </c>
      <c r="V465" s="8" t="str">
        <f aca="false">IF(NOT(X465),"n/a (excluded)",IF(M465&amp;""=T465&amp;"","OK","MISMATCH"))</f>
        <v>OK</v>
      </c>
      <c r="W465" s="8" t="str">
        <f aca="false">IF(E465="","no activity description",IF(O465="","no numeric odour distance",IF(M465="","no category","")))</f>
        <v/>
      </c>
      <c r="X465" s="12" t="b">
        <f aca="false">W465=""</f>
        <v>1</v>
      </c>
      <c r="Y465" s="8" t="n">
        <f aca="false">IF(X465,INDEX(Codetabel!$C$2:$C$11,MATCH(M465&amp;"",Codetabel!$B$2:$B$11,0)),"")</f>
        <v>3</v>
      </c>
      <c r="Z465" s="12" t="b">
        <f aca="false">IF(X465,O465=S465,"")</f>
        <v>0</v>
      </c>
    </row>
    <row r="466" customFormat="false" ht="15" hidden="false" customHeight="false" outlineLevel="0" collapsed="false">
      <c r="A466" s="9" t="n">
        <v>467</v>
      </c>
      <c r="B466" s="9" t="s">
        <v>1158</v>
      </c>
      <c r="C466" s="9" t="s">
        <v>1159</v>
      </c>
      <c r="D466" s="9" t="s">
        <v>1286</v>
      </c>
      <c r="E466" s="9" t="s">
        <v>1161</v>
      </c>
      <c r="F466" s="9" t="n">
        <v>30</v>
      </c>
      <c r="G466" s="9" t="n">
        <v>0</v>
      </c>
      <c r="H466" s="9" t="n">
        <v>50</v>
      </c>
      <c r="I466" s="9" t="n">
        <v>30</v>
      </c>
      <c r="J466" s="9" t="n">
        <f aca="false">MAX(J467,G467,F467,E467)</f>
        <v>30</v>
      </c>
      <c r="K466" s="9" t="n">
        <v>50</v>
      </c>
      <c r="L466" s="9" t="n">
        <f aca="false">IF(ISNA(P467),"",P467)</f>
        <v>0</v>
      </c>
      <c r="M466" s="9" t="s">
        <v>126</v>
      </c>
      <c r="N466" s="11" t="b">
        <f aca="false">TRUE()</f>
        <v>1</v>
      </c>
      <c r="O466" s="8" t="n">
        <f aca="false">IF(F466="","",IF(ISNUMBER(F466),F466,IFERROR(VALUE(F466),"")))</f>
        <v>30</v>
      </c>
      <c r="P466" s="8" t="n">
        <f aca="false">IF(G466="","",IF(ISNUMBER(G466),G466,IFERROR(VALUE(G466),"")))</f>
        <v>0</v>
      </c>
      <c r="Q466" s="8" t="n">
        <f aca="false">IF(H466="","",IF(ISNUMBER(H466),H466,IFERROR(VALUE(H466),"")))</f>
        <v>50</v>
      </c>
      <c r="R466" s="8" t="n">
        <f aca="false">IF(I466="","",IF(ISNUMBER(I466),I466,IFERROR(VALUE(I466),"")))</f>
        <v>30</v>
      </c>
      <c r="S466" s="8" t="n">
        <f aca="false">IF(COUNT(O466:R466)=0,"",MAX(O466:R466))</f>
        <v>50</v>
      </c>
      <c r="T466" s="8" t="str">
        <f aca="false">IF(S466="","",IFERROR(INDEX(Codetabel!$B$2:$B$11,MATCH(S466,Codetabel!$A$2:$A$11,0)),""))</f>
        <v>3.1</v>
      </c>
      <c r="U466" s="8" t="str">
        <f aca="false">IF(NOT(X466),"n/a (excluded)",IF(K466=S466,"OK","MISMATCH"))</f>
        <v>OK</v>
      </c>
      <c r="V466" s="8" t="str">
        <f aca="false">IF(NOT(X466),"n/a (excluded)",IF(M466&amp;""=T466&amp;"","OK","MISMATCH"))</f>
        <v>OK</v>
      </c>
      <c r="W466" s="8" t="str">
        <f aca="false">IF(E466="","no activity description",IF(O466="","no numeric odour distance",IF(M466="","no category","")))</f>
        <v/>
      </c>
      <c r="X466" s="12" t="b">
        <f aca="false">W466=""</f>
        <v>1</v>
      </c>
      <c r="Y466" s="8" t="n">
        <f aca="false">IF(X466,INDEX(Codetabel!$C$2:$C$11,MATCH(M466&amp;"",Codetabel!$B$2:$B$11,0)),"")</f>
        <v>3</v>
      </c>
      <c r="Z466" s="12" t="b">
        <f aca="false">IF(X466,O466=S466,"")</f>
        <v>0</v>
      </c>
    </row>
    <row r="467" customFormat="false" ht="15" hidden="false" customHeight="false" outlineLevel="0" collapsed="false">
      <c r="A467" s="9" t="n">
        <v>468</v>
      </c>
      <c r="B467" s="9" t="s">
        <v>1162</v>
      </c>
      <c r="C467" s="9" t="s">
        <v>1163</v>
      </c>
      <c r="D467" s="9"/>
      <c r="E467" s="9" t="s">
        <v>1164</v>
      </c>
      <c r="F467" s="9" t="n">
        <v>30</v>
      </c>
      <c r="G467" s="9" t="n">
        <v>0</v>
      </c>
      <c r="H467" s="9" t="n">
        <v>30</v>
      </c>
      <c r="I467" s="9" t="n">
        <v>30</v>
      </c>
      <c r="J467" s="9" t="n">
        <f aca="false">MAX(J468,G468,F468,E468)</f>
        <v>0</v>
      </c>
      <c r="K467" s="9" t="n">
        <v>30</v>
      </c>
      <c r="L467" s="9" t="n">
        <f aca="false">IF(ISNA(P468),"",P468)</f>
        <v>0</v>
      </c>
      <c r="M467" s="9" t="s">
        <v>107</v>
      </c>
      <c r="N467" s="11" t="b">
        <f aca="false">TRUE()</f>
        <v>1</v>
      </c>
      <c r="O467" s="8" t="n">
        <f aca="false">IF(F467="","",IF(ISNUMBER(F467),F467,IFERROR(VALUE(F467),"")))</f>
        <v>30</v>
      </c>
      <c r="P467" s="8" t="n">
        <f aca="false">IF(G467="","",IF(ISNUMBER(G467),G467,IFERROR(VALUE(G467),"")))</f>
        <v>0</v>
      </c>
      <c r="Q467" s="8" t="n">
        <f aca="false">IF(H467="","",IF(ISNUMBER(H467),H467,IFERROR(VALUE(H467),"")))</f>
        <v>30</v>
      </c>
      <c r="R467" s="8" t="n">
        <f aca="false">IF(I467="","",IF(ISNUMBER(I467),I467,IFERROR(VALUE(I467),"")))</f>
        <v>30</v>
      </c>
      <c r="S467" s="8" t="n">
        <f aca="false">IF(COUNT(O467:R467)=0,"",MAX(O467:R467))</f>
        <v>30</v>
      </c>
      <c r="T467" s="8" t="str">
        <f aca="false">IF(S467="","",IFERROR(INDEX(Codetabel!$B$2:$B$11,MATCH(S467,Codetabel!$A$2:$A$11,0)),""))</f>
        <v>2</v>
      </c>
      <c r="U467" s="8" t="str">
        <f aca="false">IF(NOT(X467),"n/a (excluded)",IF(K467=S467,"OK","MISMATCH"))</f>
        <v>OK</v>
      </c>
      <c r="V467" s="8" t="str">
        <f aca="false">IF(NOT(X467),"n/a (excluded)",IF(M467&amp;""=T467&amp;"","OK","MISMATCH"))</f>
        <v>OK</v>
      </c>
      <c r="W467" s="8" t="str">
        <f aca="false">IF(E467="","no activity description",IF(O467="","no numeric odour distance",IF(M467="","no category","")))</f>
        <v/>
      </c>
      <c r="X467" s="12" t="b">
        <f aca="false">W467=""</f>
        <v>1</v>
      </c>
      <c r="Y467" s="8" t="n">
        <f aca="false">IF(X467,INDEX(Codetabel!$C$2:$C$11,MATCH(M467&amp;"",Codetabel!$B$2:$B$11,0)),"")</f>
        <v>2</v>
      </c>
      <c r="Z467" s="12" t="b">
        <f aca="false">IF(X467,O467=S467,"")</f>
        <v>1</v>
      </c>
    </row>
    <row r="468" customFormat="false" ht="15" hidden="false" customHeight="false" outlineLevel="0" collapsed="false">
      <c r="A468" s="9" t="n">
        <v>469</v>
      </c>
      <c r="B468" s="9" t="s">
        <v>1165</v>
      </c>
      <c r="C468" s="9" t="s">
        <v>1166</v>
      </c>
      <c r="D468" s="9" t="s">
        <v>1285</v>
      </c>
      <c r="E468" s="9" t="s">
        <v>1167</v>
      </c>
      <c r="F468" s="9" t="n">
        <v>0</v>
      </c>
      <c r="G468" s="9" t="n">
        <v>0</v>
      </c>
      <c r="H468" s="9" t="n">
        <v>30</v>
      </c>
      <c r="I468" s="9" t="n">
        <v>0</v>
      </c>
      <c r="J468" s="9" t="n">
        <f aca="false">MAX(J469,G469,F469,E469)</f>
        <v>0</v>
      </c>
      <c r="K468" s="9" t="n">
        <v>30</v>
      </c>
      <c r="L468" s="9" t="n">
        <f aca="false">IF(ISNA(P469),"",P469)</f>
        <v>0</v>
      </c>
      <c r="M468" s="9" t="s">
        <v>107</v>
      </c>
      <c r="N468" s="11" t="b">
        <f aca="false">TRUE()</f>
        <v>1</v>
      </c>
      <c r="O468" s="8" t="n">
        <f aca="false">IF(F468="","",IF(ISNUMBER(F468),F468,IFERROR(VALUE(F468),"")))</f>
        <v>0</v>
      </c>
      <c r="P468" s="8" t="n">
        <f aca="false">IF(G468="","",IF(ISNUMBER(G468),G468,IFERROR(VALUE(G468),"")))</f>
        <v>0</v>
      </c>
      <c r="Q468" s="8" t="n">
        <f aca="false">IF(H468="","",IF(ISNUMBER(H468),H468,IFERROR(VALUE(H468),"")))</f>
        <v>30</v>
      </c>
      <c r="R468" s="8" t="n">
        <f aca="false">IF(I468="","",IF(ISNUMBER(I468),I468,IFERROR(VALUE(I468),"")))</f>
        <v>0</v>
      </c>
      <c r="S468" s="8" t="n">
        <f aca="false">IF(COUNT(O468:R468)=0,"",MAX(O468:R468))</f>
        <v>30</v>
      </c>
      <c r="T468" s="8" t="str">
        <f aca="false">IF(S468="","",IFERROR(INDEX(Codetabel!$B$2:$B$11,MATCH(S468,Codetabel!$A$2:$A$11,0)),""))</f>
        <v>2</v>
      </c>
      <c r="U468" s="8" t="str">
        <f aca="false">IF(NOT(X468),"n/a (excluded)",IF(K468=S468,"OK","MISMATCH"))</f>
        <v>OK</v>
      </c>
      <c r="V468" s="8" t="str">
        <f aca="false">IF(NOT(X468),"n/a (excluded)",IF(M468&amp;""=T468&amp;"","OK","MISMATCH"))</f>
        <v>OK</v>
      </c>
      <c r="W468" s="8" t="str">
        <f aca="false">IF(E468="","no activity description",IF(O468="","no numeric odour distance",IF(M468="","no category","")))</f>
        <v/>
      </c>
      <c r="X468" s="12" t="b">
        <f aca="false">W468=""</f>
        <v>1</v>
      </c>
      <c r="Y468" s="8" t="n">
        <f aca="false">IF(X468,INDEX(Codetabel!$C$2:$C$11,MATCH(M468&amp;"",Codetabel!$B$2:$B$11,0)),"")</f>
        <v>2</v>
      </c>
      <c r="Z468" s="12" t="b">
        <f aca="false">IF(X468,O468=S468,"")</f>
        <v>0</v>
      </c>
    </row>
  </sheetData>
  <autoFilter ref="A1:Z4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"/>
    <col collapsed="false" customWidth="true" hidden="false" outlineLevel="0" max="5" min="5" style="0" width="70"/>
    <col collapsed="false" customWidth="true" hidden="false" outlineLevel="0" max="6" min="6" style="0" width="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4" t="s">
        <v>1477</v>
      </c>
      <c r="B1" s="4" t="s">
        <v>1478</v>
      </c>
      <c r="C1" s="4" t="s">
        <v>1479</v>
      </c>
      <c r="E1" s="13" t="s">
        <v>1480</v>
      </c>
      <c r="G1" s="1" t="s">
        <v>1481</v>
      </c>
      <c r="H1" s="1" t="s">
        <v>1482</v>
      </c>
    </row>
    <row r="2" customFormat="false" ht="15" hidden="false" customHeight="false" outlineLevel="0" collapsed="false">
      <c r="A2" s="0" t="n">
        <v>10</v>
      </c>
      <c r="B2" s="0" t="s">
        <v>392</v>
      </c>
      <c r="C2" s="0" t="n">
        <v>1</v>
      </c>
      <c r="E2" s="0" t="s">
        <v>1483</v>
      </c>
      <c r="G2" s="0" t="n">
        <v>0</v>
      </c>
      <c r="H2" s="0" t="n">
        <v>0</v>
      </c>
    </row>
    <row r="3" customFormat="false" ht="15" hidden="false" customHeight="false" outlineLevel="0" collapsed="false">
      <c r="A3" s="0" t="n">
        <v>30</v>
      </c>
      <c r="B3" s="0" t="s">
        <v>107</v>
      </c>
      <c r="C3" s="0" t="n">
        <v>2</v>
      </c>
      <c r="E3" s="0" t="s">
        <v>1484</v>
      </c>
      <c r="G3" s="0" t="n">
        <v>10</v>
      </c>
      <c r="H3" s="0" t="n">
        <v>1</v>
      </c>
    </row>
    <row r="4" customFormat="false" ht="15" hidden="false" customHeight="false" outlineLevel="0" collapsed="false">
      <c r="A4" s="0" t="n">
        <v>50</v>
      </c>
      <c r="B4" s="0" t="s">
        <v>126</v>
      </c>
      <c r="C4" s="0" t="n">
        <v>3</v>
      </c>
      <c r="G4" s="0" t="n">
        <v>30</v>
      </c>
      <c r="H4" s="0" t="n">
        <v>2</v>
      </c>
    </row>
    <row r="5" customFormat="false" ht="15" hidden="false" customHeight="false" outlineLevel="0" collapsed="false">
      <c r="A5" s="0" t="n">
        <v>100</v>
      </c>
      <c r="B5" s="0" t="s">
        <v>115</v>
      </c>
      <c r="C5" s="0" t="n">
        <v>4</v>
      </c>
      <c r="E5" s="0" t="s">
        <v>1485</v>
      </c>
      <c r="G5" s="0" t="n">
        <v>50</v>
      </c>
      <c r="H5" s="0" t="n">
        <v>3</v>
      </c>
    </row>
    <row r="6" customFormat="false" ht="15" hidden="false" customHeight="false" outlineLevel="0" collapsed="false">
      <c r="A6" s="0" t="n">
        <v>200</v>
      </c>
      <c r="B6" s="0" t="s">
        <v>132</v>
      </c>
      <c r="C6" s="0" t="n">
        <v>5</v>
      </c>
      <c r="G6" s="0" t="n">
        <v>100</v>
      </c>
      <c r="H6" s="0" t="n">
        <v>4</v>
      </c>
    </row>
    <row r="7" customFormat="false" ht="15" hidden="false" customHeight="false" outlineLevel="0" collapsed="false">
      <c r="A7" s="0" t="n">
        <v>300</v>
      </c>
      <c r="B7" s="0" t="s">
        <v>199</v>
      </c>
      <c r="C7" s="0" t="n">
        <v>6</v>
      </c>
      <c r="G7" s="0" t="n">
        <v>200</v>
      </c>
      <c r="H7" s="0" t="n">
        <v>5</v>
      </c>
    </row>
    <row r="8" customFormat="false" ht="15" hidden="false" customHeight="false" outlineLevel="0" collapsed="false">
      <c r="A8" s="0" t="n">
        <v>500</v>
      </c>
      <c r="B8" s="0" t="s">
        <v>180</v>
      </c>
      <c r="C8" s="0" t="n">
        <v>7</v>
      </c>
      <c r="G8" s="0" t="n">
        <v>300</v>
      </c>
      <c r="H8" s="0" t="n">
        <v>6</v>
      </c>
    </row>
    <row r="9" customFormat="false" ht="15" hidden="false" customHeight="false" outlineLevel="0" collapsed="false">
      <c r="A9" s="0" t="n">
        <v>700</v>
      </c>
      <c r="B9" s="0" t="s">
        <v>182</v>
      </c>
      <c r="C9" s="0" t="n">
        <v>8</v>
      </c>
      <c r="G9" s="0" t="n">
        <v>500</v>
      </c>
      <c r="H9" s="0" t="n">
        <v>7</v>
      </c>
    </row>
    <row r="10" customFormat="false" ht="15" hidden="false" customHeight="false" outlineLevel="0" collapsed="false">
      <c r="A10" s="0" t="n">
        <v>1000</v>
      </c>
      <c r="B10" s="0" t="s">
        <v>275</v>
      </c>
      <c r="C10" s="0" t="n">
        <v>9</v>
      </c>
      <c r="G10" s="0" t="n">
        <v>700</v>
      </c>
      <c r="H10" s="0" t="n">
        <v>8</v>
      </c>
    </row>
    <row r="11" customFormat="false" ht="15" hidden="false" customHeight="false" outlineLevel="0" collapsed="false">
      <c r="A11" s="0" t="n">
        <v>1500</v>
      </c>
      <c r="B11" s="0" t="s">
        <v>418</v>
      </c>
      <c r="C11" s="0" t="n">
        <v>10</v>
      </c>
      <c r="G11" s="0" t="n">
        <v>1000</v>
      </c>
      <c r="H11" s="0" t="n">
        <v>9</v>
      </c>
    </row>
    <row r="12" customFormat="false" ht="15" hidden="false" customHeight="false" outlineLevel="0" collapsed="false">
      <c r="G12" s="0" t="n">
        <v>1500</v>
      </c>
      <c r="H12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2" min="2" style="0" width="7"/>
    <col collapsed="false" customWidth="true" hidden="false" outlineLevel="0" max="13" min="13" style="0" width="8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1486</v>
      </c>
    </row>
    <row r="2" customFormat="false" ht="15" hidden="false" customHeight="false" outlineLevel="0" collapsed="false">
      <c r="A2" s="0" t="s">
        <v>1487</v>
      </c>
    </row>
    <row r="4" customFormat="false" ht="26.85" hidden="false" customHeight="false" outlineLevel="0" collapsed="false">
      <c r="A4" s="4" t="s">
        <v>1488</v>
      </c>
      <c r="B4" s="4" t="n">
        <v>0</v>
      </c>
      <c r="C4" s="4" t="n">
        <v>10</v>
      </c>
      <c r="D4" s="4" t="n">
        <v>30</v>
      </c>
      <c r="E4" s="4" t="n">
        <v>50</v>
      </c>
      <c r="F4" s="4" t="n">
        <v>100</v>
      </c>
      <c r="G4" s="4" t="n">
        <v>200</v>
      </c>
      <c r="H4" s="4" t="n">
        <v>300</v>
      </c>
      <c r="I4" s="4" t="n">
        <v>500</v>
      </c>
      <c r="J4" s="4" t="n">
        <v>700</v>
      </c>
      <c r="K4" s="4" t="n">
        <v>1000</v>
      </c>
      <c r="L4" s="4" t="n">
        <v>1500</v>
      </c>
      <c r="M4" s="4" t="s">
        <v>1489</v>
      </c>
      <c r="N4" s="4" t="s">
        <v>1490</v>
      </c>
    </row>
    <row r="5" customFormat="false" ht="15" hidden="false" customHeight="false" outlineLevel="0" collapsed="false">
      <c r="A5" s="0" t="s">
        <v>392</v>
      </c>
      <c r="B5" s="0" t="n">
        <f aca="false">COUNTIFS(Data_B1!$G$2:$G$560,$A5,Data_B1!$F$2:$F$560,B$4)</f>
        <v>38</v>
      </c>
      <c r="C5" s="1" t="n">
        <f aca="false">COUNTIFS(Data_B1!$G$2:$G$560,$A5,Data_B1!$F$2:$F$560,C$4)</f>
        <v>5</v>
      </c>
      <c r="D5" s="13" t="n">
        <f aca="false">COUNTIFS(Data_B1!$G$2:$G$560,$A5,Data_B1!$F$2:$F$560,D$4)</f>
        <v>0</v>
      </c>
      <c r="E5" s="13" t="n">
        <f aca="false">COUNTIFS(Data_B1!$G$2:$G$560,$A5,Data_B1!$F$2:$F$560,E$4)</f>
        <v>0</v>
      </c>
      <c r="F5" s="13" t="n">
        <f aca="false">COUNTIFS(Data_B1!$G$2:$G$560,$A5,Data_B1!$F$2:$F$560,F$4)</f>
        <v>0</v>
      </c>
      <c r="G5" s="13" t="n">
        <f aca="false">COUNTIFS(Data_B1!$G$2:$G$560,$A5,Data_B1!$F$2:$F$560,G$4)</f>
        <v>0</v>
      </c>
      <c r="H5" s="13" t="n">
        <f aca="false">COUNTIFS(Data_B1!$G$2:$G$560,$A5,Data_B1!$F$2:$F$560,H$4)</f>
        <v>0</v>
      </c>
      <c r="I5" s="13" t="n">
        <f aca="false">COUNTIFS(Data_B1!$G$2:$G$560,$A5,Data_B1!$F$2:$F$560,I$4)</f>
        <v>0</v>
      </c>
      <c r="J5" s="13" t="n">
        <f aca="false">COUNTIFS(Data_B1!$G$2:$G$560,$A5,Data_B1!$F$2:$F$560,J$4)</f>
        <v>0</v>
      </c>
      <c r="K5" s="13" t="n">
        <f aca="false">COUNTIFS(Data_B1!$G$2:$G$560,$A5,Data_B1!$F$2:$F$560,K$4)</f>
        <v>0</v>
      </c>
      <c r="L5" s="13" t="n">
        <f aca="false">COUNTIFS(Data_B1!$G$2:$G$560,$A5,Data_B1!$F$2:$F$560,L$4)</f>
        <v>0</v>
      </c>
      <c r="M5" s="13" t="n">
        <f aca="false">SUM(B5:L5)</f>
        <v>43</v>
      </c>
      <c r="N5" s="13" t="n">
        <f aca="false">IFERROR(AVERAGEIFS(Data_B1!$F$2:$F$560,Data_B1!$G$2:$G$560,$A5),"")</f>
        <v>1.16279069767442</v>
      </c>
    </row>
    <row r="6" customFormat="false" ht="15" hidden="false" customHeight="false" outlineLevel="0" collapsed="false">
      <c r="A6" s="0" t="s">
        <v>107</v>
      </c>
      <c r="B6" s="0" t="n">
        <f aca="false">COUNTIFS(Data_B1!$G$2:$G$560,$A6,Data_B1!$F$2:$F$560,B$4)</f>
        <v>33</v>
      </c>
      <c r="C6" s="0" t="n">
        <f aca="false">COUNTIFS(Data_B1!$G$2:$G$560,$A6,Data_B1!$F$2:$F$560,C$4)</f>
        <v>33</v>
      </c>
      <c r="D6" s="1" t="n">
        <f aca="false">COUNTIFS(Data_B1!$G$2:$G$560,$A6,Data_B1!$F$2:$F$560,D$4)</f>
        <v>25</v>
      </c>
      <c r="E6" s="13" t="n">
        <f aca="false">COUNTIFS(Data_B1!$G$2:$G$560,$A6,Data_B1!$F$2:$F$560,E$4)</f>
        <v>0</v>
      </c>
      <c r="F6" s="13" t="n">
        <f aca="false">COUNTIFS(Data_B1!$G$2:$G$560,$A6,Data_B1!$F$2:$F$560,F$4)</f>
        <v>0</v>
      </c>
      <c r="G6" s="13" t="n">
        <f aca="false">COUNTIFS(Data_B1!$G$2:$G$560,$A6,Data_B1!$F$2:$F$560,G$4)</f>
        <v>0</v>
      </c>
      <c r="H6" s="13" t="n">
        <f aca="false">COUNTIFS(Data_B1!$G$2:$G$560,$A6,Data_B1!$F$2:$F$560,H$4)</f>
        <v>0</v>
      </c>
      <c r="I6" s="13" t="n">
        <f aca="false">COUNTIFS(Data_B1!$G$2:$G$560,$A6,Data_B1!$F$2:$F$560,I$4)</f>
        <v>0</v>
      </c>
      <c r="J6" s="13" t="n">
        <f aca="false">COUNTIFS(Data_B1!$G$2:$G$560,$A6,Data_B1!$F$2:$F$560,J$4)</f>
        <v>0</v>
      </c>
      <c r="K6" s="13" t="n">
        <f aca="false">COUNTIFS(Data_B1!$G$2:$G$560,$A6,Data_B1!$F$2:$F$560,K$4)</f>
        <v>0</v>
      </c>
      <c r="L6" s="13" t="n">
        <f aca="false">COUNTIFS(Data_B1!$G$2:$G$560,$A6,Data_B1!$F$2:$F$560,L$4)</f>
        <v>0</v>
      </c>
      <c r="M6" s="13" t="n">
        <f aca="false">SUM(B6:L6)</f>
        <v>91</v>
      </c>
      <c r="N6" s="13" t="n">
        <f aca="false">IFERROR(AVERAGEIFS(Data_B1!$F$2:$F$560,Data_B1!$G$2:$G$560,$A6),"")</f>
        <v>11.8681318681319</v>
      </c>
    </row>
    <row r="7" customFormat="false" ht="15" hidden="false" customHeight="false" outlineLevel="0" collapsed="false">
      <c r="A7" s="0" t="s">
        <v>126</v>
      </c>
      <c r="B7" s="0" t="n">
        <f aca="false">COUNTIFS(Data_B1!$G$2:$G$560,$A7,Data_B1!$F$2:$F$560,B$4)</f>
        <v>15</v>
      </c>
      <c r="C7" s="0" t="n">
        <f aca="false">COUNTIFS(Data_B1!$G$2:$G$560,$A7,Data_B1!$F$2:$F$560,C$4)</f>
        <v>20</v>
      </c>
      <c r="D7" s="0" t="n">
        <f aca="false">COUNTIFS(Data_B1!$G$2:$G$560,$A7,Data_B1!$F$2:$F$560,D$4)</f>
        <v>21</v>
      </c>
      <c r="E7" s="1" t="n">
        <f aca="false">COUNTIFS(Data_B1!$G$2:$G$560,$A7,Data_B1!$F$2:$F$560,E$4)</f>
        <v>26</v>
      </c>
      <c r="F7" s="13" t="n">
        <f aca="false">COUNTIFS(Data_B1!$G$2:$G$560,$A7,Data_B1!$F$2:$F$560,F$4)</f>
        <v>0</v>
      </c>
      <c r="G7" s="13" t="n">
        <f aca="false">COUNTIFS(Data_B1!$G$2:$G$560,$A7,Data_B1!$F$2:$F$560,G$4)</f>
        <v>0</v>
      </c>
      <c r="H7" s="13" t="n">
        <f aca="false">COUNTIFS(Data_B1!$G$2:$G$560,$A7,Data_B1!$F$2:$F$560,H$4)</f>
        <v>0</v>
      </c>
      <c r="I7" s="13" t="n">
        <f aca="false">COUNTIFS(Data_B1!$G$2:$G$560,$A7,Data_B1!$F$2:$F$560,I$4)</f>
        <v>0</v>
      </c>
      <c r="J7" s="13" t="n">
        <f aca="false">COUNTIFS(Data_B1!$G$2:$G$560,$A7,Data_B1!$F$2:$F$560,J$4)</f>
        <v>0</v>
      </c>
      <c r="K7" s="13" t="n">
        <f aca="false">COUNTIFS(Data_B1!$G$2:$G$560,$A7,Data_B1!$F$2:$F$560,K$4)</f>
        <v>0</v>
      </c>
      <c r="L7" s="13" t="n">
        <f aca="false">COUNTIFS(Data_B1!$G$2:$G$560,$A7,Data_B1!$F$2:$F$560,L$4)</f>
        <v>0</v>
      </c>
      <c r="M7" s="13" t="n">
        <f aca="false">SUM(B7:L7)</f>
        <v>82</v>
      </c>
      <c r="N7" s="13" t="n">
        <f aca="false">IFERROR(AVERAGEIFS(Data_B1!$F$2:$F$560,Data_B1!$G$2:$G$560,$A7),"")</f>
        <v>25.9756097560976</v>
      </c>
    </row>
    <row r="8" customFormat="false" ht="15" hidden="false" customHeight="false" outlineLevel="0" collapsed="false">
      <c r="A8" s="0" t="s">
        <v>115</v>
      </c>
      <c r="B8" s="0" t="n">
        <f aca="false">COUNTIFS(Data_B1!$G$2:$G$560,$A8,Data_B1!$F$2:$F$560,B$4)</f>
        <v>14</v>
      </c>
      <c r="C8" s="0" t="n">
        <f aca="false">COUNTIFS(Data_B1!$G$2:$G$560,$A8,Data_B1!$F$2:$F$560,C$4)</f>
        <v>15</v>
      </c>
      <c r="D8" s="0" t="n">
        <f aca="false">COUNTIFS(Data_B1!$G$2:$G$560,$A8,Data_B1!$F$2:$F$560,D$4)</f>
        <v>17</v>
      </c>
      <c r="E8" s="0" t="n">
        <f aca="false">COUNTIFS(Data_B1!$G$2:$G$560,$A8,Data_B1!$F$2:$F$560,E$4)</f>
        <v>20</v>
      </c>
      <c r="F8" s="1" t="n">
        <f aca="false">COUNTIFS(Data_B1!$G$2:$G$560,$A8,Data_B1!$F$2:$F$560,F$4)</f>
        <v>34</v>
      </c>
      <c r="G8" s="13" t="n">
        <f aca="false">COUNTIFS(Data_B1!$G$2:$G$560,$A8,Data_B1!$F$2:$F$560,G$4)</f>
        <v>0</v>
      </c>
      <c r="H8" s="13" t="n">
        <f aca="false">COUNTIFS(Data_B1!$G$2:$G$560,$A8,Data_B1!$F$2:$F$560,H$4)</f>
        <v>0</v>
      </c>
      <c r="I8" s="13" t="n">
        <f aca="false">COUNTIFS(Data_B1!$G$2:$G$560,$A8,Data_B1!$F$2:$F$560,I$4)</f>
        <v>0</v>
      </c>
      <c r="J8" s="13" t="n">
        <f aca="false">COUNTIFS(Data_B1!$G$2:$G$560,$A8,Data_B1!$F$2:$F$560,J$4)</f>
        <v>0</v>
      </c>
      <c r="K8" s="13" t="n">
        <f aca="false">COUNTIFS(Data_B1!$G$2:$G$560,$A8,Data_B1!$F$2:$F$560,K$4)</f>
        <v>0</v>
      </c>
      <c r="L8" s="13" t="n">
        <f aca="false">COUNTIFS(Data_B1!$G$2:$G$560,$A8,Data_B1!$F$2:$F$560,L$4)</f>
        <v>0</v>
      </c>
      <c r="M8" s="13" t="n">
        <f aca="false">SUM(B8:L8)</f>
        <v>100</v>
      </c>
      <c r="N8" s="13" t="n">
        <f aca="false">IFERROR(AVERAGEIFS(Data_B1!$F$2:$F$560,Data_B1!$G$2:$G$560,$A8),"")</f>
        <v>50.6</v>
      </c>
    </row>
    <row r="9" customFormat="false" ht="15" hidden="false" customHeight="false" outlineLevel="0" collapsed="false">
      <c r="A9" s="0" t="s">
        <v>132</v>
      </c>
      <c r="B9" s="0" t="n">
        <f aca="false">COUNTIFS(Data_B1!$G$2:$G$560,$A9,Data_B1!$F$2:$F$560,B$4)</f>
        <v>3</v>
      </c>
      <c r="C9" s="0" t="n">
        <f aca="false">COUNTIFS(Data_B1!$G$2:$G$560,$A9,Data_B1!$F$2:$F$560,C$4)</f>
        <v>3</v>
      </c>
      <c r="D9" s="0" t="n">
        <f aca="false">COUNTIFS(Data_B1!$G$2:$G$560,$A9,Data_B1!$F$2:$F$560,D$4)</f>
        <v>11</v>
      </c>
      <c r="E9" s="0" t="n">
        <f aca="false">COUNTIFS(Data_B1!$G$2:$G$560,$A9,Data_B1!$F$2:$F$560,E$4)</f>
        <v>8</v>
      </c>
      <c r="F9" s="0" t="n">
        <f aca="false">COUNTIFS(Data_B1!$G$2:$G$560,$A9,Data_B1!$F$2:$F$560,F$4)</f>
        <v>10</v>
      </c>
      <c r="G9" s="1" t="n">
        <f aca="false">COUNTIFS(Data_B1!$G$2:$G$560,$A9,Data_B1!$F$2:$F$560,G$4)</f>
        <v>29</v>
      </c>
      <c r="H9" s="13" t="n">
        <f aca="false">COUNTIFS(Data_B1!$G$2:$G$560,$A9,Data_B1!$F$2:$F$560,H$4)</f>
        <v>0</v>
      </c>
      <c r="I9" s="13" t="n">
        <f aca="false">COUNTIFS(Data_B1!$G$2:$G$560,$A9,Data_B1!$F$2:$F$560,I$4)</f>
        <v>0</v>
      </c>
      <c r="J9" s="13" t="n">
        <f aca="false">COUNTIFS(Data_B1!$G$2:$G$560,$A9,Data_B1!$F$2:$F$560,J$4)</f>
        <v>0</v>
      </c>
      <c r="K9" s="13" t="n">
        <f aca="false">COUNTIFS(Data_B1!$G$2:$G$560,$A9,Data_B1!$F$2:$F$560,K$4)</f>
        <v>0</v>
      </c>
      <c r="L9" s="13" t="n">
        <f aca="false">COUNTIFS(Data_B1!$G$2:$G$560,$A9,Data_B1!$F$2:$F$560,L$4)</f>
        <v>0</v>
      </c>
      <c r="M9" s="13" t="n">
        <f aca="false">SUM(B9:L9)</f>
        <v>64</v>
      </c>
      <c r="N9" s="13" t="n">
        <f aca="false">IFERROR(AVERAGEIFS(Data_B1!$F$2:$F$560,Data_B1!$G$2:$G$560,$A9),"")</f>
        <v>118.125</v>
      </c>
    </row>
    <row r="10" customFormat="false" ht="15" hidden="false" customHeight="false" outlineLevel="0" collapsed="false">
      <c r="A10" s="0" t="s">
        <v>199</v>
      </c>
      <c r="B10" s="0" t="n">
        <f aca="false">COUNTIFS(Data_B1!$G$2:$G$560,$A10,Data_B1!$F$2:$F$560,B$4)</f>
        <v>8</v>
      </c>
      <c r="C10" s="0" t="n">
        <f aca="false">COUNTIFS(Data_B1!$G$2:$G$560,$A10,Data_B1!$F$2:$F$560,C$4)</f>
        <v>4</v>
      </c>
      <c r="D10" s="0" t="n">
        <f aca="false">COUNTIFS(Data_B1!$G$2:$G$560,$A10,Data_B1!$F$2:$F$560,D$4)</f>
        <v>11</v>
      </c>
      <c r="E10" s="0" t="n">
        <f aca="false">COUNTIFS(Data_B1!$G$2:$G$560,$A10,Data_B1!$F$2:$F$560,E$4)</f>
        <v>7</v>
      </c>
      <c r="F10" s="0" t="n">
        <f aca="false">COUNTIFS(Data_B1!$G$2:$G$560,$A10,Data_B1!$F$2:$F$560,F$4)</f>
        <v>7</v>
      </c>
      <c r="G10" s="0" t="n">
        <f aca="false">COUNTIFS(Data_B1!$G$2:$G$560,$A10,Data_B1!$F$2:$F$560,G$4)</f>
        <v>10</v>
      </c>
      <c r="H10" s="1" t="n">
        <f aca="false">COUNTIFS(Data_B1!$G$2:$G$560,$A10,Data_B1!$F$2:$F$560,H$4)</f>
        <v>37</v>
      </c>
      <c r="I10" s="13" t="n">
        <f aca="false">COUNTIFS(Data_B1!$G$2:$G$560,$A10,Data_B1!$F$2:$F$560,I$4)</f>
        <v>0</v>
      </c>
      <c r="J10" s="13" t="n">
        <f aca="false">COUNTIFS(Data_B1!$G$2:$G$560,$A10,Data_B1!$F$2:$F$560,J$4)</f>
        <v>0</v>
      </c>
      <c r="K10" s="13" t="n">
        <f aca="false">COUNTIFS(Data_B1!$G$2:$G$560,$A10,Data_B1!$F$2:$F$560,K$4)</f>
        <v>0</v>
      </c>
      <c r="L10" s="13" t="n">
        <f aca="false">COUNTIFS(Data_B1!$G$2:$G$560,$A10,Data_B1!$F$2:$F$560,L$4)</f>
        <v>0</v>
      </c>
      <c r="M10" s="13" t="n">
        <f aca="false">SUM(B10:L10)</f>
        <v>84</v>
      </c>
      <c r="N10" s="13" t="n">
        <f aca="false">IFERROR(AVERAGEIFS(Data_B1!$F$2:$F$560,Data_B1!$G$2:$G$560,$A10),"")</f>
        <v>172.857142857143</v>
      </c>
    </row>
    <row r="11" customFormat="false" ht="15" hidden="false" customHeight="false" outlineLevel="0" collapsed="false">
      <c r="A11" s="0" t="s">
        <v>180</v>
      </c>
      <c r="B11" s="0" t="n">
        <f aca="false">COUNTIFS(Data_B1!$G$2:$G$560,$A11,Data_B1!$F$2:$F$560,B$4)</f>
        <v>4</v>
      </c>
      <c r="C11" s="0" t="n">
        <f aca="false">COUNTIFS(Data_B1!$G$2:$G$560,$A11,Data_B1!$F$2:$F$560,C$4)</f>
        <v>4</v>
      </c>
      <c r="D11" s="0" t="n">
        <f aca="false">COUNTIFS(Data_B1!$G$2:$G$560,$A11,Data_B1!$F$2:$F$560,D$4)</f>
        <v>4</v>
      </c>
      <c r="E11" s="0" t="n">
        <f aca="false">COUNTIFS(Data_B1!$G$2:$G$560,$A11,Data_B1!$F$2:$F$560,E$4)</f>
        <v>8</v>
      </c>
      <c r="F11" s="0" t="n">
        <f aca="false">COUNTIFS(Data_B1!$G$2:$G$560,$A11,Data_B1!$F$2:$F$560,F$4)</f>
        <v>9</v>
      </c>
      <c r="G11" s="0" t="n">
        <f aca="false">COUNTIFS(Data_B1!$G$2:$G$560,$A11,Data_B1!$F$2:$F$560,G$4)</f>
        <v>4</v>
      </c>
      <c r="H11" s="0" t="n">
        <f aca="false">COUNTIFS(Data_B1!$G$2:$G$560,$A11,Data_B1!$F$2:$F$560,H$4)</f>
        <v>1</v>
      </c>
      <c r="I11" s="1" t="n">
        <f aca="false">COUNTIFS(Data_B1!$G$2:$G$560,$A11,Data_B1!$F$2:$F$560,I$4)</f>
        <v>10</v>
      </c>
      <c r="J11" s="13" t="n">
        <f aca="false">COUNTIFS(Data_B1!$G$2:$G$560,$A11,Data_B1!$F$2:$F$560,J$4)</f>
        <v>0</v>
      </c>
      <c r="K11" s="13" t="n">
        <f aca="false">COUNTIFS(Data_B1!$G$2:$G$560,$A11,Data_B1!$F$2:$F$560,K$4)</f>
        <v>0</v>
      </c>
      <c r="L11" s="13" t="n">
        <f aca="false">COUNTIFS(Data_B1!$G$2:$G$560,$A11,Data_B1!$F$2:$F$560,L$4)</f>
        <v>0</v>
      </c>
      <c r="M11" s="13" t="n">
        <f aca="false">SUM(B11:L11)</f>
        <v>44</v>
      </c>
      <c r="N11" s="13" t="n">
        <f aca="false">IFERROR(AVERAGEIFS(Data_B1!$F$2:$F$560,Data_B1!$G$2:$G$560,$A11),"")</f>
        <v>171.818181818182</v>
      </c>
    </row>
    <row r="12" customFormat="false" ht="15" hidden="false" customHeight="false" outlineLevel="0" collapsed="false">
      <c r="A12" s="0" t="s">
        <v>182</v>
      </c>
      <c r="B12" s="0" t="n">
        <f aca="false">COUNTIFS(Data_B1!$G$2:$G$560,$A12,Data_B1!$F$2:$F$560,B$4)</f>
        <v>0</v>
      </c>
      <c r="C12" s="0" t="n">
        <f aca="false">COUNTIFS(Data_B1!$G$2:$G$560,$A12,Data_B1!$F$2:$F$560,C$4)</f>
        <v>2</v>
      </c>
      <c r="D12" s="0" t="n">
        <f aca="false">COUNTIFS(Data_B1!$G$2:$G$560,$A12,Data_B1!$F$2:$F$560,D$4)</f>
        <v>3</v>
      </c>
      <c r="E12" s="0" t="n">
        <f aca="false">COUNTIFS(Data_B1!$G$2:$G$560,$A12,Data_B1!$F$2:$F$560,E$4)</f>
        <v>5</v>
      </c>
      <c r="F12" s="0" t="n">
        <f aca="false">COUNTIFS(Data_B1!$G$2:$G$560,$A12,Data_B1!$F$2:$F$560,F$4)</f>
        <v>4</v>
      </c>
      <c r="G12" s="0" t="n">
        <f aca="false">COUNTIFS(Data_B1!$G$2:$G$560,$A12,Data_B1!$F$2:$F$560,G$4)</f>
        <v>1</v>
      </c>
      <c r="H12" s="0" t="n">
        <f aca="false">COUNTIFS(Data_B1!$G$2:$G$560,$A12,Data_B1!$F$2:$F$560,H$4)</f>
        <v>1</v>
      </c>
      <c r="I12" s="0" t="n">
        <f aca="false">COUNTIFS(Data_B1!$G$2:$G$560,$A12,Data_B1!$F$2:$F$560,I$4)</f>
        <v>0</v>
      </c>
      <c r="J12" s="1" t="n">
        <f aca="false">COUNTIFS(Data_B1!$G$2:$G$560,$A12,Data_B1!$F$2:$F$560,J$4)</f>
        <v>8</v>
      </c>
      <c r="K12" s="13" t="n">
        <f aca="false">COUNTIFS(Data_B1!$G$2:$G$560,$A12,Data_B1!$F$2:$F$560,K$4)</f>
        <v>0</v>
      </c>
      <c r="L12" s="13" t="n">
        <f aca="false">COUNTIFS(Data_B1!$G$2:$G$560,$A12,Data_B1!$F$2:$F$560,L$4)</f>
        <v>0</v>
      </c>
      <c r="M12" s="13" t="n">
        <f aca="false">SUM(B12:L12)</f>
        <v>24</v>
      </c>
      <c r="N12" s="13" t="n">
        <f aca="false">IFERROR(AVERAGEIFS(Data_B1!$F$2:$F$560,Data_B1!$G$2:$G$560,$A12),"")</f>
        <v>285.833333333333</v>
      </c>
    </row>
    <row r="13" customFormat="false" ht="15" hidden="false" customHeight="false" outlineLevel="0" collapsed="false">
      <c r="A13" s="0" t="s">
        <v>275</v>
      </c>
      <c r="B13" s="0" t="n">
        <f aca="false">COUNTIFS(Data_B1!$G$2:$G$560,$A13,Data_B1!$F$2:$F$560,B$4)</f>
        <v>0</v>
      </c>
      <c r="C13" s="0" t="n">
        <f aca="false">COUNTIFS(Data_B1!$G$2:$G$560,$A13,Data_B1!$F$2:$F$560,C$4)</f>
        <v>2</v>
      </c>
      <c r="D13" s="0" t="n">
        <f aca="false">COUNTIFS(Data_B1!$G$2:$G$560,$A13,Data_B1!$F$2:$F$560,D$4)</f>
        <v>2</v>
      </c>
      <c r="E13" s="0" t="n">
        <f aca="false">COUNTIFS(Data_B1!$G$2:$G$560,$A13,Data_B1!$F$2:$F$560,E$4)</f>
        <v>4</v>
      </c>
      <c r="F13" s="0" t="n">
        <f aca="false">COUNTIFS(Data_B1!$G$2:$G$560,$A13,Data_B1!$F$2:$F$560,F$4)</f>
        <v>1</v>
      </c>
      <c r="G13" s="0" t="n">
        <f aca="false">COUNTIFS(Data_B1!$G$2:$G$560,$A13,Data_B1!$F$2:$F$560,G$4)</f>
        <v>1</v>
      </c>
      <c r="H13" s="0" t="n">
        <f aca="false">COUNTIFS(Data_B1!$G$2:$G$560,$A13,Data_B1!$F$2:$F$560,H$4)</f>
        <v>2</v>
      </c>
      <c r="I13" s="0" t="n">
        <f aca="false">COUNTIFS(Data_B1!$G$2:$G$560,$A13,Data_B1!$F$2:$F$560,I$4)</f>
        <v>0</v>
      </c>
      <c r="J13" s="0" t="n">
        <f aca="false">COUNTIFS(Data_B1!$G$2:$G$560,$A13,Data_B1!$F$2:$F$560,J$4)</f>
        <v>0</v>
      </c>
      <c r="K13" s="1" t="n">
        <f aca="false">COUNTIFS(Data_B1!$G$2:$G$560,$A13,Data_B1!$F$2:$F$560,K$4)</f>
        <v>3</v>
      </c>
      <c r="L13" s="13" t="n">
        <f aca="false">COUNTIFS(Data_B1!$G$2:$G$560,$A13,Data_B1!$F$2:$F$560,L$4)</f>
        <v>0</v>
      </c>
      <c r="M13" s="13" t="n">
        <f aca="false">SUM(B13:L13)</f>
        <v>15</v>
      </c>
      <c r="N13" s="13" t="n">
        <f aca="false">IFERROR(AVERAGEIFS(Data_B1!$F$2:$F$560,Data_B1!$G$2:$G$560,$A13),"")</f>
        <v>278.666666666667</v>
      </c>
    </row>
    <row r="14" customFormat="false" ht="15" hidden="false" customHeight="false" outlineLevel="0" collapsed="false">
      <c r="A14" s="0" t="s">
        <v>418</v>
      </c>
      <c r="B14" s="0" t="n">
        <f aca="false">COUNTIFS(Data_B1!$G$2:$G$560,$A14,Data_B1!$F$2:$F$560,B$4)</f>
        <v>2</v>
      </c>
      <c r="C14" s="0" t="n">
        <f aca="false">COUNTIFS(Data_B1!$G$2:$G$560,$A14,Data_B1!$F$2:$F$560,C$4)</f>
        <v>5</v>
      </c>
      <c r="D14" s="0" t="n">
        <f aca="false">COUNTIFS(Data_B1!$G$2:$G$560,$A14,Data_B1!$F$2:$F$560,D$4)</f>
        <v>0</v>
      </c>
      <c r="E14" s="0" t="n">
        <f aca="false">COUNTIFS(Data_B1!$G$2:$G$560,$A14,Data_B1!$F$2:$F$560,E$4)</f>
        <v>0</v>
      </c>
      <c r="F14" s="0" t="n">
        <f aca="false">COUNTIFS(Data_B1!$G$2:$G$560,$A14,Data_B1!$F$2:$F$560,F$4)</f>
        <v>1</v>
      </c>
      <c r="G14" s="0" t="n">
        <f aca="false">COUNTIFS(Data_B1!$G$2:$G$560,$A14,Data_B1!$F$2:$F$560,G$4)</f>
        <v>1</v>
      </c>
      <c r="H14" s="0" t="n">
        <f aca="false">COUNTIFS(Data_B1!$G$2:$G$560,$A14,Data_B1!$F$2:$F$560,H$4)</f>
        <v>0</v>
      </c>
      <c r="I14" s="0" t="n">
        <f aca="false">COUNTIFS(Data_B1!$G$2:$G$560,$A14,Data_B1!$F$2:$F$560,I$4)</f>
        <v>0</v>
      </c>
      <c r="J14" s="0" t="n">
        <f aca="false">COUNTIFS(Data_B1!$G$2:$G$560,$A14,Data_B1!$F$2:$F$560,J$4)</f>
        <v>0</v>
      </c>
      <c r="K14" s="0" t="n">
        <f aca="false">COUNTIFS(Data_B1!$G$2:$G$560,$A14,Data_B1!$F$2:$F$560,K$4)</f>
        <v>0</v>
      </c>
      <c r="L14" s="1" t="n">
        <f aca="false">COUNTIFS(Data_B1!$G$2:$G$560,$A14,Data_B1!$F$2:$F$560,L$4)</f>
        <v>3</v>
      </c>
      <c r="M14" s="13" t="n">
        <f aca="false">SUM(B14:L14)</f>
        <v>12</v>
      </c>
      <c r="N14" s="13" t="n">
        <f aca="false">IFERROR(AVERAGEIFS(Data_B1!$F$2:$F$560,Data_B1!$G$2:$G$560,$A14),"")</f>
        <v>404.166666666667</v>
      </c>
    </row>
    <row r="15" customFormat="false" ht="15" hidden="false" customHeight="false" outlineLevel="0" collapsed="false">
      <c r="A15" s="0" t="s">
        <v>1489</v>
      </c>
      <c r="B15" s="0" t="n">
        <f aca="false">SUM(B5:B14)</f>
        <v>117</v>
      </c>
      <c r="C15" s="0" t="n">
        <f aca="false">SUM(C5:C14)</f>
        <v>93</v>
      </c>
      <c r="D15" s="0" t="n">
        <f aca="false">SUM(D5:D14)</f>
        <v>94</v>
      </c>
      <c r="E15" s="0" t="n">
        <f aca="false">SUM(E5:E14)</f>
        <v>78</v>
      </c>
      <c r="F15" s="0" t="n">
        <f aca="false">SUM(F5:F14)</f>
        <v>66</v>
      </c>
      <c r="G15" s="0" t="n">
        <f aca="false">SUM(G5:G14)</f>
        <v>46</v>
      </c>
      <c r="H15" s="0" t="n">
        <f aca="false">SUM(H5:H14)</f>
        <v>41</v>
      </c>
      <c r="I15" s="0" t="n">
        <f aca="false">SUM(I5:I14)</f>
        <v>10</v>
      </c>
      <c r="J15" s="0" t="n">
        <f aca="false">SUM(J5:J14)</f>
        <v>8</v>
      </c>
      <c r="K15" s="0" t="n">
        <f aca="false">SUM(K5:K14)</f>
        <v>3</v>
      </c>
      <c r="L15" s="0" t="n">
        <f aca="false">SUM(L5:L14)</f>
        <v>3</v>
      </c>
      <c r="M15" s="0" t="n">
        <f aca="false">SUM(M5:M14)</f>
        <v>559</v>
      </c>
    </row>
    <row r="16" customFormat="false" ht="15" hidden="false" customHeight="false" outlineLevel="0" collapsed="false">
      <c r="A16" s="0" t="s">
        <v>1491</v>
      </c>
      <c r="B16" s="14" t="str">
        <f aca="false">IF(M15=COUNT(Data_B1!$F$2:$F$560),"OK","MISMATCH")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2" min="2" style="0" width="7"/>
    <col collapsed="false" customWidth="true" hidden="false" outlineLevel="0" max="13" min="13" style="0" width="8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1492</v>
      </c>
    </row>
    <row r="2" customFormat="false" ht="15" hidden="false" customHeight="false" outlineLevel="0" collapsed="false">
      <c r="A2" s="0" t="s">
        <v>1493</v>
      </c>
    </row>
    <row r="4" customFormat="false" ht="26.85" hidden="false" customHeight="false" outlineLevel="0" collapsed="false">
      <c r="A4" s="4" t="s">
        <v>1488</v>
      </c>
      <c r="B4" s="4" t="n">
        <v>0</v>
      </c>
      <c r="C4" s="4" t="n">
        <v>10</v>
      </c>
      <c r="D4" s="4" t="n">
        <v>30</v>
      </c>
      <c r="E4" s="4" t="n">
        <v>50</v>
      </c>
      <c r="F4" s="4" t="n">
        <v>100</v>
      </c>
      <c r="G4" s="4" t="n">
        <v>200</v>
      </c>
      <c r="H4" s="4" t="n">
        <v>300</v>
      </c>
      <c r="I4" s="4" t="n">
        <v>500</v>
      </c>
      <c r="J4" s="4" t="n">
        <v>700</v>
      </c>
      <c r="K4" s="4" t="n">
        <v>1000</v>
      </c>
      <c r="L4" s="4" t="n">
        <v>1500</v>
      </c>
      <c r="M4" s="4" t="s">
        <v>1489</v>
      </c>
      <c r="N4" s="4" t="s">
        <v>1490</v>
      </c>
    </row>
    <row r="5" customFormat="false" ht="15" hidden="false" customHeight="false" outlineLevel="0" collapsed="false">
      <c r="A5" s="0" t="s">
        <v>392</v>
      </c>
      <c r="B5" s="0" t="n">
        <f aca="false">COUNTIFS(Data_B2!$G$2:$G$316,$A5,Data_B2!$F$2:$F$316,B$4)</f>
        <v>2</v>
      </c>
      <c r="C5" s="1" t="n">
        <f aca="false">COUNTIFS(Data_B2!$G$2:$G$316,$A5,Data_B2!$F$2:$F$316,C$4)</f>
        <v>0</v>
      </c>
      <c r="D5" s="13" t="n">
        <f aca="false">COUNTIFS(Data_B2!$G$2:$G$316,$A5,Data_B2!$F$2:$F$316,D$4)</f>
        <v>0</v>
      </c>
      <c r="E5" s="13" t="n">
        <f aca="false">COUNTIFS(Data_B2!$G$2:$G$316,$A5,Data_B2!$F$2:$F$316,E$4)</f>
        <v>0</v>
      </c>
      <c r="F5" s="13" t="n">
        <f aca="false">COUNTIFS(Data_B2!$G$2:$G$316,$A5,Data_B2!$F$2:$F$316,F$4)</f>
        <v>0</v>
      </c>
      <c r="G5" s="13" t="n">
        <f aca="false">COUNTIFS(Data_B2!$G$2:$G$316,$A5,Data_B2!$F$2:$F$316,G$4)</f>
        <v>0</v>
      </c>
      <c r="H5" s="13" t="n">
        <f aca="false">COUNTIFS(Data_B2!$G$2:$G$316,$A5,Data_B2!$F$2:$F$316,H$4)</f>
        <v>0</v>
      </c>
      <c r="I5" s="13" t="n">
        <f aca="false">COUNTIFS(Data_B2!$G$2:$G$316,$A5,Data_B2!$F$2:$F$316,I$4)</f>
        <v>0</v>
      </c>
      <c r="J5" s="13" t="n">
        <f aca="false">COUNTIFS(Data_B2!$G$2:$G$316,$A5,Data_B2!$F$2:$F$316,J$4)</f>
        <v>0</v>
      </c>
      <c r="K5" s="13" t="n">
        <f aca="false">COUNTIFS(Data_B2!$G$2:$G$316,$A5,Data_B2!$F$2:$F$316,K$4)</f>
        <v>0</v>
      </c>
      <c r="L5" s="13" t="n">
        <f aca="false">COUNTIFS(Data_B2!$G$2:$G$316,$A5,Data_B2!$F$2:$F$316,L$4)</f>
        <v>0</v>
      </c>
      <c r="M5" s="13" t="n">
        <f aca="false">SUM(B5:L5)</f>
        <v>2</v>
      </c>
      <c r="N5" s="13" t="n">
        <f aca="false">IFERROR(AVERAGEIFS(Data_B2!$F$2:$F$316,Data_B2!$G$2:$G$316,$A5),"")</f>
        <v>0</v>
      </c>
    </row>
    <row r="6" customFormat="false" ht="15" hidden="false" customHeight="false" outlineLevel="0" collapsed="false">
      <c r="A6" s="0" t="s">
        <v>107</v>
      </c>
      <c r="B6" s="0" t="n">
        <f aca="false">COUNTIFS(Data_B2!$G$2:$G$316,$A6,Data_B2!$F$2:$F$316,B$4)</f>
        <v>15</v>
      </c>
      <c r="C6" s="0" t="n">
        <f aca="false">COUNTIFS(Data_B2!$G$2:$G$316,$A6,Data_B2!$F$2:$F$316,C$4)</f>
        <v>11</v>
      </c>
      <c r="D6" s="1" t="n">
        <f aca="false">COUNTIFS(Data_B2!$G$2:$G$316,$A6,Data_B2!$F$2:$F$316,D$4)</f>
        <v>9</v>
      </c>
      <c r="E6" s="13" t="n">
        <f aca="false">COUNTIFS(Data_B2!$G$2:$G$316,$A6,Data_B2!$F$2:$F$316,E$4)</f>
        <v>0</v>
      </c>
      <c r="F6" s="13" t="n">
        <f aca="false">COUNTIFS(Data_B2!$G$2:$G$316,$A6,Data_B2!$F$2:$F$316,F$4)</f>
        <v>0</v>
      </c>
      <c r="G6" s="13" t="n">
        <f aca="false">COUNTIFS(Data_B2!$G$2:$G$316,$A6,Data_B2!$F$2:$F$316,G$4)</f>
        <v>0</v>
      </c>
      <c r="H6" s="13" t="n">
        <f aca="false">COUNTIFS(Data_B2!$G$2:$G$316,$A6,Data_B2!$F$2:$F$316,H$4)</f>
        <v>0</v>
      </c>
      <c r="I6" s="13" t="n">
        <f aca="false">COUNTIFS(Data_B2!$G$2:$G$316,$A6,Data_B2!$F$2:$F$316,I$4)</f>
        <v>0</v>
      </c>
      <c r="J6" s="13" t="n">
        <f aca="false">COUNTIFS(Data_B2!$G$2:$G$316,$A6,Data_B2!$F$2:$F$316,J$4)</f>
        <v>0</v>
      </c>
      <c r="K6" s="13" t="n">
        <f aca="false">COUNTIFS(Data_B2!$G$2:$G$316,$A6,Data_B2!$F$2:$F$316,K$4)</f>
        <v>0</v>
      </c>
      <c r="L6" s="13" t="n">
        <f aca="false">COUNTIFS(Data_B2!$G$2:$G$316,$A6,Data_B2!$F$2:$F$316,L$4)</f>
        <v>0</v>
      </c>
      <c r="M6" s="13" t="n">
        <f aca="false">SUM(B6:L6)</f>
        <v>35</v>
      </c>
      <c r="N6" s="13" t="n">
        <f aca="false">IFERROR(AVERAGEIFS(Data_B2!$F$2:$F$316,Data_B2!$G$2:$G$316,$A6),"")</f>
        <v>10.8571428571429</v>
      </c>
    </row>
    <row r="7" customFormat="false" ht="15" hidden="false" customHeight="false" outlineLevel="0" collapsed="false">
      <c r="A7" s="0" t="s">
        <v>126</v>
      </c>
      <c r="B7" s="0" t="n">
        <f aca="false">COUNTIFS(Data_B2!$G$2:$G$316,$A7,Data_B2!$F$2:$F$316,B$4)</f>
        <v>8</v>
      </c>
      <c r="C7" s="0" t="n">
        <f aca="false">COUNTIFS(Data_B2!$G$2:$G$316,$A7,Data_B2!$F$2:$F$316,C$4)</f>
        <v>16</v>
      </c>
      <c r="D7" s="0" t="n">
        <f aca="false">COUNTIFS(Data_B2!$G$2:$G$316,$A7,Data_B2!$F$2:$F$316,D$4)</f>
        <v>16</v>
      </c>
      <c r="E7" s="1" t="n">
        <f aca="false">COUNTIFS(Data_B2!$G$2:$G$316,$A7,Data_B2!$F$2:$F$316,E$4)</f>
        <v>21</v>
      </c>
      <c r="F7" s="13" t="n">
        <f aca="false">COUNTIFS(Data_B2!$G$2:$G$316,$A7,Data_B2!$F$2:$F$316,F$4)</f>
        <v>0</v>
      </c>
      <c r="G7" s="13" t="n">
        <f aca="false">COUNTIFS(Data_B2!$G$2:$G$316,$A7,Data_B2!$F$2:$F$316,G$4)</f>
        <v>0</v>
      </c>
      <c r="H7" s="13" t="n">
        <f aca="false">COUNTIFS(Data_B2!$G$2:$G$316,$A7,Data_B2!$F$2:$F$316,H$4)</f>
        <v>0</v>
      </c>
      <c r="I7" s="13" t="n">
        <f aca="false">COUNTIFS(Data_B2!$G$2:$G$316,$A7,Data_B2!$F$2:$F$316,I$4)</f>
        <v>0</v>
      </c>
      <c r="J7" s="13" t="n">
        <f aca="false">COUNTIFS(Data_B2!$G$2:$G$316,$A7,Data_B2!$F$2:$F$316,J$4)</f>
        <v>0</v>
      </c>
      <c r="K7" s="13" t="n">
        <f aca="false">COUNTIFS(Data_B2!$G$2:$G$316,$A7,Data_B2!$F$2:$F$316,K$4)</f>
        <v>0</v>
      </c>
      <c r="L7" s="13" t="n">
        <f aca="false">COUNTIFS(Data_B2!$G$2:$G$316,$A7,Data_B2!$F$2:$F$316,L$4)</f>
        <v>0</v>
      </c>
      <c r="M7" s="13" t="n">
        <f aca="false">SUM(B7:L7)</f>
        <v>61</v>
      </c>
      <c r="N7" s="13" t="n">
        <f aca="false">IFERROR(AVERAGEIFS(Data_B2!$F$2:$F$316,Data_B2!$G$2:$G$316,$A7),"")</f>
        <v>27.7049180327869</v>
      </c>
    </row>
    <row r="8" customFormat="false" ht="15" hidden="false" customHeight="false" outlineLevel="0" collapsed="false">
      <c r="A8" s="0" t="s">
        <v>115</v>
      </c>
      <c r="B8" s="0" t="n">
        <f aca="false">COUNTIFS(Data_B2!$G$2:$G$316,$A8,Data_B2!$F$2:$F$316,B$4)</f>
        <v>10</v>
      </c>
      <c r="C8" s="0" t="n">
        <f aca="false">COUNTIFS(Data_B2!$G$2:$G$316,$A8,Data_B2!$F$2:$F$316,C$4)</f>
        <v>15</v>
      </c>
      <c r="D8" s="0" t="n">
        <f aca="false">COUNTIFS(Data_B2!$G$2:$G$316,$A8,Data_B2!$F$2:$F$316,D$4)</f>
        <v>16</v>
      </c>
      <c r="E8" s="0" t="n">
        <f aca="false">COUNTIFS(Data_B2!$G$2:$G$316,$A8,Data_B2!$F$2:$F$316,E$4)</f>
        <v>18</v>
      </c>
      <c r="F8" s="1" t="n">
        <f aca="false">COUNTIFS(Data_B2!$G$2:$G$316,$A8,Data_B2!$F$2:$F$316,F$4)</f>
        <v>24</v>
      </c>
      <c r="G8" s="13" t="n">
        <f aca="false">COUNTIFS(Data_B2!$G$2:$G$316,$A8,Data_B2!$F$2:$F$316,G$4)</f>
        <v>0</v>
      </c>
      <c r="H8" s="13" t="n">
        <f aca="false">COUNTIFS(Data_B2!$G$2:$G$316,$A8,Data_B2!$F$2:$F$316,H$4)</f>
        <v>0</v>
      </c>
      <c r="I8" s="13" t="n">
        <f aca="false">COUNTIFS(Data_B2!$G$2:$G$316,$A8,Data_B2!$F$2:$F$316,I$4)</f>
        <v>0</v>
      </c>
      <c r="J8" s="13" t="n">
        <f aca="false">COUNTIFS(Data_B2!$G$2:$G$316,$A8,Data_B2!$F$2:$F$316,J$4)</f>
        <v>0</v>
      </c>
      <c r="K8" s="13" t="n">
        <f aca="false">COUNTIFS(Data_B2!$G$2:$G$316,$A8,Data_B2!$F$2:$F$316,K$4)</f>
        <v>0</v>
      </c>
      <c r="L8" s="13" t="n">
        <f aca="false">COUNTIFS(Data_B2!$G$2:$G$316,$A8,Data_B2!$F$2:$F$316,L$4)</f>
        <v>0</v>
      </c>
      <c r="M8" s="13" t="n">
        <f aca="false">SUM(B8:L8)</f>
        <v>83</v>
      </c>
      <c r="N8" s="13" t="n">
        <f aca="false">IFERROR(AVERAGEIFS(Data_B2!$F$2:$F$316,Data_B2!$G$2:$G$316,$A8),"")</f>
        <v>47.3493975903615</v>
      </c>
    </row>
    <row r="9" customFormat="false" ht="15" hidden="false" customHeight="false" outlineLevel="0" collapsed="false">
      <c r="A9" s="0" t="s">
        <v>132</v>
      </c>
      <c r="B9" s="0" t="n">
        <f aca="false">COUNTIFS(Data_B2!$G$2:$G$316,$A9,Data_B2!$F$2:$F$316,B$4)</f>
        <v>0</v>
      </c>
      <c r="C9" s="0" t="n">
        <f aca="false">COUNTIFS(Data_B2!$G$2:$G$316,$A9,Data_B2!$F$2:$F$316,C$4)</f>
        <v>2</v>
      </c>
      <c r="D9" s="0" t="n">
        <f aca="false">COUNTIFS(Data_B2!$G$2:$G$316,$A9,Data_B2!$F$2:$F$316,D$4)</f>
        <v>8</v>
      </c>
      <c r="E9" s="0" t="n">
        <f aca="false">COUNTIFS(Data_B2!$G$2:$G$316,$A9,Data_B2!$F$2:$F$316,E$4)</f>
        <v>8</v>
      </c>
      <c r="F9" s="0" t="n">
        <f aca="false">COUNTIFS(Data_B2!$G$2:$G$316,$A9,Data_B2!$F$2:$F$316,F$4)</f>
        <v>9</v>
      </c>
      <c r="G9" s="1" t="n">
        <f aca="false">COUNTIFS(Data_B2!$G$2:$G$316,$A9,Data_B2!$F$2:$F$316,G$4)</f>
        <v>24</v>
      </c>
      <c r="H9" s="13" t="n">
        <f aca="false">COUNTIFS(Data_B2!$G$2:$G$316,$A9,Data_B2!$F$2:$F$316,H$4)</f>
        <v>0</v>
      </c>
      <c r="I9" s="13" t="n">
        <f aca="false">COUNTIFS(Data_B2!$G$2:$G$316,$A9,Data_B2!$F$2:$F$316,I$4)</f>
        <v>0</v>
      </c>
      <c r="J9" s="13" t="n">
        <f aca="false">COUNTIFS(Data_B2!$G$2:$G$316,$A9,Data_B2!$F$2:$F$316,J$4)</f>
        <v>0</v>
      </c>
      <c r="K9" s="13" t="n">
        <f aca="false">COUNTIFS(Data_B2!$G$2:$G$316,$A9,Data_B2!$F$2:$F$316,K$4)</f>
        <v>0</v>
      </c>
      <c r="L9" s="13" t="n">
        <f aca="false">COUNTIFS(Data_B2!$G$2:$G$316,$A9,Data_B2!$F$2:$F$316,L$4)</f>
        <v>0</v>
      </c>
      <c r="M9" s="13" t="n">
        <f aca="false">SUM(B9:L9)</f>
        <v>51</v>
      </c>
      <c r="N9" s="13" t="n">
        <f aca="false">IFERROR(AVERAGEIFS(Data_B2!$F$2:$F$316,Data_B2!$G$2:$G$316,$A9),"")</f>
        <v>124.705882352941</v>
      </c>
    </row>
    <row r="10" customFormat="false" ht="15" hidden="false" customHeight="false" outlineLevel="0" collapsed="false">
      <c r="A10" s="0" t="s">
        <v>199</v>
      </c>
      <c r="B10" s="0" t="n">
        <f aca="false">COUNTIFS(Data_B2!$G$2:$G$316,$A10,Data_B2!$F$2:$F$316,B$4)</f>
        <v>5</v>
      </c>
      <c r="C10" s="0" t="n">
        <f aca="false">COUNTIFS(Data_B2!$G$2:$G$316,$A10,Data_B2!$F$2:$F$316,C$4)</f>
        <v>3</v>
      </c>
      <c r="D10" s="0" t="n">
        <f aca="false">COUNTIFS(Data_B2!$G$2:$G$316,$A10,Data_B2!$F$2:$F$316,D$4)</f>
        <v>9</v>
      </c>
      <c r="E10" s="0" t="n">
        <f aca="false">COUNTIFS(Data_B2!$G$2:$G$316,$A10,Data_B2!$F$2:$F$316,E$4)</f>
        <v>7</v>
      </c>
      <c r="F10" s="0" t="n">
        <f aca="false">COUNTIFS(Data_B2!$G$2:$G$316,$A10,Data_B2!$F$2:$F$316,F$4)</f>
        <v>7</v>
      </c>
      <c r="G10" s="0" t="n">
        <f aca="false">COUNTIFS(Data_B2!$G$2:$G$316,$A10,Data_B2!$F$2:$F$316,G$4)</f>
        <v>10</v>
      </c>
      <c r="H10" s="1" t="n">
        <f aca="false">COUNTIFS(Data_B2!$G$2:$G$316,$A10,Data_B2!$F$2:$F$316,H$4)</f>
        <v>36</v>
      </c>
      <c r="I10" s="13" t="n">
        <f aca="false">COUNTIFS(Data_B2!$G$2:$G$316,$A10,Data_B2!$F$2:$F$316,I$4)</f>
        <v>0</v>
      </c>
      <c r="J10" s="13" t="n">
        <f aca="false">COUNTIFS(Data_B2!$G$2:$G$316,$A10,Data_B2!$F$2:$F$316,J$4)</f>
        <v>0</v>
      </c>
      <c r="K10" s="13" t="n">
        <f aca="false">COUNTIFS(Data_B2!$G$2:$G$316,$A10,Data_B2!$F$2:$F$316,K$4)</f>
        <v>0</v>
      </c>
      <c r="L10" s="13" t="n">
        <f aca="false">COUNTIFS(Data_B2!$G$2:$G$316,$A10,Data_B2!$F$2:$F$316,L$4)</f>
        <v>0</v>
      </c>
      <c r="M10" s="13" t="n">
        <f aca="false">SUM(B10:L10)</f>
        <v>77</v>
      </c>
      <c r="N10" s="13" t="n">
        <f aca="false">IFERROR(AVERAGEIFS(Data_B2!$F$2:$F$316,Data_B2!$G$2:$G$316,$A10),"")</f>
        <v>183.766233766234</v>
      </c>
    </row>
    <row r="11" customFormat="false" ht="15" hidden="false" customHeight="false" outlineLevel="0" collapsed="false">
      <c r="A11" s="0" t="s">
        <v>180</v>
      </c>
      <c r="B11" s="0" t="n">
        <f aca="false">COUNTIFS(Data_B2!$G$2:$G$316,$A11,Data_B2!$F$2:$F$316,B$4)</f>
        <v>0</v>
      </c>
      <c r="C11" s="0" t="n">
        <f aca="false">COUNTIFS(Data_B2!$G$2:$G$316,$A11,Data_B2!$F$2:$F$316,C$4)</f>
        <v>0</v>
      </c>
      <c r="D11" s="0" t="n">
        <f aca="false">COUNTIFS(Data_B2!$G$2:$G$316,$A11,Data_B2!$F$2:$F$316,D$4)</f>
        <v>0</v>
      </c>
      <c r="E11" s="0" t="n">
        <f aca="false">COUNTIFS(Data_B2!$G$2:$G$316,$A11,Data_B2!$F$2:$F$316,E$4)</f>
        <v>0</v>
      </c>
      <c r="F11" s="0" t="n">
        <f aca="false">COUNTIFS(Data_B2!$G$2:$G$316,$A11,Data_B2!$F$2:$F$316,F$4)</f>
        <v>0</v>
      </c>
      <c r="G11" s="0" t="n">
        <f aca="false">COUNTIFS(Data_B2!$G$2:$G$316,$A11,Data_B2!$F$2:$F$316,G$4)</f>
        <v>0</v>
      </c>
      <c r="H11" s="0" t="n">
        <f aca="false">COUNTIFS(Data_B2!$G$2:$G$316,$A11,Data_B2!$F$2:$F$316,H$4)</f>
        <v>0</v>
      </c>
      <c r="I11" s="1" t="n">
        <f aca="false">COUNTIFS(Data_B2!$G$2:$G$316,$A11,Data_B2!$F$2:$F$316,I$4)</f>
        <v>0</v>
      </c>
      <c r="J11" s="13" t="n">
        <f aca="false">COUNTIFS(Data_B2!$G$2:$G$316,$A11,Data_B2!$F$2:$F$316,J$4)</f>
        <v>0</v>
      </c>
      <c r="K11" s="13" t="n">
        <f aca="false">COUNTIFS(Data_B2!$G$2:$G$316,$A11,Data_B2!$F$2:$F$316,K$4)</f>
        <v>0</v>
      </c>
      <c r="L11" s="13" t="n">
        <f aca="false">COUNTIFS(Data_B2!$G$2:$G$316,$A11,Data_B2!$F$2:$F$316,L$4)</f>
        <v>0</v>
      </c>
      <c r="M11" s="13" t="n">
        <f aca="false">SUM(B11:L11)</f>
        <v>0</v>
      </c>
      <c r="N11" s="0" t="str">
        <f aca="false">IFERROR(AVERAGEIFS(Data_B2!$F$2:$F$316,Data_B2!$G$2:$G$316,$A11),"")</f>
        <v/>
      </c>
    </row>
    <row r="12" customFormat="false" ht="15" hidden="false" customHeight="false" outlineLevel="0" collapsed="false">
      <c r="A12" s="0" t="s">
        <v>182</v>
      </c>
      <c r="B12" s="0" t="n">
        <f aca="false">COUNTIFS(Data_B2!$G$2:$G$316,$A12,Data_B2!$F$2:$F$316,B$4)</f>
        <v>0</v>
      </c>
      <c r="C12" s="0" t="n">
        <f aca="false">COUNTIFS(Data_B2!$G$2:$G$316,$A12,Data_B2!$F$2:$F$316,C$4)</f>
        <v>0</v>
      </c>
      <c r="D12" s="0" t="n">
        <f aca="false">COUNTIFS(Data_B2!$G$2:$G$316,$A12,Data_B2!$F$2:$F$316,D$4)</f>
        <v>0</v>
      </c>
      <c r="E12" s="0" t="n">
        <f aca="false">COUNTIFS(Data_B2!$G$2:$G$316,$A12,Data_B2!$F$2:$F$316,E$4)</f>
        <v>0</v>
      </c>
      <c r="F12" s="0" t="n">
        <f aca="false">COUNTIFS(Data_B2!$G$2:$G$316,$A12,Data_B2!$F$2:$F$316,F$4)</f>
        <v>0</v>
      </c>
      <c r="G12" s="0" t="n">
        <f aca="false">COUNTIFS(Data_B2!$G$2:$G$316,$A12,Data_B2!$F$2:$F$316,G$4)</f>
        <v>0</v>
      </c>
      <c r="H12" s="0" t="n">
        <f aca="false">COUNTIFS(Data_B2!$G$2:$G$316,$A12,Data_B2!$F$2:$F$316,H$4)</f>
        <v>0</v>
      </c>
      <c r="I12" s="0" t="n">
        <f aca="false">COUNTIFS(Data_B2!$G$2:$G$316,$A12,Data_B2!$F$2:$F$316,I$4)</f>
        <v>0</v>
      </c>
      <c r="J12" s="1" t="n">
        <f aca="false">COUNTIFS(Data_B2!$G$2:$G$316,$A12,Data_B2!$F$2:$F$316,J$4)</f>
        <v>0</v>
      </c>
      <c r="K12" s="13" t="n">
        <f aca="false">COUNTIFS(Data_B2!$G$2:$G$316,$A12,Data_B2!$F$2:$F$316,K$4)</f>
        <v>0</v>
      </c>
      <c r="L12" s="13" t="n">
        <f aca="false">COUNTIFS(Data_B2!$G$2:$G$316,$A12,Data_B2!$F$2:$F$316,L$4)</f>
        <v>0</v>
      </c>
      <c r="M12" s="13" t="n">
        <f aca="false">SUM(B12:L12)</f>
        <v>0</v>
      </c>
      <c r="N12" s="0" t="str">
        <f aca="false">IFERROR(AVERAGEIFS(Data_B2!$F$2:$F$316,Data_B2!$G$2:$G$316,$A12),"")</f>
        <v/>
      </c>
    </row>
    <row r="13" customFormat="false" ht="15" hidden="false" customHeight="false" outlineLevel="0" collapsed="false">
      <c r="A13" s="0" t="s">
        <v>275</v>
      </c>
      <c r="B13" s="0" t="n">
        <f aca="false">COUNTIFS(Data_B2!$G$2:$G$316,$A13,Data_B2!$F$2:$F$316,B$4)</f>
        <v>0</v>
      </c>
      <c r="C13" s="0" t="n">
        <f aca="false">COUNTIFS(Data_B2!$G$2:$G$316,$A13,Data_B2!$F$2:$F$316,C$4)</f>
        <v>0</v>
      </c>
      <c r="D13" s="0" t="n">
        <f aca="false">COUNTIFS(Data_B2!$G$2:$G$316,$A13,Data_B2!$F$2:$F$316,D$4)</f>
        <v>0</v>
      </c>
      <c r="E13" s="0" t="n">
        <f aca="false">COUNTIFS(Data_B2!$G$2:$G$316,$A13,Data_B2!$F$2:$F$316,E$4)</f>
        <v>0</v>
      </c>
      <c r="F13" s="0" t="n">
        <f aca="false">COUNTIFS(Data_B2!$G$2:$G$316,$A13,Data_B2!$F$2:$F$316,F$4)</f>
        <v>0</v>
      </c>
      <c r="G13" s="0" t="n">
        <f aca="false">COUNTIFS(Data_B2!$G$2:$G$316,$A13,Data_B2!$F$2:$F$316,G$4)</f>
        <v>0</v>
      </c>
      <c r="H13" s="0" t="n">
        <f aca="false">COUNTIFS(Data_B2!$G$2:$G$316,$A13,Data_B2!$F$2:$F$316,H$4)</f>
        <v>0</v>
      </c>
      <c r="I13" s="0" t="n">
        <f aca="false">COUNTIFS(Data_B2!$G$2:$G$316,$A13,Data_B2!$F$2:$F$316,I$4)</f>
        <v>0</v>
      </c>
      <c r="J13" s="0" t="n">
        <f aca="false">COUNTIFS(Data_B2!$G$2:$G$316,$A13,Data_B2!$F$2:$F$316,J$4)</f>
        <v>0</v>
      </c>
      <c r="K13" s="1" t="n">
        <f aca="false">COUNTIFS(Data_B2!$G$2:$G$316,$A13,Data_B2!$F$2:$F$316,K$4)</f>
        <v>0</v>
      </c>
      <c r="L13" s="13" t="n">
        <f aca="false">COUNTIFS(Data_B2!$G$2:$G$316,$A13,Data_B2!$F$2:$F$316,L$4)</f>
        <v>0</v>
      </c>
      <c r="M13" s="13" t="n">
        <f aca="false">SUM(B13:L13)</f>
        <v>0</v>
      </c>
      <c r="N13" s="0" t="str">
        <f aca="false">IFERROR(AVERAGEIFS(Data_B2!$F$2:$F$316,Data_B2!$G$2:$G$316,$A13),"")</f>
        <v/>
      </c>
    </row>
    <row r="14" customFormat="false" ht="15" hidden="false" customHeight="false" outlineLevel="0" collapsed="false">
      <c r="A14" s="0" t="s">
        <v>418</v>
      </c>
      <c r="B14" s="0" t="n">
        <f aca="false">COUNTIFS(Data_B2!$G$2:$G$316,$A14,Data_B2!$F$2:$F$316,B$4)</f>
        <v>1</v>
      </c>
      <c r="C14" s="0" t="n">
        <f aca="false">COUNTIFS(Data_B2!$G$2:$G$316,$A14,Data_B2!$F$2:$F$316,C$4)</f>
        <v>2</v>
      </c>
      <c r="D14" s="0" t="n">
        <f aca="false">COUNTIFS(Data_B2!$G$2:$G$316,$A14,Data_B2!$F$2:$F$316,D$4)</f>
        <v>0</v>
      </c>
      <c r="E14" s="0" t="n">
        <f aca="false">COUNTIFS(Data_B2!$G$2:$G$316,$A14,Data_B2!$F$2:$F$316,E$4)</f>
        <v>0</v>
      </c>
      <c r="F14" s="0" t="n">
        <f aca="false">COUNTIFS(Data_B2!$G$2:$G$316,$A14,Data_B2!$F$2:$F$316,F$4)</f>
        <v>0</v>
      </c>
      <c r="G14" s="0" t="n">
        <f aca="false">COUNTIFS(Data_B2!$G$2:$G$316,$A14,Data_B2!$F$2:$F$316,G$4)</f>
        <v>0</v>
      </c>
      <c r="H14" s="0" t="n">
        <f aca="false">COUNTIFS(Data_B2!$G$2:$G$316,$A14,Data_B2!$F$2:$F$316,H$4)</f>
        <v>0</v>
      </c>
      <c r="I14" s="0" t="n">
        <f aca="false">COUNTIFS(Data_B2!$G$2:$G$316,$A14,Data_B2!$F$2:$F$316,I$4)</f>
        <v>0</v>
      </c>
      <c r="J14" s="0" t="n">
        <f aca="false">COUNTIFS(Data_B2!$G$2:$G$316,$A14,Data_B2!$F$2:$F$316,J$4)</f>
        <v>0</v>
      </c>
      <c r="K14" s="0" t="n">
        <f aca="false">COUNTIFS(Data_B2!$G$2:$G$316,$A14,Data_B2!$F$2:$F$316,K$4)</f>
        <v>0</v>
      </c>
      <c r="L14" s="1" t="n">
        <f aca="false">COUNTIFS(Data_B2!$G$2:$G$316,$A14,Data_B2!$F$2:$F$316,L$4)</f>
        <v>3</v>
      </c>
      <c r="M14" s="13" t="n">
        <f aca="false">SUM(B14:L14)</f>
        <v>6</v>
      </c>
      <c r="N14" s="13" t="n">
        <f aca="false">IFERROR(AVERAGEIFS(Data_B2!$F$2:$F$316,Data_B2!$G$2:$G$316,$A14),"")</f>
        <v>753.333333333333</v>
      </c>
    </row>
    <row r="15" customFormat="false" ht="15" hidden="false" customHeight="false" outlineLevel="0" collapsed="false">
      <c r="A15" s="0" t="s">
        <v>1489</v>
      </c>
      <c r="B15" s="0" t="n">
        <f aca="false">SUM(B5:B14)</f>
        <v>41</v>
      </c>
      <c r="C15" s="0" t="n">
        <f aca="false">SUM(C5:C14)</f>
        <v>49</v>
      </c>
      <c r="D15" s="0" t="n">
        <f aca="false">SUM(D5:D14)</f>
        <v>58</v>
      </c>
      <c r="E15" s="0" t="n">
        <f aca="false">SUM(E5:E14)</f>
        <v>54</v>
      </c>
      <c r="F15" s="0" t="n">
        <f aca="false">SUM(F5:F14)</f>
        <v>40</v>
      </c>
      <c r="G15" s="0" t="n">
        <f aca="false">SUM(G5:G14)</f>
        <v>34</v>
      </c>
      <c r="H15" s="0" t="n">
        <f aca="false">SUM(H5:H14)</f>
        <v>36</v>
      </c>
      <c r="I15" s="0" t="n">
        <f aca="false">SUM(I5:I14)</f>
        <v>0</v>
      </c>
      <c r="J15" s="0" t="n">
        <f aca="false">SUM(J5:J14)</f>
        <v>0</v>
      </c>
      <c r="K15" s="0" t="n">
        <f aca="false">SUM(K5:K14)</f>
        <v>0</v>
      </c>
      <c r="L15" s="0" t="n">
        <f aca="false">SUM(L5:L14)</f>
        <v>3</v>
      </c>
      <c r="M15" s="0" t="n">
        <f aca="false">SUM(M5:M14)</f>
        <v>315</v>
      </c>
    </row>
    <row r="16" customFormat="false" ht="15" hidden="false" customHeight="false" outlineLevel="0" collapsed="false">
      <c r="A16" s="0" t="s">
        <v>1491</v>
      </c>
      <c r="B16" s="14" t="str">
        <f aca="false">IF(M15=COUNT(Data_B2!$F$2:$F$316),"OK","MISMATCH")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2026-10-12T09:46:15Z</dcterms:created>
  <dc:creator>openpyxl</dc:creator>
  <dc:description/>
  <dc:language>en-US</dc:language>
  <cp:lastModifiedBy/>
  <dcterms:modified xsi:type="dcterms:W3CDTF">2026-10-12T09:46:32Z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