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Смирноff\диплом вроде\"/>
    </mc:Choice>
  </mc:AlternateContent>
  <xr:revisionPtr revIDLastSave="0" documentId="13_ncr:1_{D76A9E0B-DFFD-477B-A332-3E1B7698FED5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37" i="1" l="1"/>
  <c r="B34" i="1"/>
  <c r="B32" i="1" s="1"/>
  <c r="B41" i="1"/>
  <c r="B42" i="1"/>
  <c r="B38" i="1" s="1"/>
  <c r="B26" i="1"/>
  <c r="B16" i="1"/>
  <c r="B22" i="1"/>
  <c r="B40" i="1" l="1"/>
  <c r="B39" i="1"/>
  <c r="B12" i="1"/>
  <c r="B13" i="1"/>
  <c r="B14" i="1"/>
  <c r="B15" i="1" s="1"/>
  <c r="B10" i="1"/>
  <c r="B11" i="1"/>
  <c r="B17" i="1"/>
  <c r="B18" i="1" s="1"/>
  <c r="B35" i="1" l="1"/>
  <c r="B19" i="1"/>
  <c r="B43" i="1" l="1"/>
  <c r="B52" i="1"/>
  <c r="B23" i="1"/>
  <c r="B25" i="1"/>
  <c r="B21" i="1"/>
  <c r="B29" i="1" l="1"/>
  <c r="B30" i="1" s="1"/>
  <c r="B31" i="1" s="1"/>
</calcChain>
</file>

<file path=xl/sharedStrings.xml><?xml version="1.0" encoding="utf-8"?>
<sst xmlns="http://schemas.openxmlformats.org/spreadsheetml/2006/main" count="120" uniqueCount="83">
  <si>
    <t>Коэфицент квалификации разработчика</t>
  </si>
  <si>
    <t>То</t>
  </si>
  <si>
    <t>Q (количество уникальных строк)</t>
  </si>
  <si>
    <t>В</t>
  </si>
  <si>
    <t>Ти</t>
  </si>
  <si>
    <t>Та</t>
  </si>
  <si>
    <t>Тб</t>
  </si>
  <si>
    <t>Тп</t>
  </si>
  <si>
    <t>Тотл</t>
  </si>
  <si>
    <t>Тд</t>
  </si>
  <si>
    <t>Тдо</t>
  </si>
  <si>
    <t>Тдр</t>
  </si>
  <si>
    <t>Т</t>
  </si>
  <si>
    <t>Ткор</t>
  </si>
  <si>
    <t>Ф</t>
  </si>
  <si>
    <t>Ч</t>
  </si>
  <si>
    <t>СЧ</t>
  </si>
  <si>
    <t>Фрб</t>
  </si>
  <si>
    <t>Фрв</t>
  </si>
  <si>
    <t>ЗПдоп</t>
  </si>
  <si>
    <t>ЗП</t>
  </si>
  <si>
    <t>Звм</t>
  </si>
  <si>
    <t>Зтр</t>
  </si>
  <si>
    <t>Зпр</t>
  </si>
  <si>
    <t>Тпк</t>
  </si>
  <si>
    <t>Фвт</t>
  </si>
  <si>
    <t>Фном</t>
  </si>
  <si>
    <t>Фпроф</t>
  </si>
  <si>
    <t>q</t>
  </si>
  <si>
    <t>Переменая</t>
  </si>
  <si>
    <t>Значение</t>
  </si>
  <si>
    <t>Оклад</t>
  </si>
  <si>
    <t>Отчисления на соц нужды</t>
  </si>
  <si>
    <t>С</t>
  </si>
  <si>
    <t>За</t>
  </si>
  <si>
    <t>Сбал</t>
  </si>
  <si>
    <t>Сэ</t>
  </si>
  <si>
    <t>ЗПосн</t>
  </si>
  <si>
    <t>Столбец1</t>
  </si>
  <si>
    <t>5.2</t>
  </si>
  <si>
    <t>5.3</t>
  </si>
  <si>
    <t>Т*СЧ</t>
  </si>
  <si>
    <t>Столбец2</t>
  </si>
  <si>
    <t>То+Ти+Та+Тб+Тп+Тотл+Тд</t>
  </si>
  <si>
    <t>q*с*(1+р)</t>
  </si>
  <si>
    <t>с</t>
  </si>
  <si>
    <t>р</t>
  </si>
  <si>
    <t>(Q*B)/(75)*k</t>
  </si>
  <si>
    <t>k</t>
  </si>
  <si>
    <t>Q/(75*k)</t>
  </si>
  <si>
    <t>ТАотл</t>
  </si>
  <si>
    <t>Q/(45*k)</t>
  </si>
  <si>
    <t>1,5*ТАотл</t>
  </si>
  <si>
    <t>Тдр+Тдо</t>
  </si>
  <si>
    <t>Q/(200*k)</t>
  </si>
  <si>
    <t>0,75*Тдр</t>
  </si>
  <si>
    <t>Т*kкор</t>
  </si>
  <si>
    <t>kкор</t>
  </si>
  <si>
    <t>Т/Ф</t>
  </si>
  <si>
    <t>5.4.1</t>
  </si>
  <si>
    <t>Оклад/Фрв</t>
  </si>
  <si>
    <t>ЗПосн*15%</t>
  </si>
  <si>
    <t>ЗПосн+ЗПдоп</t>
  </si>
  <si>
    <t>ЗП*30,2%</t>
  </si>
  <si>
    <t>(За+Звм+Зтр+Зпр)/Тпк</t>
  </si>
  <si>
    <t>Сбал*На/100</t>
  </si>
  <si>
    <t>На</t>
  </si>
  <si>
    <t>20000+3000</t>
  </si>
  <si>
    <t>Сбал*0,01</t>
  </si>
  <si>
    <t>Сбал*0,04</t>
  </si>
  <si>
    <t>Сбал*0,05</t>
  </si>
  <si>
    <t>Фном-Фпроф</t>
  </si>
  <si>
    <t>Зс*Р*Т</t>
  </si>
  <si>
    <t>Р</t>
  </si>
  <si>
    <t>Зс</t>
  </si>
  <si>
    <t>Звсе</t>
  </si>
  <si>
    <t>Зп</t>
  </si>
  <si>
    <t>Зобщ</t>
  </si>
  <si>
    <t>Т0</t>
  </si>
  <si>
    <t>Т1</t>
  </si>
  <si>
    <t>/\T</t>
  </si>
  <si>
    <t>5.4.2</t>
  </si>
  <si>
    <t>5.4.3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</si>
</sst>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2" fontId="0" fillId="0" borderId="0" xfId="0" applyNumberFormat="1"/>
    <xf numFmtId="49" fontId="0" fillId="0" borderId="0" xfId="0" applyNumberFormat="1"/>
    <xf numFmtId="9" fontId="0" fillId="0" borderId="0" xfId="0" applyNumberFormat="1"/>
  </cellXfs>
  <cellStyles count="2">
    <cellStyle name="Обычный" xfId="0" builtinId="0"/>
    <cellStyle name="Плохой" xfId="1" builtinId="27"/>
  </cellStyles>
  <dxfs count="3">
    <dxf>
      <numFmt numFmtId="30" formatCode="@"/>
    </dxf>
    <dxf>
      <numFmt numFmtId="2" formatCode="0.0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D52" totalsRowCount="1">
  <autoFilter ref="A1:D51" xr:uid="{00000000-0009-0000-0100-000001000000}"/>
  <tableColumns count="4">
    <tableColumn id="1" xr3:uid="{00000000-0010-0000-0000-000001000000}" name="Переменая"/>
    <tableColumn id="2" xr3:uid="{00000000-0010-0000-0000-000002000000}" name="Значение" totalsRowFunction="custom" totalsRowDxfId="1">
      <totalsRowFormula>B35*B19</totalsRowFormula>
    </tableColumn>
    <tableColumn id="3" xr3:uid="{00000000-0010-0000-0000-000003000000}" name="Столбец1" dataDxfId="2" totalsRowDxfId="0"/>
    <tableColumn id="4" xr3:uid="{00000000-0010-0000-0000-000004000000}" name="Столбец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topLeftCell="A25" workbookViewId="0">
      <selection activeCell="H9" sqref="H9"/>
    </sheetView>
  </sheetViews>
  <sheetFormatPr defaultRowHeight="15" x14ac:dyDescent="0.25"/>
  <cols>
    <col min="1" max="1" width="43.140625" customWidth="1"/>
    <col min="2" max="2" width="11.85546875" customWidth="1"/>
    <col min="3" max="3" width="9.140625" style="3"/>
    <col min="4" max="4" width="24.42578125" customWidth="1"/>
  </cols>
  <sheetData>
    <row r="1" spans="1:4" x14ac:dyDescent="0.25">
      <c r="A1" t="s">
        <v>29</v>
      </c>
      <c r="B1" t="s">
        <v>30</v>
      </c>
      <c r="C1" s="3" t="s">
        <v>38</v>
      </c>
      <c r="D1" t="s">
        <v>42</v>
      </c>
    </row>
    <row r="2" spans="1:4" x14ac:dyDescent="0.25">
      <c r="A2" t="s">
        <v>0</v>
      </c>
      <c r="B2">
        <v>1</v>
      </c>
    </row>
    <row r="3" spans="1:4" x14ac:dyDescent="0.25">
      <c r="A3" t="s">
        <v>1</v>
      </c>
      <c r="B3">
        <v>0</v>
      </c>
      <c r="C3" s="3" t="s">
        <v>39</v>
      </c>
    </row>
    <row r="4" spans="1:4" x14ac:dyDescent="0.25">
      <c r="A4" t="s">
        <v>28</v>
      </c>
      <c r="B4" s="1">
        <v>3000</v>
      </c>
      <c r="C4" s="3" t="s">
        <v>39</v>
      </c>
    </row>
    <row r="5" spans="1:4" x14ac:dyDescent="0.25">
      <c r="A5" t="s">
        <v>45</v>
      </c>
      <c r="B5">
        <v>1.2</v>
      </c>
      <c r="C5" s="3" t="s">
        <v>39</v>
      </c>
    </row>
    <row r="6" spans="1:4" x14ac:dyDescent="0.25">
      <c r="A6" t="s">
        <v>46</v>
      </c>
      <c r="B6">
        <v>0.1</v>
      </c>
      <c r="C6" s="3" t="s">
        <v>39</v>
      </c>
    </row>
    <row r="7" spans="1:4" x14ac:dyDescent="0.25">
      <c r="A7" t="s">
        <v>2</v>
      </c>
      <c r="B7">
        <f>B4*1.2*1.1</f>
        <v>3960.0000000000005</v>
      </c>
      <c r="C7" s="3" t="s">
        <v>39</v>
      </c>
      <c r="D7" t="s">
        <v>44</v>
      </c>
    </row>
    <row r="8" spans="1:4" x14ac:dyDescent="0.25">
      <c r="A8" t="s">
        <v>3</v>
      </c>
      <c r="B8">
        <v>1.4</v>
      </c>
      <c r="C8" s="3" t="s">
        <v>39</v>
      </c>
    </row>
    <row r="9" spans="1:4" x14ac:dyDescent="0.25">
      <c r="A9" t="s">
        <v>48</v>
      </c>
      <c r="B9">
        <v>1</v>
      </c>
      <c r="C9" s="3" t="s">
        <v>39</v>
      </c>
    </row>
    <row r="10" spans="1:4" x14ac:dyDescent="0.25">
      <c r="A10" t="s">
        <v>4</v>
      </c>
      <c r="B10" s="2">
        <f>B7*B8/75</f>
        <v>73.92</v>
      </c>
      <c r="C10" s="3" t="s">
        <v>39</v>
      </c>
      <c r="D10" t="s">
        <v>47</v>
      </c>
    </row>
    <row r="11" spans="1:4" x14ac:dyDescent="0.25">
      <c r="A11" t="s">
        <v>5</v>
      </c>
      <c r="B11">
        <f>B7/(75*B2)</f>
        <v>52.800000000000004</v>
      </c>
      <c r="C11" s="3" t="s">
        <v>39</v>
      </c>
      <c r="D11" t="s">
        <v>49</v>
      </c>
    </row>
    <row r="12" spans="1:4" x14ac:dyDescent="0.25">
      <c r="A12" t="s">
        <v>6</v>
      </c>
      <c r="B12">
        <f>B7/(75*B2)</f>
        <v>52.800000000000004</v>
      </c>
      <c r="C12" s="3" t="s">
        <v>39</v>
      </c>
      <c r="D12" t="s">
        <v>49</v>
      </c>
    </row>
    <row r="13" spans="1:4" x14ac:dyDescent="0.25">
      <c r="A13" t="s">
        <v>7</v>
      </c>
      <c r="B13">
        <f>B7/(75*B2)</f>
        <v>52.800000000000004</v>
      </c>
      <c r="C13" s="3" t="s">
        <v>39</v>
      </c>
      <c r="D13" t="s">
        <v>49</v>
      </c>
    </row>
    <row r="14" spans="1:4" x14ac:dyDescent="0.25">
      <c r="A14" t="s">
        <v>50</v>
      </c>
      <c r="B14" s="2">
        <f>B7/(45*B2)</f>
        <v>88.000000000000014</v>
      </c>
      <c r="C14" s="3" t="s">
        <v>39</v>
      </c>
      <c r="D14" t="s">
        <v>51</v>
      </c>
    </row>
    <row r="15" spans="1:4" x14ac:dyDescent="0.25">
      <c r="A15" t="s">
        <v>8</v>
      </c>
      <c r="B15">
        <f>1.5*B14</f>
        <v>132.00000000000003</v>
      </c>
      <c r="C15" s="3" t="s">
        <v>39</v>
      </c>
      <c r="D15" t="s">
        <v>52</v>
      </c>
    </row>
    <row r="16" spans="1:4" x14ac:dyDescent="0.25">
      <c r="A16" t="s">
        <v>11</v>
      </c>
      <c r="B16">
        <f>B7/(200*B2)</f>
        <v>19.8</v>
      </c>
      <c r="C16" s="3" t="s">
        <v>39</v>
      </c>
      <c r="D16" t="s">
        <v>54</v>
      </c>
    </row>
    <row r="17" spans="1:4" x14ac:dyDescent="0.25">
      <c r="A17" t="s">
        <v>10</v>
      </c>
      <c r="B17" s="2">
        <f>0.75*B16</f>
        <v>14.850000000000001</v>
      </c>
      <c r="C17" s="3" t="s">
        <v>39</v>
      </c>
      <c r="D17" t="s">
        <v>55</v>
      </c>
    </row>
    <row r="18" spans="1:4" x14ac:dyDescent="0.25">
      <c r="A18" t="s">
        <v>9</v>
      </c>
      <c r="B18" s="2">
        <f>B16+B17</f>
        <v>34.650000000000006</v>
      </c>
      <c r="C18" s="3" t="s">
        <v>39</v>
      </c>
      <c r="D18" t="s">
        <v>53</v>
      </c>
    </row>
    <row r="19" spans="1:4" x14ac:dyDescent="0.25">
      <c r="A19" t="s">
        <v>12</v>
      </c>
      <c r="B19" s="2">
        <f>B3+B10+B11+B12+B13+B15+B18</f>
        <v>398.97</v>
      </c>
      <c r="C19" s="3" t="s">
        <v>39</v>
      </c>
      <c r="D19" t="s">
        <v>43</v>
      </c>
    </row>
    <row r="20" spans="1:4" x14ac:dyDescent="0.25">
      <c r="A20" t="s">
        <v>57</v>
      </c>
      <c r="B20" s="2">
        <v>0.8</v>
      </c>
      <c r="C20" s="3" t="s">
        <v>39</v>
      </c>
    </row>
    <row r="21" spans="1:4" x14ac:dyDescent="0.25">
      <c r="A21" t="s">
        <v>13</v>
      </c>
      <c r="B21" s="2">
        <f>B19*0.8</f>
        <v>319.17600000000004</v>
      </c>
      <c r="C21" s="3" t="s">
        <v>39</v>
      </c>
      <c r="D21" t="s">
        <v>56</v>
      </c>
    </row>
    <row r="22" spans="1:4" x14ac:dyDescent="0.25">
      <c r="A22" t="s">
        <v>14</v>
      </c>
      <c r="B22">
        <f>6*72</f>
        <v>432</v>
      </c>
      <c r="C22" s="3" t="s">
        <v>40</v>
      </c>
    </row>
    <row r="23" spans="1:4" x14ac:dyDescent="0.25">
      <c r="A23" t="s">
        <v>15</v>
      </c>
      <c r="B23" s="2">
        <f>B19/B22</f>
        <v>0.92354166666666671</v>
      </c>
      <c r="C23" s="3" t="s">
        <v>40</v>
      </c>
      <c r="D23" t="s">
        <v>58</v>
      </c>
    </row>
    <row r="24" spans="1:4" x14ac:dyDescent="0.25">
      <c r="A24" t="s">
        <v>31</v>
      </c>
      <c r="B24">
        <v>20000</v>
      </c>
      <c r="C24" s="3" t="s">
        <v>59</v>
      </c>
    </row>
    <row r="25" spans="1:4" x14ac:dyDescent="0.25">
      <c r="A25" t="s">
        <v>37</v>
      </c>
      <c r="B25" s="2">
        <f>B19*B26</f>
        <v>52773.809523809527</v>
      </c>
      <c r="C25" s="3" t="s">
        <v>59</v>
      </c>
      <c r="D25" t="s">
        <v>41</v>
      </c>
    </row>
    <row r="26" spans="1:4" x14ac:dyDescent="0.25">
      <c r="A26" t="s">
        <v>16</v>
      </c>
      <c r="B26" s="2">
        <f>B24/B28</f>
        <v>132.27513227513228</v>
      </c>
      <c r="C26" s="3" t="s">
        <v>59</v>
      </c>
      <c r="D26" t="s">
        <v>60</v>
      </c>
    </row>
    <row r="27" spans="1:4" x14ac:dyDescent="0.25">
      <c r="A27" t="s">
        <v>17</v>
      </c>
      <c r="B27">
        <v>7.2</v>
      </c>
      <c r="C27" s="3" t="s">
        <v>59</v>
      </c>
    </row>
    <row r="28" spans="1:4" x14ac:dyDescent="0.25">
      <c r="A28" t="s">
        <v>18</v>
      </c>
      <c r="B28">
        <v>151.19999999999999</v>
      </c>
      <c r="C28" s="3" t="s">
        <v>59</v>
      </c>
    </row>
    <row r="29" spans="1:4" x14ac:dyDescent="0.25">
      <c r="A29" t="s">
        <v>19</v>
      </c>
      <c r="B29" s="2">
        <f>B25*0.15</f>
        <v>7916.0714285714284</v>
      </c>
      <c r="C29" s="3" t="s">
        <v>59</v>
      </c>
      <c r="D29" t="s">
        <v>61</v>
      </c>
    </row>
    <row r="30" spans="1:4" x14ac:dyDescent="0.25">
      <c r="A30" t="s">
        <v>20</v>
      </c>
      <c r="B30" s="2">
        <f>B25+B29</f>
        <v>60689.880952380954</v>
      </c>
      <c r="C30" s="3" t="s">
        <v>59</v>
      </c>
      <c r="D30" t="s">
        <v>62</v>
      </c>
    </row>
    <row r="31" spans="1:4" x14ac:dyDescent="0.25">
      <c r="A31" t="s">
        <v>32</v>
      </c>
      <c r="B31" s="2">
        <f>B30*0.302</f>
        <v>18328.344047619048</v>
      </c>
      <c r="C31" s="3" t="s">
        <v>81</v>
      </c>
      <c r="D31" t="s">
        <v>63</v>
      </c>
    </row>
    <row r="32" spans="1:4" x14ac:dyDescent="0.25">
      <c r="A32" t="s">
        <v>25</v>
      </c>
      <c r="B32">
        <f>B33-B34</f>
        <v>61.2</v>
      </c>
      <c r="C32" s="3" t="s">
        <v>82</v>
      </c>
      <c r="D32" t="s">
        <v>71</v>
      </c>
    </row>
    <row r="33" spans="1:4" x14ac:dyDescent="0.25">
      <c r="A33" t="s">
        <v>26</v>
      </c>
      <c r="B33">
        <v>72</v>
      </c>
      <c r="C33" s="3" t="s">
        <v>82</v>
      </c>
    </row>
    <row r="34" spans="1:4" x14ac:dyDescent="0.25">
      <c r="A34" t="s">
        <v>27</v>
      </c>
      <c r="B34">
        <f>B33*0.15</f>
        <v>10.799999999999999</v>
      </c>
      <c r="C34" s="3" t="s">
        <v>82</v>
      </c>
    </row>
    <row r="35" spans="1:4" x14ac:dyDescent="0.25">
      <c r="A35" t="s">
        <v>33</v>
      </c>
      <c r="B35" s="2">
        <f>(B37+B38+B39+B40)/B41</f>
        <v>2.4280385671053555</v>
      </c>
      <c r="C35" s="3" t="s">
        <v>82</v>
      </c>
      <c r="D35" t="s">
        <v>64</v>
      </c>
    </row>
    <row r="36" spans="1:4" x14ac:dyDescent="0.25">
      <c r="A36" t="s">
        <v>66</v>
      </c>
      <c r="B36" s="4">
        <v>0.2</v>
      </c>
      <c r="C36" s="3" t="s">
        <v>82</v>
      </c>
    </row>
    <row r="37" spans="1:4" x14ac:dyDescent="0.25">
      <c r="A37" t="s">
        <v>34</v>
      </c>
      <c r="B37">
        <f>B42*B36</f>
        <v>4600</v>
      </c>
      <c r="C37" s="3" t="s">
        <v>82</v>
      </c>
      <c r="D37" t="s">
        <v>65</v>
      </c>
    </row>
    <row r="38" spans="1:4" x14ac:dyDescent="0.25">
      <c r="A38" t="s">
        <v>21</v>
      </c>
      <c r="B38">
        <f>B42*0.01</f>
        <v>230</v>
      </c>
      <c r="C38" s="3" t="s">
        <v>82</v>
      </c>
      <c r="D38" t="s">
        <v>68</v>
      </c>
    </row>
    <row r="39" spans="1:4" x14ac:dyDescent="0.25">
      <c r="A39" t="s">
        <v>22</v>
      </c>
      <c r="B39">
        <f>B42*0.04</f>
        <v>920</v>
      </c>
      <c r="C39" s="3" t="s">
        <v>82</v>
      </c>
      <c r="D39" t="s">
        <v>69</v>
      </c>
    </row>
    <row r="40" spans="1:4" x14ac:dyDescent="0.25">
      <c r="A40" t="s">
        <v>23</v>
      </c>
      <c r="B40">
        <f>B42*0.05</f>
        <v>1150</v>
      </c>
      <c r="C40" s="3" t="s">
        <v>82</v>
      </c>
      <c r="D40" t="s">
        <v>70</v>
      </c>
    </row>
    <row r="41" spans="1:4" x14ac:dyDescent="0.25">
      <c r="A41" t="s">
        <v>24</v>
      </c>
      <c r="B41">
        <f>2945-(6*B27+5*12)</f>
        <v>2841.8</v>
      </c>
      <c r="C41" s="3" t="s">
        <v>82</v>
      </c>
    </row>
    <row r="42" spans="1:4" x14ac:dyDescent="0.25">
      <c r="A42" t="s">
        <v>35</v>
      </c>
      <c r="B42">
        <f>20000+3000</f>
        <v>23000</v>
      </c>
      <c r="C42" s="3" t="s">
        <v>82</v>
      </c>
      <c r="D42" t="s">
        <v>67</v>
      </c>
    </row>
    <row r="43" spans="1:4" x14ac:dyDescent="0.25">
      <c r="A43" t="s">
        <v>36</v>
      </c>
      <c r="B43" s="2">
        <f>B45*B44*B19</f>
        <v>398.97</v>
      </c>
      <c r="D43" t="s">
        <v>72</v>
      </c>
    </row>
    <row r="44" spans="1:4" x14ac:dyDescent="0.25">
      <c r="A44" t="s">
        <v>73</v>
      </c>
      <c r="B44">
        <v>0.25</v>
      </c>
    </row>
    <row r="45" spans="1:4" x14ac:dyDescent="0.25">
      <c r="A45" t="s">
        <v>74</v>
      </c>
      <c r="B45">
        <v>4</v>
      </c>
    </row>
    <row r="46" spans="1:4" x14ac:dyDescent="0.25">
      <c r="A46" t="s">
        <v>75</v>
      </c>
    </row>
    <row r="47" spans="1:4" x14ac:dyDescent="0.25">
      <c r="A47" t="s">
        <v>76</v>
      </c>
    </row>
    <row r="48" spans="1:4" x14ac:dyDescent="0.25">
      <c r="A48" t="s">
        <v>77</v>
      </c>
    </row>
    <row r="49" spans="1:2" x14ac:dyDescent="0.25">
      <c r="A49" t="s">
        <v>78</v>
      </c>
    </row>
    <row r="50" spans="1:2" x14ac:dyDescent="0.25">
      <c r="A50" t="s">
        <v>79</v>
      </c>
    </row>
    <row r="51" spans="1:2" x14ac:dyDescent="0.25">
      <c r="A51" t="s">
        <v>80</v>
      </c>
    </row>
    <row r="52" spans="1:2" x14ac:dyDescent="0.25">
      <c r="B52" s="2">
        <f>B35*B19</f>
        <v>968.71454711802369</v>
      </c>
    </row>
  </sheetData>
  <phoneticPr fontId="2" type="noConversion"/>
  <pageMargins left="0.7" right="0.7" top="0.75" bottom="0.75" header="0.3" footer="0.3"/>
  <pageSetup orientation="portrait" r:id="rId1"/>
  <ignoredErrors>
    <ignoredError sqref="C24:C25" twoDigitTextYear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Буданов</dc:creator>
  <cp:lastModifiedBy>Буданов Иван</cp:lastModifiedBy>
  <dcterms:created xsi:type="dcterms:W3CDTF">2015-06-05T18:17:20Z</dcterms:created>
  <dcterms:modified xsi:type="dcterms:W3CDTF">2022-06-09T11:51:46Z</dcterms:modified>
</cp:coreProperties>
</file>