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drawings/drawing2.xml" ContentType="application/vnd.openxmlformats-officedocument.drawing+xml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drawings/drawing3.xml" ContentType="application/vnd.openxmlformats-officedocument.drawing+xml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680" yWindow="105" windowWidth="14670" windowHeight="11340" activeTab="2"/>
  </bookViews>
  <sheets>
    <sheet name="Расчетный лист" sheetId="1" r:id="rId1"/>
    <sheet name="Вывод на печать" sheetId="2" r:id="rId2"/>
    <sheet name="Лист Вывод на печать" sheetId="3" r:id="rId3"/>
  </sheets>
  <calcPr calcId="145621"/>
</workbook>
</file>

<file path=xl/calcChain.xml><?xml version="1.0" encoding="utf-8"?>
<calcChain xmlns="http://schemas.openxmlformats.org/spreadsheetml/2006/main">
  <c r="BH48" i="3" l="1"/>
  <c r="BH72" i="3"/>
  <c r="AF49" i="3"/>
  <c r="Q135" i="3"/>
  <c r="R132" i="3"/>
  <c r="R129" i="3"/>
  <c r="V126" i="3"/>
  <c r="Q123" i="3"/>
  <c r="R114" i="3"/>
  <c r="Q117" i="3"/>
  <c r="P93" i="3"/>
  <c r="R89" i="3"/>
  <c r="R82" i="3"/>
  <c r="Q86" i="3"/>
  <c r="V79" i="3"/>
  <c r="R75" i="3"/>
  <c r="AW58" i="3"/>
  <c r="AV55" i="3"/>
  <c r="N65" i="3"/>
  <c r="AV51" i="3"/>
  <c r="R61" i="3"/>
  <c r="AW44" i="3"/>
  <c r="N58" i="3"/>
  <c r="Q55" i="3"/>
  <c r="AV35" i="3"/>
  <c r="R51" i="3"/>
  <c r="AT31" i="3"/>
  <c r="AC48" i="3"/>
  <c r="AC72" i="3" s="1"/>
  <c r="AC96" i="3" s="1"/>
  <c r="AC120" i="3" s="1"/>
  <c r="AC144" i="3" s="1"/>
  <c r="BH24" i="3" s="1"/>
  <c r="AU27" i="3"/>
  <c r="V43" i="3"/>
  <c r="R40" i="3"/>
  <c r="AU20" i="3"/>
  <c r="AW16" i="3"/>
  <c r="V34" i="3"/>
  <c r="AU13" i="3"/>
  <c r="V31" i="3"/>
  <c r="R28" i="3"/>
  <c r="S17" i="3"/>
  <c r="BA3" i="3"/>
  <c r="V13" i="3"/>
  <c r="V12" i="3"/>
  <c r="V11" i="3"/>
  <c r="V10" i="3"/>
  <c r="AW9" i="3"/>
  <c r="V9" i="3"/>
  <c r="V8" i="3"/>
  <c r="V7" i="3"/>
  <c r="R37" i="3" s="1"/>
  <c r="R141" i="3"/>
  <c r="V6" i="3"/>
  <c r="V5" i="3"/>
  <c r="V4" i="3"/>
  <c r="Q138" i="3"/>
  <c r="A1" i="3" l="1"/>
  <c r="DF75" i="1"/>
  <c r="AF25" i="3" l="1"/>
  <c r="A121" i="3"/>
  <c r="A97" i="3"/>
  <c r="A73" i="3"/>
  <c r="A49" i="3"/>
  <c r="AF1" i="3"/>
  <c r="A25" i="3"/>
  <c r="T47" i="1"/>
  <c r="T46" i="1"/>
  <c r="T45" i="1"/>
  <c r="T43" i="1"/>
  <c r="T42" i="1"/>
  <c r="T41" i="1"/>
  <c r="T40" i="1"/>
  <c r="T39" i="1"/>
  <c r="AL6" i="2"/>
  <c r="M129" i="2"/>
  <c r="N126" i="2"/>
  <c r="N123" i="2"/>
  <c r="R120" i="2"/>
  <c r="M74" i="2"/>
  <c r="R71" i="2"/>
  <c r="O100" i="1"/>
  <c r="T101" i="1" s="1"/>
  <c r="K60" i="2"/>
  <c r="N54" i="2"/>
  <c r="I51" i="2"/>
  <c r="P35" i="2"/>
  <c r="O22" i="2"/>
  <c r="DF83" i="1"/>
  <c r="R28" i="2" s="1"/>
  <c r="DF79" i="1"/>
  <c r="R25" i="2" s="1"/>
  <c r="AV38" i="2" l="1"/>
  <c r="AV57" i="2" s="1"/>
  <c r="AV76" i="2" s="1"/>
  <c r="W38" i="2"/>
  <c r="W57" i="2" s="1"/>
  <c r="AP50" i="1"/>
  <c r="W76" i="2" l="1"/>
  <c r="W95" i="2" s="1"/>
  <c r="W114" i="2" s="1"/>
  <c r="W133" i="2" s="1"/>
  <c r="R7" i="2" l="1"/>
  <c r="M31" i="2" s="1"/>
  <c r="T48" i="1"/>
  <c r="R13" i="2" s="1"/>
  <c r="R12" i="2"/>
  <c r="R11" i="2"/>
  <c r="R10" i="2"/>
  <c r="T44" i="1"/>
  <c r="R9" i="2" s="1"/>
  <c r="R8" i="2"/>
  <c r="R6" i="2"/>
  <c r="R5" i="2"/>
  <c r="R4" i="2"/>
  <c r="A1" i="2" l="1"/>
  <c r="Z58" i="2" s="1"/>
  <c r="KB50" i="1"/>
  <c r="KB49" i="1"/>
  <c r="KB48" i="1"/>
  <c r="KB47" i="1"/>
  <c r="KB46" i="1"/>
  <c r="KB45" i="1"/>
  <c r="KB44" i="1"/>
  <c r="KB43" i="1"/>
  <c r="KB42" i="1"/>
  <c r="KB41" i="1"/>
  <c r="EU49" i="1"/>
  <c r="EU48" i="1"/>
  <c r="EU47" i="1"/>
  <c r="EU46" i="1"/>
  <c r="EU45" i="1"/>
  <c r="EU44" i="1"/>
  <c r="EU43" i="1"/>
  <c r="EU42" i="1"/>
  <c r="EU41" i="1"/>
  <c r="EU40" i="1"/>
  <c r="Z20" i="2" l="1"/>
  <c r="Z39" i="2"/>
  <c r="A58" i="2"/>
  <c r="A20" i="2"/>
  <c r="A77" i="2"/>
  <c r="A115" i="2"/>
  <c r="Z1" i="2"/>
  <c r="A96" i="2"/>
  <c r="A39" i="2"/>
  <c r="O56" i="1"/>
  <c r="AO40" i="1"/>
  <c r="AP42" i="1" s="1"/>
  <c r="AP46" i="1" s="1"/>
  <c r="BG117" i="1"/>
  <c r="CW64" i="1"/>
  <c r="BS69" i="1" l="1"/>
  <c r="P33" i="2"/>
  <c r="BS54" i="1"/>
  <c r="BG114" i="1"/>
  <c r="BR77" i="1" l="1"/>
  <c r="BX64" i="1"/>
  <c r="BU56" i="1" l="1"/>
  <c r="BZ57" i="1" s="1"/>
  <c r="BG118" i="1" s="1"/>
  <c r="BR105" i="1"/>
  <c r="BV96" i="1"/>
  <c r="BU100" i="1"/>
  <c r="BR86" i="1"/>
  <c r="BU88" i="1"/>
  <c r="BU80" i="1" l="1"/>
  <c r="M110" i="1" l="1"/>
  <c r="M114" i="1"/>
  <c r="R72" i="1"/>
  <c r="O72" i="1"/>
  <c r="L74" i="1"/>
  <c r="R80" i="1"/>
  <c r="O80" i="1"/>
  <c r="L82" i="1"/>
  <c r="O68" i="1"/>
  <c r="T69" i="1" s="1"/>
  <c r="L48" i="2" s="1"/>
  <c r="R64" i="1"/>
  <c r="R56" i="1"/>
  <c r="O88" i="1" l="1"/>
  <c r="O96" i="1"/>
  <c r="AS61" i="1"/>
  <c r="O76" i="1"/>
  <c r="L81" i="1"/>
  <c r="T81" i="1" s="1"/>
  <c r="P125" i="1"/>
  <c r="U126" i="1" s="1"/>
  <c r="O64" i="1"/>
  <c r="T65" i="1" s="1"/>
  <c r="T57" i="1"/>
  <c r="O17" i="2" s="1"/>
  <c r="R88" i="1" l="1"/>
  <c r="T89" i="1" s="1"/>
  <c r="N67" i="2" s="1"/>
  <c r="O44" i="2"/>
  <c r="M115" i="1"/>
  <c r="AU56" i="1"/>
  <c r="AZ57" i="1" s="1"/>
  <c r="AX64" i="1" s="1"/>
  <c r="AU64" i="1"/>
  <c r="R76" i="1"/>
  <c r="T77" i="1" s="1"/>
  <c r="L73" i="1"/>
  <c r="T73" i="1" s="1"/>
  <c r="AZ65" i="1" l="1"/>
  <c r="AS62" i="1" s="1"/>
  <c r="AZ61" i="1" s="1"/>
  <c r="M109" i="1"/>
  <c r="T109" i="1" s="1"/>
  <c r="M113" i="1" l="1"/>
  <c r="T113" i="1" s="1"/>
  <c r="M91" i="2" s="1"/>
  <c r="M87" i="2"/>
  <c r="BR106" i="1"/>
  <c r="BU84" i="1"/>
  <c r="BZ85" i="1" s="1"/>
  <c r="BX88" i="1" l="1"/>
  <c r="BZ89" i="1" s="1"/>
  <c r="AL45" i="2" s="1"/>
  <c r="AK41" i="2"/>
  <c r="L97" i="1"/>
  <c r="T97" i="1" s="1"/>
  <c r="N79" i="2" s="1"/>
  <c r="O104" i="1"/>
  <c r="T105" i="1" s="1"/>
  <c r="O121" i="1" s="1"/>
  <c r="T122" i="1" s="1"/>
  <c r="CZ64" i="1"/>
  <c r="DB65" i="1" s="1"/>
  <c r="AN63" i="2" s="1"/>
  <c r="BX100" i="1"/>
  <c r="BZ101" i="1" s="1"/>
  <c r="BU104" i="1"/>
  <c r="BZ105" i="1" s="1"/>
  <c r="BG115" i="1"/>
  <c r="O117" i="1" l="1"/>
  <c r="BU64" i="1"/>
  <c r="BZ65" i="1" s="1"/>
  <c r="AN22" i="2" s="1"/>
  <c r="BX108" i="1"/>
  <c r="AM55" i="2"/>
  <c r="AL60" i="2"/>
  <c r="BU108" i="1"/>
  <c r="AN52" i="2"/>
  <c r="AZ122" i="1"/>
  <c r="N117" i="2"/>
  <c r="AZ121" i="1"/>
  <c r="N83" i="2"/>
  <c r="BX72" i="1"/>
  <c r="R117" i="1"/>
  <c r="T118" i="1" s="1"/>
  <c r="N111" i="2" s="1"/>
  <c r="BS53" i="1" l="1"/>
  <c r="BZ53" i="1" s="1"/>
  <c r="AZ113" i="1"/>
  <c r="BS70" i="1"/>
  <c r="BZ69" i="1" s="1"/>
  <c r="AZ117" i="1" s="1"/>
  <c r="BZ109" i="1"/>
  <c r="AZ119" i="1"/>
  <c r="AL3" i="2"/>
  <c r="AK25" i="2"/>
  <c r="CC61" i="1" l="1"/>
  <c r="AQ13" i="2" s="1"/>
  <c r="BJ128" i="1"/>
  <c r="BU72" i="1" l="1"/>
  <c r="BZ73" i="1" s="1"/>
  <c r="BF124" i="1" s="1"/>
  <c r="AL9" i="2"/>
  <c r="BJ124" i="1"/>
  <c r="BR85" i="1" l="1"/>
  <c r="BX80" i="1"/>
  <c r="BZ81" i="1" s="1"/>
  <c r="AK35" i="2" s="1"/>
  <c r="AM28" i="2"/>
  <c r="BU76" i="1" l="1"/>
  <c r="BZ77" i="1" s="1"/>
  <c r="AL31" i="2" s="1"/>
</calcChain>
</file>

<file path=xl/sharedStrings.xml><?xml version="1.0" encoding="utf-8"?>
<sst xmlns="http://schemas.openxmlformats.org/spreadsheetml/2006/main" count="2048" uniqueCount="494">
  <si>
    <t>2р,шт.</t>
  </si>
  <si>
    <t>сos φ1</t>
  </si>
  <si>
    <t>η,%</t>
  </si>
  <si>
    <t>y, пазов</t>
  </si>
  <si>
    <r>
      <t>Р</t>
    </r>
    <r>
      <rPr>
        <vertAlign val="subscript"/>
        <sz val="16"/>
        <color theme="1"/>
        <rFont val="Times New Roman"/>
        <family val="1"/>
        <charset val="204"/>
      </rPr>
      <t>2Н</t>
    </r>
    <r>
      <rPr>
        <sz val="16"/>
        <color theme="1"/>
        <rFont val="Times New Roman"/>
        <family val="1"/>
        <charset val="204"/>
      </rPr>
      <t>,Вт</t>
    </r>
  </si>
  <si>
    <r>
      <t>n</t>
    </r>
    <r>
      <rPr>
        <vertAlign val="subscript"/>
        <sz val="16"/>
        <color theme="1"/>
        <rFont val="Times New Roman"/>
        <family val="1"/>
        <charset val="204"/>
      </rPr>
      <t>2Н</t>
    </r>
    <r>
      <rPr>
        <sz val="16"/>
        <color theme="1"/>
        <rFont val="Times New Roman"/>
        <family val="1"/>
        <charset val="204"/>
      </rPr>
      <t>,мин</t>
    </r>
    <r>
      <rPr>
        <vertAlign val="superscript"/>
        <sz val="16"/>
        <color theme="1"/>
        <rFont val="Times New Roman"/>
        <family val="1"/>
        <charset val="204"/>
      </rPr>
      <t>-1</t>
    </r>
  </si>
  <si>
    <r>
      <t>D</t>
    </r>
    <r>
      <rPr>
        <vertAlign val="subscript"/>
        <sz val="16"/>
        <color theme="1"/>
        <rFont val="Times New Roman"/>
        <family val="1"/>
        <charset val="204"/>
      </rPr>
      <t>С</t>
    </r>
    <r>
      <rPr>
        <sz val="16"/>
        <color theme="1"/>
        <rFont val="Times New Roman"/>
        <family val="1"/>
        <charset val="204"/>
      </rPr>
      <t>,см</t>
    </r>
  </si>
  <si>
    <r>
      <t>Z</t>
    </r>
    <r>
      <rPr>
        <vertAlign val="subscript"/>
        <sz val="16"/>
        <color theme="1"/>
        <rFont val="Times New Roman"/>
        <family val="1"/>
        <charset val="204"/>
      </rPr>
      <t>1</t>
    </r>
    <r>
      <rPr>
        <sz val="16"/>
        <color theme="1"/>
        <rFont val="Times New Roman"/>
        <family val="1"/>
        <charset val="204"/>
      </rPr>
      <t>,шт.</t>
    </r>
  </si>
  <si>
    <r>
      <t>q</t>
    </r>
    <r>
      <rPr>
        <vertAlign val="subscript"/>
        <sz val="16"/>
        <color theme="1"/>
        <rFont val="Times New Roman"/>
        <family val="1"/>
        <charset val="204"/>
      </rPr>
      <t>1</t>
    </r>
    <r>
      <rPr>
        <sz val="16"/>
        <color theme="1"/>
        <rFont val="Times New Roman"/>
        <family val="1"/>
        <charset val="204"/>
      </rPr>
      <t>, пазов</t>
    </r>
  </si>
  <si>
    <r>
      <t>l</t>
    </r>
    <r>
      <rPr>
        <vertAlign val="subscript"/>
        <sz val="16"/>
        <color theme="1"/>
        <rFont val="Times New Roman"/>
        <family val="1"/>
        <charset val="204"/>
      </rPr>
      <t>C</t>
    </r>
    <r>
      <rPr>
        <sz val="16"/>
        <color theme="1"/>
        <rFont val="Times New Roman"/>
        <family val="1"/>
        <charset val="204"/>
      </rPr>
      <t>, см</t>
    </r>
  </si>
  <si>
    <t>Таблица 6.1 – Исходные данные к однофазному конденсаторному асинхронному двигателю</t>
  </si>
  <si>
    <t>Номер варианта</t>
  </si>
  <si>
    <t>U, В</t>
  </si>
  <si>
    <t>η, %</t>
  </si>
  <si>
    <t>Da, см</t>
  </si>
  <si>
    <t>Z, шт.</t>
  </si>
  <si>
    <t>у, п.д.</t>
  </si>
  <si>
    <t>2р, шт.</t>
  </si>
  <si>
    <t>la, см</t>
  </si>
  <si>
    <r>
      <t>Р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, Вт</t>
    </r>
  </si>
  <si>
    <r>
      <t>n, мин</t>
    </r>
    <r>
      <rPr>
        <vertAlign val="superscript"/>
        <sz val="16"/>
        <color theme="1"/>
        <rFont val="Times New Roman"/>
        <family val="1"/>
        <charset val="204"/>
      </rPr>
      <t>-1</t>
    </r>
  </si>
  <si>
    <r>
      <t>у</t>
    </r>
    <r>
      <rPr>
        <vertAlign val="subscript"/>
        <sz val="16"/>
        <color theme="1"/>
        <rFont val="Times New Roman"/>
        <family val="1"/>
        <charset val="204"/>
      </rPr>
      <t>1</t>
    </r>
    <r>
      <rPr>
        <sz val="16"/>
        <color theme="1"/>
        <rFont val="Times New Roman"/>
        <family val="1"/>
        <charset val="204"/>
      </rPr>
      <t>, п.д.</t>
    </r>
  </si>
  <si>
    <r>
      <t>у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, п.д.</t>
    </r>
  </si>
  <si>
    <r>
      <t>у</t>
    </r>
    <r>
      <rPr>
        <vertAlign val="subscript"/>
        <sz val="16"/>
        <color theme="1"/>
        <rFont val="Times New Roman"/>
        <family val="1"/>
        <charset val="204"/>
      </rPr>
      <t>К</t>
    </r>
    <r>
      <rPr>
        <sz val="16"/>
        <color theme="1"/>
        <rFont val="Times New Roman"/>
        <family val="1"/>
        <charset val="204"/>
      </rPr>
      <t>, п.д.</t>
    </r>
  </si>
  <si>
    <t>Таблица 8.1 – Исходные данные к двигателям типа ДПМ</t>
  </si>
  <si>
    <t>Таблица 4 - Диаметр и площадь поперечного сечения круглых медных эмалированных проводов марок ПЭТВ и ПЭТ–155</t>
  </si>
  <si>
    <t>Номинальный диаметр неизолированного проводника, мм</t>
  </si>
  <si>
    <t>Среднее значение диаметра изолированного провода, мм</t>
  </si>
  <si>
    <r>
      <t xml:space="preserve">Площадь поперечного сечения неизолированного провода, мм </t>
    </r>
    <r>
      <rPr>
        <vertAlign val="superscript"/>
        <sz val="16"/>
        <color theme="1"/>
        <rFont val="Times New Roman"/>
        <family val="1"/>
        <charset val="204"/>
      </rPr>
      <t>2</t>
    </r>
  </si>
  <si>
    <t>Примечания:
1. Провода, размеры  которых  указаны  в  скобках,  следует применять только в отдельных случаях при обосновании технико-экономической целесообразности.
2. Среднее значение диаметра изолированного провода вычислено с учётом расчётной средней двухсторонней толщины эмалевой изоляции, принимаемой как округленное среднее арифметическое из минимальной и</t>
  </si>
  <si>
    <t>U, B</t>
  </si>
  <si>
    <r>
      <t>P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 Вт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</si>
  <si>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>C</t>
    </r>
    <r>
      <rPr>
        <sz val="12"/>
        <color theme="1"/>
        <rFont val="Times New Roman"/>
        <family val="1"/>
        <charset val="204"/>
      </rPr>
      <t>, мин</t>
    </r>
    <r>
      <rPr>
        <vertAlign val="superscript"/>
        <sz val="12"/>
        <color theme="1"/>
        <rFont val="Times New Roman"/>
        <family val="1"/>
        <charset val="204"/>
      </rPr>
      <t>-1</t>
    </r>
  </si>
  <si>
    <r>
      <t>сos φ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</si>
  <si>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D</t>
    </r>
    <r>
      <rPr>
        <vertAlign val="subscript"/>
        <sz val="12"/>
        <color theme="1"/>
        <rFont val="Times New Roman"/>
        <family val="1"/>
        <charset val="204"/>
      </rPr>
      <t>С</t>
    </r>
    <r>
      <rPr>
        <sz val="12"/>
        <color theme="1"/>
        <rFont val="Times New Roman"/>
        <family val="1"/>
        <charset val="204"/>
      </rPr>
      <t>, см</t>
    </r>
  </si>
  <si>
    <r>
      <t>l</t>
    </r>
    <r>
      <rPr>
        <sz val="12"/>
        <color theme="1"/>
        <rFont val="Times New Roman"/>
        <family val="1"/>
        <charset val="204"/>
      </rPr>
      <t>c, см</t>
    </r>
  </si>
  <si>
    <r>
      <t>Z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, шт.</t>
    </r>
  </si>
  <si>
    <r>
      <t>q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, пазов</t>
    </r>
  </si>
  <si>
    <r>
      <t>у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, паз.дел.</t>
    </r>
  </si>
  <si>
    <t>Таблица 9.1 – Исходные данные к синхронным двигателям типа СДПМ</t>
  </si>
  <si>
    <t>***</t>
  </si>
  <si>
    <t></t>
  </si>
  <si>
    <t>Значение</t>
  </si>
  <si>
    <t>Ед. Изм.</t>
  </si>
  <si>
    <t>Обозначение</t>
  </si>
  <si>
    <t>i</t>
  </si>
  <si>
    <t>Формула</t>
  </si>
  <si>
    <t>ρ</t>
  </si>
  <si>
    <t>σ</t>
  </si>
  <si>
    <t>β</t>
  </si>
  <si>
    <t>μ</t>
  </si>
  <si>
    <t>ν</t>
  </si>
  <si>
    <t>η</t>
  </si>
  <si>
    <t>ξ</t>
  </si>
  <si>
    <t>τ</t>
  </si>
  <si>
    <t>Δ</t>
  </si>
  <si>
    <t>α</t>
  </si>
  <si>
    <t>φ</t>
  </si>
  <si>
    <t>λ</t>
  </si>
  <si>
    <t>δ</t>
  </si>
  <si>
    <t>ϑ</t>
  </si>
  <si>
    <t>γ</t>
  </si>
  <si>
    <t>π</t>
  </si>
  <si>
    <t>Ω</t>
  </si>
  <si>
    <t>Σ</t>
  </si>
  <si>
    <t>&lt;</t>
  </si>
  <si>
    <t>&gt;</t>
  </si>
  <si>
    <t>≤</t>
  </si>
  <si>
    <t>≥</t>
  </si>
  <si>
    <t>ℤ</t>
  </si>
  <si>
    <t>ℝ</t>
  </si>
  <si>
    <t>≈</t>
  </si>
  <si>
    <t>÷</t>
  </si>
  <si>
    <t>℃</t>
  </si>
  <si>
    <t>°</t>
  </si>
  <si>
    <t>∙</t>
  </si>
  <si>
    <t>Fontello</t>
  </si>
  <si>
    <t></t>
  </si>
  <si>
    <t></t>
  </si>
  <si>
    <t></t>
  </si>
  <si>
    <t></t>
  </si>
  <si>
    <t></t>
  </si>
  <si>
    <t></t>
  </si>
  <si>
    <t></t>
  </si>
  <si>
    <r>
      <t></t>
    </r>
    <r>
      <rPr>
        <sz val="11"/>
        <color rgb="FF333333"/>
        <rFont val="Arial"/>
        <family val="2"/>
        <charset val="204"/>
      </rPr>
      <t> </t>
    </r>
  </si>
  <si>
    <t></t>
  </si>
  <si>
    <r>
      <t></t>
    </r>
    <r>
      <rPr>
        <sz val="11"/>
        <color rgb="FF333333"/>
        <rFont val="Arial"/>
        <family val="2"/>
        <charset val="204"/>
      </rPr>
      <t> </t>
    </r>
  </si>
  <si>
    <r>
      <t></t>
    </r>
    <r>
      <rPr>
        <sz val="11"/>
        <color rgb="FF333333"/>
        <rFont val="Arial"/>
        <family val="2"/>
        <charset val="204"/>
      </rPr>
      <t> </t>
    </r>
  </si>
  <si>
    <r>
      <t></t>
    </r>
    <r>
      <rPr>
        <sz val="11"/>
        <color rgb="FF333333"/>
        <rFont val="Arial"/>
        <family val="2"/>
        <charset val="204"/>
      </rPr>
      <t> </t>
    </r>
  </si>
  <si>
    <r>
      <t></t>
    </r>
    <r>
      <rPr>
        <sz val="11"/>
        <color rgb="FF333333"/>
        <rFont val="Arial"/>
        <family val="2"/>
        <charset val="204"/>
      </rPr>
      <t> </t>
    </r>
  </si>
  <si>
    <r>
      <t></t>
    </r>
    <r>
      <rPr>
        <sz val="28"/>
        <color rgb="FF333333"/>
        <rFont val="Arial"/>
        <family val="2"/>
        <charset val="204"/>
      </rPr>
      <t> </t>
    </r>
  </si>
  <si>
    <r>
      <t></t>
    </r>
    <r>
      <rPr>
        <sz val="11"/>
        <color rgb="FF333333"/>
        <rFont val="Arial"/>
        <family val="2"/>
        <charset val="204"/>
      </rPr>
      <t> </t>
    </r>
  </si>
  <si>
    <r>
      <t></t>
    </r>
    <r>
      <rPr>
        <sz val="11"/>
        <color rgb="FF333333"/>
        <rFont val="Arial"/>
        <family val="2"/>
        <charset val="204"/>
      </rPr>
      <t> </t>
    </r>
  </si>
  <si>
    <r>
      <t></t>
    </r>
    <r>
      <rPr>
        <sz val="11"/>
        <color rgb="FF333333"/>
        <rFont val="Arial"/>
        <family val="2"/>
        <charset val="204"/>
      </rPr>
      <t> </t>
    </r>
  </si>
  <si>
    <r>
      <t></t>
    </r>
    <r>
      <rPr>
        <sz val="11"/>
        <color rgb="FF333333"/>
        <rFont val="Arial"/>
        <family val="2"/>
        <charset val="204"/>
      </rPr>
      <t> </t>
    </r>
  </si>
  <si>
    <r>
      <t></t>
    </r>
    <r>
      <rPr>
        <sz val="28"/>
        <color rgb="FF333333"/>
        <rFont val="Arial"/>
        <family val="2"/>
        <charset val="204"/>
      </rPr>
      <t> </t>
    </r>
  </si>
  <si>
    <r>
      <t></t>
    </r>
    <r>
      <rPr>
        <sz val="28"/>
        <color rgb="FF333333"/>
        <rFont val="Arial"/>
        <family val="2"/>
        <charset val="204"/>
      </rPr>
      <t> </t>
    </r>
  </si>
  <si>
    <t></t>
  </si>
  <si>
    <t></t>
  </si>
  <si>
    <t>Номинальная мощность</t>
  </si>
  <si>
    <t>Вт</t>
  </si>
  <si>
    <t>Частота вращения</t>
  </si>
  <si>
    <t>об/мин</t>
  </si>
  <si>
    <t>Фазное напряжение</t>
  </si>
  <si>
    <t>В</t>
  </si>
  <si>
    <t>Частота тока</t>
  </si>
  <si>
    <t>Гц</t>
  </si>
  <si>
    <t>число пар полюсов</t>
  </si>
  <si>
    <t>n</t>
  </si>
  <si>
    <t>номинальный КПД</t>
  </si>
  <si>
    <t>cosφ</t>
  </si>
  <si>
    <t>номинальный коэффициент мощности</t>
  </si>
  <si>
    <t>2p</t>
  </si>
  <si>
    <t>Диаметр статора</t>
  </si>
  <si>
    <t>см</t>
  </si>
  <si>
    <t>%</t>
  </si>
  <si>
    <t>Дробное
число</t>
  </si>
  <si>
    <r>
      <t>D</t>
    </r>
    <r>
      <rPr>
        <i/>
        <vertAlign val="subscript"/>
        <sz val="26"/>
        <color theme="1"/>
        <rFont val="Times New Roman"/>
        <family val="1"/>
        <charset val="204"/>
      </rPr>
      <t>c</t>
    </r>
  </si>
  <si>
    <t>Число пазов</t>
  </si>
  <si>
    <t>Целое
число</t>
  </si>
  <si>
    <t>y, пазовых делений</t>
  </si>
  <si>
    <r>
      <t>Z</t>
    </r>
    <r>
      <rPr>
        <i/>
        <vertAlign val="subscript"/>
        <sz val="26"/>
        <color theme="1"/>
        <rFont val="Times New Roman"/>
        <family val="1"/>
        <charset val="204"/>
      </rPr>
      <t>1</t>
    </r>
  </si>
  <si>
    <t>Чмисло пазов в сердечнике статора</t>
  </si>
  <si>
    <t>Число пазовых делений - "в два раза больше числа пазов"</t>
  </si>
  <si>
    <t>Осевая длина сердечника статора</t>
  </si>
  <si>
    <r>
      <t>l</t>
    </r>
    <r>
      <rPr>
        <i/>
        <vertAlign val="subscript"/>
        <sz val="26"/>
        <color theme="1"/>
        <rFont val="Times New Roman"/>
        <family val="1"/>
        <charset val="204"/>
      </rPr>
      <t>c</t>
    </r>
  </si>
  <si>
    <t>y</t>
  </si>
  <si>
    <r>
      <t>q</t>
    </r>
    <r>
      <rPr>
        <i/>
        <vertAlign val="subscript"/>
        <sz val="26"/>
        <color theme="1"/>
        <rFont val="Times New Roman"/>
        <family val="1"/>
        <charset val="204"/>
      </rPr>
      <t>1</t>
    </r>
  </si>
  <si>
    <t>Раздел 1</t>
  </si>
  <si>
    <t>расчет однофазного конденсаторного
асинхронного микродвигателя</t>
  </si>
  <si>
    <t>расчет двигателя постоянного тока ДПМ</t>
  </si>
  <si>
    <t>lc, см</t>
  </si>
  <si>
    <r>
      <t>P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, Вт</t>
    </r>
  </si>
  <si>
    <r>
      <t>n</t>
    </r>
    <r>
      <rPr>
        <vertAlign val="subscript"/>
        <sz val="16"/>
        <color theme="1"/>
        <rFont val="Times New Roman"/>
        <family val="1"/>
        <charset val="204"/>
      </rPr>
      <t>C</t>
    </r>
    <r>
      <rPr>
        <sz val="16"/>
        <color theme="1"/>
        <rFont val="Times New Roman"/>
        <family val="1"/>
        <charset val="204"/>
      </rPr>
      <t>, мин</t>
    </r>
    <r>
      <rPr>
        <vertAlign val="superscript"/>
        <sz val="16"/>
        <color theme="1"/>
        <rFont val="Times New Roman"/>
        <family val="1"/>
        <charset val="204"/>
      </rPr>
      <t>-1</t>
    </r>
  </si>
  <si>
    <r>
      <t>сos φ</t>
    </r>
    <r>
      <rPr>
        <vertAlign val="subscript"/>
        <sz val="16"/>
        <color theme="1"/>
        <rFont val="Times New Roman"/>
        <family val="1"/>
        <charset val="204"/>
      </rPr>
      <t>1</t>
    </r>
  </si>
  <si>
    <r>
      <t>D</t>
    </r>
    <r>
      <rPr>
        <vertAlign val="subscript"/>
        <sz val="16"/>
        <color theme="1"/>
        <rFont val="Times New Roman"/>
        <family val="1"/>
        <charset val="204"/>
      </rPr>
      <t>С</t>
    </r>
    <r>
      <rPr>
        <sz val="16"/>
        <color theme="1"/>
        <rFont val="Times New Roman"/>
        <family val="1"/>
        <charset val="204"/>
      </rPr>
      <t>, см</t>
    </r>
  </si>
  <si>
    <r>
      <t>Z</t>
    </r>
    <r>
      <rPr>
        <vertAlign val="subscript"/>
        <sz val="16"/>
        <color theme="1"/>
        <rFont val="Times New Roman"/>
        <family val="1"/>
        <charset val="204"/>
      </rPr>
      <t>1</t>
    </r>
    <r>
      <rPr>
        <sz val="16"/>
        <color theme="1"/>
        <rFont val="Times New Roman"/>
        <family val="1"/>
        <charset val="204"/>
      </rPr>
      <t>, шт.</t>
    </r>
  </si>
  <si>
    <r>
      <t>у</t>
    </r>
    <r>
      <rPr>
        <vertAlign val="subscript"/>
        <sz val="16"/>
        <color theme="1"/>
        <rFont val="Times New Roman"/>
        <family val="1"/>
        <charset val="204"/>
      </rPr>
      <t>1</t>
    </r>
    <r>
      <rPr>
        <sz val="16"/>
        <color theme="1"/>
        <rFont val="Times New Roman"/>
        <family val="1"/>
        <charset val="204"/>
      </rPr>
      <t>, паз.дел.</t>
    </r>
  </si>
  <si>
    <r>
      <t xml:space="preserve">Выборочное  целое число
</t>
    </r>
    <r>
      <rPr>
        <b/>
        <sz val="48"/>
        <color rgb="FF006600"/>
        <rFont val="Bahnschrift"/>
        <family val="2"/>
        <charset val="204"/>
      </rPr>
      <t>ℤ</t>
    </r>
  </si>
  <si>
    <r>
      <t xml:space="preserve">Выборочное  Дробное число
</t>
    </r>
    <r>
      <rPr>
        <b/>
        <sz val="48"/>
        <color rgb="FF006600"/>
        <rFont val="Bahnschrift"/>
        <family val="2"/>
        <charset val="204"/>
      </rPr>
      <t>ℝ</t>
    </r>
  </si>
  <si>
    <r>
      <t xml:space="preserve">Выборочное значение по таблице
</t>
    </r>
    <r>
      <rPr>
        <b/>
        <sz val="36"/>
        <color rgb="FF006600"/>
        <rFont val="fontello"/>
      </rPr>
      <t></t>
    </r>
  </si>
  <si>
    <r>
      <t xml:space="preserve">Выборочное значение по графику
</t>
    </r>
    <r>
      <rPr>
        <b/>
        <sz val="36"/>
        <color rgb="FF006600"/>
        <rFont val="fontello"/>
      </rPr>
      <t></t>
    </r>
  </si>
  <si>
    <t>Выборочное</t>
  </si>
  <si>
    <r>
      <t></t>
    </r>
    <r>
      <rPr>
        <sz val="48"/>
        <color rgb="FF333333"/>
        <rFont val="Arial"/>
        <family val="2"/>
        <charset val="204"/>
      </rPr>
      <t> </t>
    </r>
  </si>
  <si>
    <r>
      <t>Z</t>
    </r>
    <r>
      <rPr>
        <i/>
        <vertAlign val="subscript"/>
        <sz val="28"/>
        <color theme="1"/>
        <rFont val="Times New Roman"/>
        <family val="1"/>
        <charset val="204"/>
      </rPr>
      <t>ф</t>
    </r>
  </si>
  <si>
    <t>2р</t>
  </si>
  <si>
    <t>Р</t>
  </si>
  <si>
    <t>Наименование исходнаых данных однофазного конденсаторного асинхронного микродвигателя</t>
  </si>
  <si>
    <t>Константа</t>
  </si>
  <si>
    <r>
      <t>m</t>
    </r>
    <r>
      <rPr>
        <i/>
        <vertAlign val="subscript"/>
        <sz val="28"/>
        <color theme="1"/>
        <rFont val="Times New Roman"/>
        <family val="1"/>
        <charset val="204"/>
      </rPr>
      <t>1</t>
    </r>
  </si>
  <si>
    <t>Число пазов под одну обмотку</t>
  </si>
  <si>
    <r>
      <t>U</t>
    </r>
    <r>
      <rPr>
        <i/>
        <vertAlign val="subscript"/>
        <sz val="26"/>
        <color theme="1"/>
        <rFont val="Times New Roman"/>
        <family val="1"/>
        <charset val="204"/>
      </rPr>
      <t>ф</t>
    </r>
  </si>
  <si>
    <r>
      <t>W</t>
    </r>
    <r>
      <rPr>
        <i/>
        <vertAlign val="subscript"/>
        <sz val="28"/>
        <color theme="1"/>
        <rFont val="Times New Roman"/>
        <family val="1"/>
        <charset val="204"/>
      </rPr>
      <t>ф</t>
    </r>
  </si>
  <si>
    <r>
      <t>Ф</t>
    </r>
    <r>
      <rPr>
        <i/>
        <vertAlign val="subscript"/>
        <sz val="28"/>
        <color theme="1"/>
        <rFont val="Times New Roman"/>
        <family val="1"/>
        <charset val="204"/>
      </rPr>
      <t>м</t>
    </r>
  </si>
  <si>
    <t>Фм = 0,07 - 0,09 Вб</t>
  </si>
  <si>
    <r>
      <t>Z</t>
    </r>
    <r>
      <rPr>
        <b/>
        <vertAlign val="subscript"/>
        <sz val="24"/>
        <color rgb="FF006600"/>
        <rFont val="Times New Roman"/>
        <family val="1"/>
        <charset val="204"/>
      </rPr>
      <t>1</t>
    </r>
  </si>
  <si>
    <r>
      <t>m</t>
    </r>
    <r>
      <rPr>
        <b/>
        <vertAlign val="subscript"/>
        <sz val="24"/>
        <color rgb="FF006600"/>
        <rFont val="Times New Roman"/>
        <family val="1"/>
        <charset val="204"/>
      </rPr>
      <t>1</t>
    </r>
  </si>
  <si>
    <r>
      <t>E</t>
    </r>
    <r>
      <rPr>
        <b/>
        <vertAlign val="subscript"/>
        <sz val="24"/>
        <color rgb="FF006600"/>
        <rFont val="Times New Roman"/>
        <family val="1"/>
        <charset val="204"/>
      </rPr>
      <t>ф</t>
    </r>
  </si>
  <si>
    <r>
      <t>W</t>
    </r>
    <r>
      <rPr>
        <b/>
        <vertAlign val="subscript"/>
        <sz val="24"/>
        <color rgb="FF006600"/>
        <rFont val="Times New Roman"/>
        <family val="1"/>
        <charset val="204"/>
      </rPr>
      <t>ф</t>
    </r>
  </si>
  <si>
    <r>
      <t>U</t>
    </r>
    <r>
      <rPr>
        <b/>
        <vertAlign val="subscript"/>
        <sz val="24"/>
        <color rgb="FF006600"/>
        <rFont val="Times New Roman"/>
        <family val="1"/>
        <charset val="204"/>
      </rPr>
      <t>ф</t>
    </r>
  </si>
  <si>
    <r>
      <t>E</t>
    </r>
    <r>
      <rPr>
        <i/>
        <vertAlign val="subscript"/>
        <sz val="28"/>
        <color theme="1"/>
        <rFont val="Times New Roman"/>
        <family val="1"/>
        <charset val="204"/>
      </rPr>
      <t>ф</t>
    </r>
  </si>
  <si>
    <r>
      <t>E</t>
    </r>
    <r>
      <rPr>
        <i/>
        <vertAlign val="subscript"/>
        <sz val="28"/>
        <color theme="1"/>
        <rFont val="Times New Roman"/>
        <family val="1"/>
        <charset val="204"/>
      </rPr>
      <t>b</t>
    </r>
  </si>
  <si>
    <t>ЭДС двигателя</t>
  </si>
  <si>
    <t>ЭДС одного витка</t>
  </si>
  <si>
    <r>
      <t>K</t>
    </r>
    <r>
      <rPr>
        <i/>
        <vertAlign val="subscript"/>
        <sz val="28"/>
        <color theme="1"/>
        <rFont val="Times New Roman"/>
        <family val="1"/>
        <charset val="204"/>
      </rPr>
      <t>об</t>
    </r>
  </si>
  <si>
    <r>
      <t>f</t>
    </r>
    <r>
      <rPr>
        <b/>
        <i/>
        <vertAlign val="subscript"/>
        <sz val="24"/>
        <color rgb="FF006600"/>
        <rFont val="Times New Roman"/>
        <family val="1"/>
        <charset val="204"/>
      </rPr>
      <t>1</t>
    </r>
  </si>
  <si>
    <r>
      <t>Обмоточный коэффициент примем K</t>
    </r>
    <r>
      <rPr>
        <vertAlign val="subscript"/>
        <sz val="16"/>
        <color theme="1"/>
        <rFont val="Times New Roman"/>
        <family val="1"/>
        <charset val="204"/>
      </rPr>
      <t>об</t>
    </r>
    <r>
      <rPr>
        <sz val="16"/>
        <color theme="1"/>
        <rFont val="Times New Roman"/>
        <family val="1"/>
        <charset val="204"/>
      </rPr>
      <t xml:space="preserve"> = 0,9</t>
    </r>
  </si>
  <si>
    <r>
      <t>K</t>
    </r>
    <r>
      <rPr>
        <b/>
        <vertAlign val="subscript"/>
        <sz val="24"/>
        <color rgb="FF006600"/>
        <rFont val="Times New Roman"/>
        <family val="1"/>
        <charset val="204"/>
      </rPr>
      <t>об</t>
    </r>
  </si>
  <si>
    <t>число витков</t>
  </si>
  <si>
    <r>
      <t>Ф</t>
    </r>
    <r>
      <rPr>
        <b/>
        <vertAlign val="subscript"/>
        <sz val="24"/>
        <color rgb="FF006600"/>
        <rFont val="Times New Roman"/>
        <family val="1"/>
        <charset val="204"/>
      </rPr>
      <t>м</t>
    </r>
  </si>
  <si>
    <t>Вб</t>
  </si>
  <si>
    <t>Число проводников в фазной обмотке на один паз</t>
  </si>
  <si>
    <r>
      <t>N</t>
    </r>
    <r>
      <rPr>
        <b/>
        <vertAlign val="subscript"/>
        <sz val="24"/>
        <color rgb="FF006600"/>
        <rFont val="Times New Roman"/>
        <family val="1"/>
        <charset val="204"/>
      </rPr>
      <t>ф</t>
    </r>
  </si>
  <si>
    <r>
      <t>Z</t>
    </r>
    <r>
      <rPr>
        <b/>
        <vertAlign val="subscript"/>
        <sz val="24"/>
        <color rgb="FF006600"/>
        <rFont val="Times New Roman"/>
        <family val="1"/>
        <charset val="204"/>
      </rPr>
      <t>ф</t>
    </r>
  </si>
  <si>
    <t>Общее число проводников в фазной обмотке</t>
  </si>
  <si>
    <r>
      <t>N</t>
    </r>
    <r>
      <rPr>
        <i/>
        <vertAlign val="subscript"/>
        <sz val="28"/>
        <color theme="1"/>
        <rFont val="Times New Roman"/>
        <family val="1"/>
        <charset val="204"/>
      </rPr>
      <t>ф</t>
    </r>
  </si>
  <si>
    <r>
      <t>N</t>
    </r>
    <r>
      <rPr>
        <i/>
        <vertAlign val="subscript"/>
        <sz val="28"/>
        <color theme="1"/>
        <rFont val="Times New Roman"/>
        <family val="1"/>
        <charset val="204"/>
      </rPr>
      <t>п</t>
    </r>
  </si>
  <si>
    <t>I</t>
  </si>
  <si>
    <r>
      <t>D</t>
    </r>
    <r>
      <rPr>
        <b/>
        <vertAlign val="subscript"/>
        <sz val="24"/>
        <color rgb="FF006600"/>
        <rFont val="Times New Roman"/>
        <family val="1"/>
        <charset val="204"/>
      </rPr>
      <t>c</t>
    </r>
  </si>
  <si>
    <t>Полюсное деление</t>
  </si>
  <si>
    <t>число пазов при двух одинаковых обмотках</t>
  </si>
  <si>
    <t>А</t>
  </si>
  <si>
    <t>=</t>
  </si>
  <si>
    <r>
      <rPr>
        <i/>
        <sz val="20"/>
        <color theme="1"/>
        <rFont val="Times New Roman"/>
        <family val="1"/>
        <charset val="204"/>
      </rPr>
      <t>l</t>
    </r>
    <r>
      <rPr>
        <i/>
        <vertAlign val="subscript"/>
        <sz val="20"/>
        <color theme="1"/>
        <rFont val="Times New Roman"/>
        <family val="1"/>
        <charset val="204"/>
      </rPr>
      <t>п</t>
    </r>
    <r>
      <rPr>
        <i/>
        <sz val="16"/>
        <color theme="1"/>
        <rFont val="Times New Roman"/>
        <family val="1"/>
        <charset val="204"/>
      </rPr>
      <t xml:space="preserve"> = </t>
    </r>
    <r>
      <rPr>
        <i/>
        <sz val="20"/>
        <color theme="1"/>
        <rFont val="Times New Roman"/>
        <family val="1"/>
        <charset val="204"/>
      </rPr>
      <t>l</t>
    </r>
    <r>
      <rPr>
        <i/>
        <vertAlign val="subscript"/>
        <sz val="20"/>
        <color theme="1"/>
        <rFont val="Times New Roman"/>
        <family val="1"/>
        <charset val="204"/>
      </rPr>
      <t>c</t>
    </r>
  </si>
  <si>
    <r>
      <t>l</t>
    </r>
    <r>
      <rPr>
        <b/>
        <vertAlign val="subscript"/>
        <sz val="24"/>
        <color rgb="FF006600"/>
        <rFont val="Times New Roman"/>
        <family val="1"/>
        <charset val="204"/>
      </rPr>
      <t>c</t>
    </r>
  </si>
  <si>
    <r>
      <t>P</t>
    </r>
    <r>
      <rPr>
        <b/>
        <vertAlign val="subscript"/>
        <sz val="24"/>
        <color rgb="FF006600"/>
        <rFont val="Times New Roman"/>
        <family val="1"/>
        <charset val="204"/>
      </rPr>
      <t>1|РАСЧ</t>
    </r>
  </si>
  <si>
    <r>
      <t>P</t>
    </r>
    <r>
      <rPr>
        <i/>
        <vertAlign val="subscript"/>
        <sz val="26"/>
        <color theme="1"/>
        <rFont val="Times New Roman"/>
        <family val="1"/>
        <charset val="204"/>
      </rPr>
      <t>1|РАСЧ</t>
    </r>
  </si>
  <si>
    <r>
      <t>l</t>
    </r>
    <r>
      <rPr>
        <i/>
        <vertAlign val="subscript"/>
        <sz val="28"/>
        <color theme="1"/>
        <rFont val="Times New Roman"/>
        <family val="1"/>
        <charset val="204"/>
      </rPr>
      <t>п</t>
    </r>
  </si>
  <si>
    <r>
      <t>I</t>
    </r>
    <r>
      <rPr>
        <i/>
        <vertAlign val="subscript"/>
        <sz val="28"/>
        <color theme="1"/>
        <rFont val="Times New Roman"/>
        <family val="1"/>
        <charset val="204"/>
      </rPr>
      <t>п</t>
    </r>
  </si>
  <si>
    <t>Расчетная мощность</t>
  </si>
  <si>
    <t>Ток обычный</t>
  </si>
  <si>
    <r>
      <t>I</t>
    </r>
    <r>
      <rPr>
        <b/>
        <vertAlign val="subscript"/>
        <sz val="24"/>
        <color rgb="FF006600"/>
        <rFont val="Times New Roman"/>
        <family val="1"/>
        <charset val="204"/>
      </rPr>
      <t>р</t>
    </r>
  </si>
  <si>
    <r>
      <t>P</t>
    </r>
    <r>
      <rPr>
        <b/>
        <vertAlign val="subscript"/>
        <sz val="24"/>
        <color rgb="FF006600"/>
        <rFont val="Times New Roman"/>
        <family val="1"/>
        <charset val="204"/>
      </rPr>
      <t>2</t>
    </r>
  </si>
  <si>
    <r>
      <t>P</t>
    </r>
    <r>
      <rPr>
        <i/>
        <vertAlign val="subscript"/>
        <sz val="26"/>
        <color theme="1"/>
        <rFont val="Times New Roman"/>
        <family val="1"/>
        <charset val="204"/>
      </rPr>
      <t>2</t>
    </r>
  </si>
  <si>
    <r>
      <t>l</t>
    </r>
    <r>
      <rPr>
        <b/>
        <vertAlign val="subscript"/>
        <sz val="24"/>
        <color rgb="FF006600"/>
        <rFont val="Times New Roman"/>
        <family val="1"/>
        <charset val="204"/>
      </rPr>
      <t>п</t>
    </r>
  </si>
  <si>
    <t>Метр</t>
  </si>
  <si>
    <t>Рисунок 6,2 развернутая схема обмоток статора</t>
  </si>
  <si>
    <r>
      <t xml:space="preserve">Длина </t>
    </r>
    <r>
      <rPr>
        <sz val="22"/>
        <color theme="1"/>
        <rFont val="Times New Roman"/>
        <family val="1"/>
        <charset val="204"/>
      </rPr>
      <t>l</t>
    </r>
    <r>
      <rPr>
        <vertAlign val="subscript"/>
        <sz val="22"/>
        <color theme="1"/>
        <rFont val="Times New Roman"/>
        <family val="1"/>
        <charset val="204"/>
      </rPr>
      <t>л</t>
    </r>
  </si>
  <si>
    <r>
      <t>l</t>
    </r>
    <r>
      <rPr>
        <i/>
        <vertAlign val="subscript"/>
        <sz val="36"/>
        <color theme="1"/>
        <rFont val="Times New Roman"/>
        <family val="1"/>
        <charset val="204"/>
      </rPr>
      <t>л</t>
    </r>
  </si>
  <si>
    <r>
      <t>ρ</t>
    </r>
    <r>
      <rPr>
        <i/>
        <vertAlign val="subscript"/>
        <sz val="36"/>
        <color theme="1"/>
        <rFont val="Times New Roman"/>
        <family val="1"/>
        <charset val="204"/>
      </rPr>
      <t>м</t>
    </r>
  </si>
  <si>
    <t>Плотность меди</t>
  </si>
  <si>
    <r>
      <t>Кг/м</t>
    </r>
    <r>
      <rPr>
        <vertAlign val="superscript"/>
        <sz val="24"/>
        <color theme="1"/>
        <rFont val="Times New Roman"/>
        <family val="1"/>
        <charset val="204"/>
      </rPr>
      <t>3</t>
    </r>
  </si>
  <si>
    <r>
      <t>X</t>
    </r>
    <r>
      <rPr>
        <b/>
        <vertAlign val="subscript"/>
        <sz val="24"/>
        <color rgb="FF006600"/>
        <rFont val="Times New Roman"/>
        <family val="1"/>
        <charset val="204"/>
      </rPr>
      <t>c</t>
    </r>
  </si>
  <si>
    <t>C</t>
  </si>
  <si>
    <t>емкость конденсатора</t>
  </si>
  <si>
    <t>Удельное сопротивление меди</t>
  </si>
  <si>
    <r>
      <t>γ</t>
    </r>
    <r>
      <rPr>
        <i/>
        <vertAlign val="subscript"/>
        <sz val="36"/>
        <color theme="1"/>
        <rFont val="Times New Roman"/>
        <family val="1"/>
        <charset val="204"/>
      </rPr>
      <t>м</t>
    </r>
  </si>
  <si>
    <t>Проверочное значение обычного тока</t>
  </si>
  <si>
    <t>Ф</t>
  </si>
  <si>
    <r>
      <t>I</t>
    </r>
    <r>
      <rPr>
        <b/>
        <vertAlign val="subscript"/>
        <sz val="24"/>
        <color rgb="FF006600"/>
        <rFont val="Times New Roman"/>
        <family val="1"/>
        <charset val="204"/>
      </rPr>
      <t>п</t>
    </r>
  </si>
  <si>
    <r>
      <t>X</t>
    </r>
    <r>
      <rPr>
        <i/>
        <vertAlign val="subscript"/>
        <sz val="26"/>
        <color theme="1"/>
        <rFont val="Times New Roman"/>
        <family val="1"/>
        <charset val="204"/>
      </rPr>
      <t>c</t>
    </r>
  </si>
  <si>
    <r>
      <t>U</t>
    </r>
    <r>
      <rPr>
        <i/>
        <vertAlign val="subscript"/>
        <sz val="26"/>
        <color theme="1"/>
        <rFont val="Times New Roman"/>
        <family val="1"/>
        <charset val="204"/>
      </rPr>
      <t>c</t>
    </r>
  </si>
  <si>
    <t>Находится через масштаб по векторной диагармме</t>
  </si>
  <si>
    <r>
      <t>Ом∙мм</t>
    </r>
    <r>
      <rPr>
        <vertAlign val="superscript"/>
        <sz val="24"/>
        <color theme="1"/>
        <rFont val="Times New Roman"/>
        <family val="1"/>
        <charset val="204"/>
      </rPr>
      <t>2</t>
    </r>
    <r>
      <rPr>
        <sz val="24"/>
        <color theme="1"/>
        <rFont val="Times New Roman"/>
        <family val="1"/>
        <charset val="204"/>
      </rPr>
      <t>/м</t>
    </r>
  </si>
  <si>
    <t>Рисунок 6.3 – Токовые цепи обмотки статора</t>
  </si>
  <si>
    <t>Рисунок 6.4 – Векторная диаграмма
для цепей обмотки статора</t>
  </si>
  <si>
    <t>Ток рабочий</t>
  </si>
  <si>
    <r>
      <t>l</t>
    </r>
    <r>
      <rPr>
        <b/>
        <vertAlign val="subscript"/>
        <sz val="24"/>
        <color rgb="FF006600"/>
        <rFont val="Times New Roman"/>
        <family val="1"/>
        <charset val="204"/>
      </rPr>
      <t>ср</t>
    </r>
  </si>
  <si>
    <r>
      <t>l</t>
    </r>
    <r>
      <rPr>
        <b/>
        <vertAlign val="subscript"/>
        <sz val="24"/>
        <color rgb="FF006600"/>
        <rFont val="Times New Roman"/>
        <family val="1"/>
        <charset val="204"/>
      </rPr>
      <t>л</t>
    </r>
  </si>
  <si>
    <r>
      <t>l</t>
    </r>
    <r>
      <rPr>
        <i/>
        <vertAlign val="subscript"/>
        <sz val="28"/>
        <color theme="1"/>
        <rFont val="Times New Roman"/>
        <family val="1"/>
        <charset val="204"/>
      </rPr>
      <t>ф</t>
    </r>
  </si>
  <si>
    <r>
      <t>l</t>
    </r>
    <r>
      <rPr>
        <i/>
        <vertAlign val="subscript"/>
        <sz val="28"/>
        <color theme="1"/>
        <rFont val="Times New Roman"/>
        <family val="1"/>
        <charset val="204"/>
      </rPr>
      <t>ср</t>
    </r>
  </si>
  <si>
    <t>Длина проводника фазной обмотки</t>
  </si>
  <si>
    <r>
      <t xml:space="preserve">Сечение одного проводника </t>
    </r>
    <r>
      <rPr>
        <i/>
        <sz val="18"/>
        <color theme="1"/>
        <rFont val="Times New Roman"/>
        <family val="1"/>
        <charset val="204"/>
      </rPr>
      <t>q</t>
    </r>
    <r>
      <rPr>
        <i/>
        <vertAlign val="subscript"/>
        <sz val="20"/>
        <color theme="1"/>
        <rFont val="Times New Roman"/>
        <family val="1"/>
        <charset val="204"/>
      </rPr>
      <t>эл</t>
    </r>
    <r>
      <rPr>
        <sz val="16"/>
        <color theme="1"/>
        <rFont val="Times New Roman"/>
        <family val="1"/>
        <charset val="204"/>
      </rPr>
      <t xml:space="preserve"> по таблице 4</t>
    </r>
  </si>
  <si>
    <r>
      <t>мм</t>
    </r>
    <r>
      <rPr>
        <vertAlign val="superscript"/>
        <sz val="28"/>
        <color theme="1"/>
        <rFont val="Times New Roman"/>
        <family val="1"/>
        <charset val="204"/>
      </rPr>
      <t>2</t>
    </r>
  </si>
  <si>
    <r>
      <t xml:space="preserve"> q</t>
    </r>
    <r>
      <rPr>
        <i/>
        <vertAlign val="subscript"/>
        <sz val="36"/>
        <color theme="1"/>
        <rFont val="Times New Roman"/>
        <family val="1"/>
        <charset val="204"/>
      </rPr>
      <t>эл</t>
    </r>
  </si>
  <si>
    <t>мм</t>
  </si>
  <si>
    <r>
      <t>Z</t>
    </r>
    <r>
      <rPr>
        <i/>
        <vertAlign val="subscript"/>
        <sz val="28"/>
        <color theme="1"/>
        <rFont val="Times New Roman"/>
        <family val="1"/>
        <charset val="204"/>
      </rPr>
      <t>p</t>
    </r>
  </si>
  <si>
    <r>
      <t>m</t>
    </r>
    <r>
      <rPr>
        <i/>
        <vertAlign val="subscript"/>
        <sz val="28"/>
        <color theme="1"/>
        <rFont val="Times New Roman"/>
        <family val="1"/>
        <charset val="204"/>
      </rPr>
      <t>м</t>
    </r>
  </si>
  <si>
    <r>
      <t>X</t>
    </r>
    <r>
      <rPr>
        <i/>
        <vertAlign val="subscript"/>
        <sz val="28"/>
        <color theme="1"/>
        <rFont val="Times New Roman"/>
        <family val="1"/>
        <charset val="204"/>
      </rPr>
      <t>p</t>
    </r>
  </si>
  <si>
    <t>Площадь поперечного сечения токопроводящей жилы</t>
  </si>
  <si>
    <t>j</t>
  </si>
  <si>
    <r>
      <t>А/мм</t>
    </r>
    <r>
      <rPr>
        <vertAlign val="superscript"/>
        <sz val="24"/>
        <color theme="1"/>
        <rFont val="Times New Roman"/>
        <family val="1"/>
        <charset val="204"/>
      </rPr>
      <t>2</t>
    </r>
  </si>
  <si>
    <r>
      <t>F</t>
    </r>
    <r>
      <rPr>
        <i/>
        <vertAlign val="subscript"/>
        <sz val="28"/>
        <color theme="1"/>
        <rFont val="Times New Roman"/>
        <family val="1"/>
        <charset val="204"/>
      </rPr>
      <t>П</t>
    </r>
  </si>
  <si>
    <r>
      <t>γ</t>
    </r>
    <r>
      <rPr>
        <b/>
        <vertAlign val="subscript"/>
        <sz val="24"/>
        <color rgb="FF006600"/>
        <rFont val="Times New Roman"/>
        <family val="1"/>
        <charset val="204"/>
      </rPr>
      <t>м</t>
    </r>
  </si>
  <si>
    <r>
      <t>U</t>
    </r>
    <r>
      <rPr>
        <b/>
        <vertAlign val="subscript"/>
        <sz val="24"/>
        <color rgb="FF006600"/>
        <rFont val="Times New Roman"/>
        <family val="1"/>
        <charset val="204"/>
      </rPr>
      <t>c</t>
    </r>
  </si>
  <si>
    <t>sinφ</t>
  </si>
  <si>
    <r>
      <t>R</t>
    </r>
    <r>
      <rPr>
        <b/>
        <vertAlign val="subscript"/>
        <sz val="24"/>
        <color rgb="FF006600"/>
        <rFont val="Times New Roman"/>
        <family val="1"/>
        <charset val="204"/>
      </rPr>
      <t>м</t>
    </r>
  </si>
  <si>
    <r>
      <t>d</t>
    </r>
    <r>
      <rPr>
        <b/>
        <vertAlign val="subscript"/>
        <sz val="24"/>
        <color rgb="FF006600"/>
        <rFont val="Times New Roman"/>
        <family val="1"/>
        <charset val="204"/>
      </rPr>
      <t>п</t>
    </r>
  </si>
  <si>
    <r>
      <t>V</t>
    </r>
    <r>
      <rPr>
        <i/>
        <vertAlign val="subscript"/>
        <sz val="36"/>
        <color theme="1"/>
        <rFont val="Times New Roman"/>
        <family val="1"/>
        <charset val="204"/>
      </rPr>
      <t>м</t>
    </r>
  </si>
  <si>
    <r>
      <t>l</t>
    </r>
    <r>
      <rPr>
        <b/>
        <vertAlign val="subscript"/>
        <sz val="24"/>
        <color rgb="FF006600"/>
        <rFont val="Times New Roman"/>
        <family val="1"/>
        <charset val="204"/>
      </rPr>
      <t>ф</t>
    </r>
  </si>
  <si>
    <r>
      <t>V</t>
    </r>
    <r>
      <rPr>
        <b/>
        <vertAlign val="subscript"/>
        <sz val="24"/>
        <color rgb="FF006600"/>
        <rFont val="Times New Roman"/>
        <family val="1"/>
        <charset val="204"/>
      </rPr>
      <t>м</t>
    </r>
  </si>
  <si>
    <t>Кг</t>
  </si>
  <si>
    <t>Ом</t>
  </si>
  <si>
    <r>
      <t>F</t>
    </r>
    <r>
      <rPr>
        <b/>
        <vertAlign val="subscript"/>
        <sz val="24"/>
        <color rgb="FF006600"/>
        <rFont val="Times New Roman"/>
        <family val="1"/>
        <charset val="204"/>
      </rPr>
      <t>п</t>
    </r>
  </si>
  <si>
    <r>
      <t>ρ</t>
    </r>
    <r>
      <rPr>
        <b/>
        <vertAlign val="subscript"/>
        <sz val="24"/>
        <color rgb="FF006600"/>
        <rFont val="Times New Roman"/>
        <family val="1"/>
        <charset val="204"/>
      </rPr>
      <t>м</t>
    </r>
  </si>
  <si>
    <r>
      <t>мм</t>
    </r>
    <r>
      <rPr>
        <vertAlign val="superscript"/>
        <sz val="24"/>
        <color theme="1"/>
        <rFont val="Times New Roman"/>
        <family val="1"/>
        <charset val="204"/>
      </rPr>
      <t>2</t>
    </r>
  </si>
  <si>
    <r>
      <t>Допустимая плотность тока токопроводящей жилы
j = ( 4,5 - 6,5 А/мм</t>
    </r>
    <r>
      <rPr>
        <vertAlign val="superscript"/>
        <sz val="16"/>
        <color theme="1"/>
        <rFont val="Times New Roman"/>
        <family val="1"/>
        <charset val="204"/>
      </rPr>
      <t xml:space="preserve">2 </t>
    </r>
    <r>
      <rPr>
        <sz val="16"/>
        <color theme="1"/>
        <rFont val="Times New Roman"/>
        <family val="1"/>
        <charset val="204"/>
      </rPr>
      <t>)</t>
    </r>
  </si>
  <si>
    <t>ω</t>
  </si>
  <si>
    <r>
      <t>R</t>
    </r>
    <r>
      <rPr>
        <i/>
        <vertAlign val="subscript"/>
        <sz val="36"/>
        <color theme="1"/>
        <rFont val="Times New Roman"/>
        <family val="1"/>
        <charset val="204"/>
      </rPr>
      <t>ф</t>
    </r>
  </si>
  <si>
    <r>
      <t>X</t>
    </r>
    <r>
      <rPr>
        <i/>
        <vertAlign val="subscript"/>
        <sz val="36"/>
        <color theme="1"/>
        <rFont val="Times New Roman"/>
        <family val="1"/>
        <charset val="204"/>
      </rPr>
      <t>ф</t>
    </r>
  </si>
  <si>
    <r>
      <t>R</t>
    </r>
    <r>
      <rPr>
        <b/>
        <vertAlign val="subscript"/>
        <sz val="24"/>
        <color rgb="FF006600"/>
        <rFont val="Times New Roman"/>
        <family val="1"/>
        <charset val="204"/>
      </rPr>
      <t>ф</t>
    </r>
  </si>
  <si>
    <r>
      <t>X</t>
    </r>
    <r>
      <rPr>
        <i/>
        <vertAlign val="subscript"/>
        <sz val="28"/>
        <color theme="1"/>
        <rFont val="Times New Roman"/>
        <family val="1"/>
        <charset val="204"/>
      </rPr>
      <t>c</t>
    </r>
  </si>
  <si>
    <r>
      <t>м</t>
    </r>
    <r>
      <rPr>
        <vertAlign val="superscript"/>
        <sz val="24"/>
        <color theme="1"/>
        <rFont val="Times New Roman"/>
        <family val="1"/>
        <charset val="204"/>
      </rPr>
      <t>3</t>
    </r>
  </si>
  <si>
    <t>С</t>
  </si>
  <si>
    <r>
      <t>f</t>
    </r>
    <r>
      <rPr>
        <b/>
        <vertAlign val="subscript"/>
        <sz val="24"/>
        <color rgb="FF006600"/>
        <rFont val="Times New Roman"/>
        <family val="1"/>
        <charset val="204"/>
      </rPr>
      <t>1</t>
    </r>
  </si>
  <si>
    <r>
      <t>Z</t>
    </r>
    <r>
      <rPr>
        <b/>
        <vertAlign val="subscript"/>
        <sz val="24"/>
        <color rgb="FF006600"/>
        <rFont val="Times New Roman"/>
        <family val="1"/>
        <charset val="204"/>
      </rPr>
      <t>p</t>
    </r>
  </si>
  <si>
    <t>Емкостное сопротивление</t>
  </si>
  <si>
    <t>Таблица Брадиса для синуса и косинуса</t>
  </si>
  <si>
    <t>sin</t>
  </si>
  <si>
    <t>0'</t>
  </si>
  <si>
    <t>6'</t>
  </si>
  <si>
    <t>12'</t>
  </si>
  <si>
    <t>18'</t>
  </si>
  <si>
    <t>24'</t>
  </si>
  <si>
    <t>30'</t>
  </si>
  <si>
    <t>36'</t>
  </si>
  <si>
    <t>42'</t>
  </si>
  <si>
    <t>48'</t>
  </si>
  <si>
    <t>54'</t>
  </si>
  <si>
    <t>60'</t>
  </si>
  <si>
    <t>cos</t>
  </si>
  <si>
    <t>1'</t>
  </si>
  <si>
    <t>2'</t>
  </si>
  <si>
    <t>3'</t>
  </si>
  <si>
    <t>0.0000</t>
  </si>
  <si>
    <t>90°</t>
  </si>
  <si>
    <t>0°</t>
  </si>
  <si>
    <t>89°</t>
  </si>
  <si>
    <t>1°</t>
  </si>
  <si>
    <t>88°</t>
  </si>
  <si>
    <t>2°</t>
  </si>
  <si>
    <t>87°</t>
  </si>
  <si>
    <t>3°</t>
  </si>
  <si>
    <t>86°</t>
  </si>
  <si>
    <t>4°</t>
  </si>
  <si>
    <t>0.0872</t>
  </si>
  <si>
    <t>85°</t>
  </si>
  <si>
    <t>5°</t>
  </si>
  <si>
    <t>84°</t>
  </si>
  <si>
    <t>6°</t>
  </si>
  <si>
    <t>83°</t>
  </si>
  <si>
    <t>7°</t>
  </si>
  <si>
    <t>82°</t>
  </si>
  <si>
    <t>8°</t>
  </si>
  <si>
    <t>81°</t>
  </si>
  <si>
    <t>9°</t>
  </si>
  <si>
    <t>0.1736</t>
  </si>
  <si>
    <t>80°</t>
  </si>
  <si>
    <t>10°</t>
  </si>
  <si>
    <t>79°</t>
  </si>
  <si>
    <t>11°</t>
  </si>
  <si>
    <t>78°</t>
  </si>
  <si>
    <t>12°</t>
  </si>
  <si>
    <t>77°</t>
  </si>
  <si>
    <t>13°</t>
  </si>
  <si>
    <t>76°</t>
  </si>
  <si>
    <t>14°</t>
  </si>
  <si>
    <t>0.2588</t>
  </si>
  <si>
    <t>75°</t>
  </si>
  <si>
    <t>15°</t>
  </si>
  <si>
    <t>74°</t>
  </si>
  <si>
    <t>16°</t>
  </si>
  <si>
    <t>73°</t>
  </si>
  <si>
    <t>17°</t>
  </si>
  <si>
    <t>72°</t>
  </si>
  <si>
    <t>18°</t>
  </si>
  <si>
    <t>71°</t>
  </si>
  <si>
    <t>19°</t>
  </si>
  <si>
    <t>0.3420</t>
  </si>
  <si>
    <t>70°</t>
  </si>
  <si>
    <t>20°</t>
  </si>
  <si>
    <t>69°</t>
  </si>
  <si>
    <t>21°</t>
  </si>
  <si>
    <t>68°</t>
  </si>
  <si>
    <t>22°</t>
  </si>
  <si>
    <t>67°</t>
  </si>
  <si>
    <t>23°</t>
  </si>
  <si>
    <t>66°</t>
  </si>
  <si>
    <t>24°</t>
  </si>
  <si>
    <t>0.4226</t>
  </si>
  <si>
    <t>65°</t>
  </si>
  <si>
    <t>25°</t>
  </si>
  <si>
    <t>64°</t>
  </si>
  <si>
    <t>26°</t>
  </si>
  <si>
    <t>63°</t>
  </si>
  <si>
    <t>27°</t>
  </si>
  <si>
    <t>62°</t>
  </si>
  <si>
    <t>28°</t>
  </si>
  <si>
    <t>61°</t>
  </si>
  <si>
    <t>29°</t>
  </si>
  <si>
    <t>0.5000</t>
  </si>
  <si>
    <t>60°</t>
  </si>
  <si>
    <t>30°</t>
  </si>
  <si>
    <t>59°</t>
  </si>
  <si>
    <t>31°</t>
  </si>
  <si>
    <t>58°</t>
  </si>
  <si>
    <t>32°</t>
  </si>
  <si>
    <t>57°</t>
  </si>
  <si>
    <t>33°</t>
  </si>
  <si>
    <t>56°</t>
  </si>
  <si>
    <t>34°</t>
  </si>
  <si>
    <t>0.5736</t>
  </si>
  <si>
    <t>55°</t>
  </si>
  <si>
    <t>35°</t>
  </si>
  <si>
    <t>0.5878</t>
  </si>
  <si>
    <t>54°</t>
  </si>
  <si>
    <t>36°</t>
  </si>
  <si>
    <t>53°</t>
  </si>
  <si>
    <t>37°</t>
  </si>
  <si>
    <t>52°</t>
  </si>
  <si>
    <t>38°</t>
  </si>
  <si>
    <t>51°</t>
  </si>
  <si>
    <t>39°</t>
  </si>
  <si>
    <t>0.6428</t>
  </si>
  <si>
    <t>50°</t>
  </si>
  <si>
    <t>40°</t>
  </si>
  <si>
    <t>49°</t>
  </si>
  <si>
    <t>41°</t>
  </si>
  <si>
    <t>48°</t>
  </si>
  <si>
    <t>42°</t>
  </si>
  <si>
    <t>47°</t>
  </si>
  <si>
    <t>43°</t>
  </si>
  <si>
    <t>46°</t>
  </si>
  <si>
    <t>44°</t>
  </si>
  <si>
    <t>0.7071</t>
  </si>
  <si>
    <t>45°</t>
  </si>
  <si>
    <t>0.7660</t>
  </si>
  <si>
    <t>0.8192</t>
  </si>
  <si>
    <t>0.8660</t>
  </si>
  <si>
    <t>0.9063</t>
  </si>
  <si>
    <t>0.9397</t>
  </si>
  <si>
    <t>0.9455</t>
  </si>
  <si>
    <t>0.9659</t>
  </si>
  <si>
    <t>0.9848</t>
  </si>
  <si>
    <t>0.9998</t>
  </si>
  <si>
    <t>1.0000</t>
  </si>
  <si>
    <t>Таблица Брадиса для тангенса и котангенса</t>
  </si>
  <si>
    <t>tg</t>
  </si>
  <si>
    <t>ctg</t>
  </si>
  <si>
    <t>Спец Маш 58 страница</t>
  </si>
  <si>
    <t>Таблица брадиса  sin, cos</t>
  </si>
  <si>
    <t>Таблица брадиса  tg, ctg</t>
  </si>
  <si>
    <r>
      <t>I</t>
    </r>
    <r>
      <rPr>
        <i/>
        <vertAlign val="subscript"/>
        <sz val="24"/>
        <color theme="1"/>
        <rFont val="Times New Roman"/>
        <family val="1"/>
        <charset val="204"/>
      </rPr>
      <t>р</t>
    </r>
  </si>
  <si>
    <r>
      <t>f</t>
    </r>
    <r>
      <rPr>
        <i/>
        <vertAlign val="subscript"/>
        <sz val="26"/>
        <color theme="1"/>
        <rFont val="Times New Roman"/>
        <family val="1"/>
        <charset val="204"/>
      </rPr>
      <t>1</t>
    </r>
  </si>
  <si>
    <t>значение cosφ из исходного варианта</t>
  </si>
  <si>
    <t>Значение cosφ которое берется для
сравнения из таблицы брадиса
Точность градусной меры 1°</t>
  </si>
  <si>
    <t>Значение sinφ которое берется из таблицы брадиса
Точность градусной меры 1°</t>
  </si>
  <si>
    <t>угол φ который берется из таблицы брадиса
Точность градусной меры 1°</t>
  </si>
  <si>
    <r>
      <t>R</t>
    </r>
    <r>
      <rPr>
        <i/>
        <vertAlign val="subscript"/>
        <sz val="28"/>
        <color theme="1"/>
        <rFont val="Times New Roman"/>
        <family val="1"/>
        <charset val="204"/>
      </rPr>
      <t>p</t>
    </r>
  </si>
  <si>
    <r>
      <t>Z</t>
    </r>
    <r>
      <rPr>
        <b/>
        <vertAlign val="subscript"/>
        <sz val="24"/>
        <color rgb="FF006600"/>
        <rFont val="Times New Roman"/>
        <family val="1"/>
        <charset val="204"/>
      </rPr>
      <t>p</t>
    </r>
    <r>
      <rPr>
        <b/>
        <sz val="24"/>
        <color rgb="FF006600"/>
        <rFont val="Times New Roman"/>
        <family val="1"/>
        <charset val="204"/>
      </rPr>
      <t xml:space="preserve"> = Z</t>
    </r>
    <r>
      <rPr>
        <b/>
        <vertAlign val="subscript"/>
        <sz val="24"/>
        <color rgb="FF006600"/>
        <rFont val="Times New Roman"/>
        <family val="1"/>
        <charset val="204"/>
      </rPr>
      <t>п</t>
    </r>
  </si>
  <si>
    <r>
      <t>R</t>
    </r>
    <r>
      <rPr>
        <b/>
        <vertAlign val="subscript"/>
        <sz val="24"/>
        <color rgb="FF006600"/>
        <rFont val="Times New Roman"/>
        <family val="1"/>
        <charset val="204"/>
      </rPr>
      <t>p</t>
    </r>
    <r>
      <rPr>
        <b/>
        <sz val="24"/>
        <color rgb="FF006600"/>
        <rFont val="Times New Roman"/>
        <family val="1"/>
        <charset val="204"/>
      </rPr>
      <t xml:space="preserve"> = R</t>
    </r>
    <r>
      <rPr>
        <b/>
        <vertAlign val="subscript"/>
        <sz val="24"/>
        <color rgb="FF006600"/>
        <rFont val="Times New Roman"/>
        <family val="1"/>
        <charset val="204"/>
      </rPr>
      <t>п</t>
    </r>
  </si>
  <si>
    <t>Рад/с</t>
  </si>
  <si>
    <r>
      <t>X</t>
    </r>
    <r>
      <rPr>
        <b/>
        <vertAlign val="subscript"/>
        <sz val="24"/>
        <color rgb="FF006600"/>
        <rFont val="Times New Roman"/>
        <family val="1"/>
        <charset val="204"/>
      </rPr>
      <t xml:space="preserve">p </t>
    </r>
    <r>
      <rPr>
        <b/>
        <sz val="24"/>
        <color rgb="FF006600"/>
        <rFont val="Times New Roman"/>
        <family val="1"/>
        <charset val="204"/>
      </rPr>
      <t>= X</t>
    </r>
    <r>
      <rPr>
        <b/>
        <vertAlign val="subscript"/>
        <sz val="24"/>
        <color rgb="FF006600"/>
        <rFont val="Times New Roman"/>
        <family val="1"/>
        <charset val="204"/>
      </rPr>
      <t>п</t>
    </r>
  </si>
  <si>
    <t>?</t>
  </si>
  <si>
    <t>Неизвесная
величина</t>
  </si>
  <si>
    <t>Для 30 варианта</t>
  </si>
  <si>
    <t>Спец Маш 76 страница</t>
  </si>
  <si>
    <t>Спец Маш 86 страница</t>
  </si>
  <si>
    <t>расчет двигателям типа СДПМ</t>
  </si>
  <si>
    <t>Рисунок 8,1 - Схема подключения
двигателя к сети</t>
  </si>
  <si>
    <t>Рисунок 8,3 -Устройство петлевой обмотки якоря</t>
  </si>
  <si>
    <r>
      <t>D</t>
    </r>
    <r>
      <rPr>
        <i/>
        <vertAlign val="subscript"/>
        <sz val="26"/>
        <color theme="1"/>
        <rFont val="Times New Roman"/>
        <family val="1"/>
        <charset val="204"/>
      </rPr>
      <t>a</t>
    </r>
  </si>
  <si>
    <r>
      <t>l</t>
    </r>
    <r>
      <rPr>
        <i/>
        <vertAlign val="subscript"/>
        <sz val="26"/>
        <color theme="1"/>
        <rFont val="Times New Roman"/>
        <family val="1"/>
        <charset val="204"/>
      </rPr>
      <t>a</t>
    </r>
  </si>
  <si>
    <t>Z</t>
  </si>
  <si>
    <r>
      <t>y</t>
    </r>
    <r>
      <rPr>
        <i/>
        <vertAlign val="subscript"/>
        <sz val="26"/>
        <color theme="1"/>
        <rFont val="Times New Roman"/>
        <family val="1"/>
        <charset val="204"/>
      </rPr>
      <t>1</t>
    </r>
  </si>
  <si>
    <r>
      <t>y</t>
    </r>
    <r>
      <rPr>
        <i/>
        <vertAlign val="subscript"/>
        <sz val="26"/>
        <color theme="1"/>
        <rFont val="Times New Roman"/>
        <family val="1"/>
        <charset val="204"/>
      </rPr>
      <t>2</t>
    </r>
  </si>
  <si>
    <r>
      <t>y</t>
    </r>
    <r>
      <rPr>
        <i/>
        <vertAlign val="subscript"/>
        <sz val="26"/>
        <color theme="1"/>
        <rFont val="Times New Roman"/>
        <family val="1"/>
        <charset val="204"/>
      </rPr>
      <t>к</t>
    </r>
  </si>
  <si>
    <t>U</t>
  </si>
  <si>
    <r>
      <t>D</t>
    </r>
    <r>
      <rPr>
        <i/>
        <vertAlign val="subscript"/>
        <sz val="26"/>
        <color theme="1"/>
        <rFont val="Times New Roman"/>
        <family val="1"/>
        <charset val="204"/>
      </rPr>
      <t>с</t>
    </r>
  </si>
  <si>
    <r>
      <t>f</t>
    </r>
    <r>
      <rPr>
        <i/>
        <vertAlign val="subscript"/>
        <sz val="16"/>
        <color theme="1"/>
        <rFont val="Times New Roman"/>
        <family val="1"/>
        <charset val="204"/>
      </rPr>
      <t>1</t>
    </r>
  </si>
  <si>
    <t xml:space="preserve">Страница </t>
  </si>
  <si>
    <r>
      <t>P</t>
    </r>
    <r>
      <rPr>
        <i/>
        <vertAlign val="subscript"/>
        <sz val="16"/>
        <color theme="1"/>
        <rFont val="Times New Roman"/>
        <family val="1"/>
        <charset val="204"/>
      </rPr>
      <t>2</t>
    </r>
  </si>
  <si>
    <r>
      <t>D</t>
    </r>
    <r>
      <rPr>
        <i/>
        <vertAlign val="subscript"/>
        <sz val="16"/>
        <color theme="1"/>
        <rFont val="Times New Roman"/>
        <family val="1"/>
        <charset val="204"/>
      </rPr>
      <t>c</t>
    </r>
  </si>
  <si>
    <r>
      <t>Z</t>
    </r>
    <r>
      <rPr>
        <i/>
        <vertAlign val="subscript"/>
        <sz val="16"/>
        <color theme="1"/>
        <rFont val="Times New Roman"/>
        <family val="1"/>
        <charset val="204"/>
      </rPr>
      <t>1</t>
    </r>
  </si>
  <si>
    <r>
      <t>q</t>
    </r>
    <r>
      <rPr>
        <i/>
        <vertAlign val="subscript"/>
        <sz val="16"/>
        <color theme="1"/>
        <rFont val="Times New Roman"/>
        <family val="1"/>
        <charset val="204"/>
      </rPr>
      <t>1</t>
    </r>
  </si>
  <si>
    <r>
      <t>l</t>
    </r>
    <r>
      <rPr>
        <i/>
        <vertAlign val="subscript"/>
        <sz val="16"/>
        <color theme="1"/>
        <rFont val="Times New Roman"/>
        <family val="1"/>
        <charset val="204"/>
      </rPr>
      <t>c</t>
    </r>
  </si>
  <si>
    <r>
      <t>U</t>
    </r>
    <r>
      <rPr>
        <i/>
        <vertAlign val="subscript"/>
        <sz val="16"/>
        <color theme="1"/>
        <rFont val="Times New Roman"/>
        <family val="1"/>
        <charset val="204"/>
      </rPr>
      <t>ф</t>
    </r>
  </si>
  <si>
    <t>Расчет однофазного конденсаторного асинхронного микродвигателя</t>
  </si>
  <si>
    <r>
      <t></t>
    </r>
    <r>
      <rPr>
        <sz val="16"/>
        <color rgb="FF333333"/>
        <rFont val="Arial"/>
        <family val="2"/>
        <charset val="204"/>
      </rPr>
      <t> </t>
    </r>
  </si>
  <si>
    <t>Наименование исходнаых данных однофазного
конденсаторного асинхронного микродвигателя</t>
  </si>
  <si>
    <r>
      <t>m</t>
    </r>
    <r>
      <rPr>
        <i/>
        <vertAlign val="subscript"/>
        <sz val="18"/>
        <color theme="1"/>
        <rFont val="Times New Roman"/>
        <family val="1"/>
        <charset val="204"/>
      </rPr>
      <t>1</t>
    </r>
  </si>
  <si>
    <r>
      <t>Z</t>
    </r>
    <r>
      <rPr>
        <i/>
        <vertAlign val="subscript"/>
        <sz val="18"/>
        <color theme="1"/>
        <rFont val="Times New Roman"/>
        <family val="1"/>
        <charset val="204"/>
      </rPr>
      <t>ф</t>
    </r>
  </si>
  <si>
    <r>
      <t>W</t>
    </r>
    <r>
      <rPr>
        <i/>
        <vertAlign val="subscript"/>
        <sz val="18"/>
        <color theme="1"/>
        <rFont val="Times New Roman"/>
        <family val="1"/>
        <charset val="204"/>
      </rPr>
      <t>ф</t>
    </r>
  </si>
  <si>
    <t>Рисунок 6,2 развернутая схема обмоток статора
пример 30 варианта</t>
  </si>
  <si>
    <r>
      <t>Обмоточный коэффициент примем K</t>
    </r>
    <r>
      <rPr>
        <vertAlign val="subscript"/>
        <sz val="12"/>
        <color theme="1"/>
        <rFont val="Times New Roman"/>
        <family val="1"/>
        <charset val="204"/>
      </rPr>
      <t>об</t>
    </r>
    <r>
      <rPr>
        <sz val="12"/>
        <color theme="1"/>
        <rFont val="Times New Roman"/>
        <family val="1"/>
        <charset val="204"/>
      </rPr>
      <t xml:space="preserve"> = 0,9</t>
    </r>
  </si>
  <si>
    <r>
      <t>P</t>
    </r>
    <r>
      <rPr>
        <i/>
        <vertAlign val="subscript"/>
        <sz val="18"/>
        <color theme="1"/>
        <rFont val="Times New Roman"/>
        <family val="1"/>
        <charset val="204"/>
      </rPr>
      <t>1|РАСЧ</t>
    </r>
  </si>
  <si>
    <r>
      <t>d</t>
    </r>
    <r>
      <rPr>
        <i/>
        <vertAlign val="subscript"/>
        <sz val="18"/>
        <color theme="1"/>
        <rFont val="Times New Roman"/>
        <family val="1"/>
        <charset val="204"/>
      </rPr>
      <t>из</t>
    </r>
  </si>
  <si>
    <r>
      <t>d</t>
    </r>
    <r>
      <rPr>
        <i/>
        <vertAlign val="subscript"/>
        <sz val="18"/>
        <color theme="1"/>
        <rFont val="Times New Roman"/>
        <family val="1"/>
        <charset val="204"/>
      </rPr>
      <t>п</t>
    </r>
  </si>
  <si>
    <r>
      <t xml:space="preserve"> q</t>
    </r>
    <r>
      <rPr>
        <i/>
        <vertAlign val="subscript"/>
        <sz val="18"/>
        <color theme="1"/>
        <rFont val="Times New Roman"/>
        <family val="1"/>
        <charset val="204"/>
      </rPr>
      <t>эл</t>
    </r>
  </si>
  <si>
    <r>
      <t></t>
    </r>
    <r>
      <rPr>
        <sz val="16"/>
        <color rgb="FF333333"/>
        <rFont val="Arial"/>
        <family val="2"/>
        <charset val="204"/>
      </rPr>
      <t> </t>
    </r>
  </si>
  <si>
    <r>
      <t>мм</t>
    </r>
    <r>
      <rPr>
        <vertAlign val="superscript"/>
        <sz val="16"/>
        <color theme="1"/>
        <rFont val="Times New Roman"/>
        <family val="1"/>
        <charset val="204"/>
      </rPr>
      <t>2</t>
    </r>
  </si>
  <si>
    <t>Номинальный диаметр неизолированного
проводника, мм</t>
  </si>
  <si>
    <t>Среднее значение диаметра
изолированного провода, мм</t>
  </si>
  <si>
    <t>Дробное число</t>
  </si>
  <si>
    <t>cosφ от исходных данных</t>
  </si>
  <si>
    <t>угол φ берется из таблицы брадиса</t>
  </si>
  <si>
    <t>Формула для расчета аналитически</t>
  </si>
  <si>
    <r>
      <t>l</t>
    </r>
    <r>
      <rPr>
        <i/>
        <vertAlign val="subscript"/>
        <sz val="18"/>
        <color theme="1"/>
        <rFont val="Times New Roman"/>
        <family val="1"/>
        <charset val="204"/>
      </rPr>
      <t>л</t>
    </r>
  </si>
  <si>
    <r>
      <t>I</t>
    </r>
    <r>
      <rPr>
        <i/>
        <vertAlign val="subscript"/>
        <sz val="18"/>
        <color theme="1"/>
        <rFont val="Times New Roman"/>
        <family val="1"/>
        <charset val="204"/>
      </rPr>
      <t>п</t>
    </r>
  </si>
  <si>
    <r>
      <t>I</t>
    </r>
    <r>
      <rPr>
        <i/>
        <vertAlign val="subscript"/>
        <sz val="18"/>
        <color theme="1"/>
        <rFont val="Times New Roman"/>
        <family val="1"/>
        <charset val="204"/>
      </rPr>
      <t>р</t>
    </r>
  </si>
  <si>
    <r>
      <t>N</t>
    </r>
    <r>
      <rPr>
        <i/>
        <vertAlign val="subscript"/>
        <sz val="18"/>
        <color theme="1"/>
        <rFont val="Times New Roman"/>
        <family val="1"/>
        <charset val="204"/>
      </rPr>
      <t>п</t>
    </r>
  </si>
  <si>
    <r>
      <t>N</t>
    </r>
    <r>
      <rPr>
        <i/>
        <vertAlign val="subscript"/>
        <sz val="18"/>
        <color theme="1"/>
        <rFont val="Times New Roman"/>
        <family val="1"/>
        <charset val="204"/>
      </rPr>
      <t>ф</t>
    </r>
  </si>
  <si>
    <r>
      <rPr>
        <i/>
        <sz val="16"/>
        <color theme="1"/>
        <rFont val="Times New Roman"/>
        <family val="1"/>
        <charset val="204"/>
      </rPr>
      <t>l</t>
    </r>
    <r>
      <rPr>
        <i/>
        <vertAlign val="subscript"/>
        <sz val="16"/>
        <color theme="1"/>
        <rFont val="Times New Roman"/>
        <family val="1"/>
        <charset val="204"/>
      </rPr>
      <t>п</t>
    </r>
    <r>
      <rPr>
        <i/>
        <sz val="16"/>
        <color theme="1"/>
        <rFont val="Times New Roman"/>
        <family val="1"/>
        <charset val="204"/>
      </rPr>
      <t xml:space="preserve"> = l</t>
    </r>
    <r>
      <rPr>
        <i/>
        <vertAlign val="subscript"/>
        <sz val="16"/>
        <color theme="1"/>
        <rFont val="Times New Roman"/>
        <family val="1"/>
        <charset val="204"/>
      </rPr>
      <t>c</t>
    </r>
  </si>
  <si>
    <r>
      <t xml:space="preserve">Длина </t>
    </r>
    <r>
      <rPr>
        <i/>
        <sz val="16"/>
        <color theme="1"/>
        <rFont val="Times New Roman"/>
        <family val="1"/>
        <charset val="204"/>
      </rPr>
      <t>l</t>
    </r>
    <r>
      <rPr>
        <i/>
        <vertAlign val="subscript"/>
        <sz val="16"/>
        <color theme="1"/>
        <rFont val="Times New Roman"/>
        <family val="1"/>
        <charset val="204"/>
      </rPr>
      <t>л</t>
    </r>
  </si>
  <si>
    <r>
      <t>l</t>
    </r>
    <r>
      <rPr>
        <i/>
        <vertAlign val="subscript"/>
        <sz val="18"/>
        <color theme="1"/>
        <rFont val="Times New Roman"/>
        <family val="1"/>
        <charset val="204"/>
      </rPr>
      <t>ср</t>
    </r>
  </si>
  <si>
    <r>
      <t>l</t>
    </r>
    <r>
      <rPr>
        <i/>
        <vertAlign val="subscript"/>
        <sz val="18"/>
        <color theme="1"/>
        <rFont val="Times New Roman"/>
        <family val="1"/>
        <charset val="204"/>
      </rPr>
      <t>ф</t>
    </r>
  </si>
  <si>
    <r>
      <t>R</t>
    </r>
    <r>
      <rPr>
        <i/>
        <vertAlign val="subscript"/>
        <sz val="18"/>
        <color theme="1"/>
        <rFont val="Times New Roman"/>
        <family val="1"/>
        <charset val="204"/>
      </rPr>
      <t>p</t>
    </r>
  </si>
  <si>
    <t>Рисунок 6.4 – Векторная диаграмма для цепей обмотки статора в примере для 30 варианта</t>
  </si>
  <si>
    <r>
      <t>Z</t>
    </r>
    <r>
      <rPr>
        <i/>
        <vertAlign val="subscript"/>
        <sz val="18"/>
        <color theme="1"/>
        <rFont val="Times New Roman"/>
        <family val="1"/>
        <charset val="204"/>
      </rPr>
      <t>p</t>
    </r>
  </si>
  <si>
    <r>
      <t>U</t>
    </r>
    <r>
      <rPr>
        <i/>
        <vertAlign val="subscript"/>
        <sz val="18"/>
        <color theme="1"/>
        <rFont val="Times New Roman"/>
        <family val="1"/>
        <charset val="204"/>
      </rPr>
      <t>c</t>
    </r>
  </si>
  <si>
    <r>
      <t>X</t>
    </r>
    <r>
      <rPr>
        <i/>
        <vertAlign val="subscript"/>
        <sz val="18"/>
        <color theme="1"/>
        <rFont val="Times New Roman"/>
        <family val="1"/>
        <charset val="204"/>
      </rPr>
      <t>p</t>
    </r>
  </si>
  <si>
    <t>sinφ выводится из cosφ или таблицы брадиса</t>
  </si>
  <si>
    <r>
      <t></t>
    </r>
    <r>
      <rPr>
        <sz val="18"/>
        <color rgb="FF333333"/>
        <rFont val="Arial"/>
        <family val="2"/>
        <charset val="204"/>
      </rPr>
      <t> </t>
    </r>
  </si>
  <si>
    <r>
      <t>V</t>
    </r>
    <r>
      <rPr>
        <i/>
        <vertAlign val="subscript"/>
        <sz val="18"/>
        <color theme="1"/>
        <rFont val="Times New Roman"/>
        <family val="1"/>
        <charset val="204"/>
      </rPr>
      <t>м</t>
    </r>
  </si>
  <si>
    <r>
      <t>X</t>
    </r>
    <r>
      <rPr>
        <i/>
        <vertAlign val="subscript"/>
        <sz val="18"/>
        <color theme="1"/>
        <rFont val="Times New Roman"/>
        <family val="1"/>
        <charset val="204"/>
      </rPr>
      <t>c</t>
    </r>
  </si>
  <si>
    <r>
      <t>ρ</t>
    </r>
    <r>
      <rPr>
        <i/>
        <vertAlign val="subscript"/>
        <sz val="18"/>
        <color theme="1"/>
        <rFont val="Times New Roman"/>
        <family val="1"/>
        <charset val="204"/>
      </rPr>
      <t>м</t>
    </r>
  </si>
  <si>
    <r>
      <t>γ</t>
    </r>
    <r>
      <rPr>
        <i/>
        <vertAlign val="subscript"/>
        <sz val="18"/>
        <color theme="1"/>
        <rFont val="Times New Roman"/>
        <family val="1"/>
        <charset val="204"/>
      </rPr>
      <t>м</t>
    </r>
  </si>
  <si>
    <r>
      <t>m</t>
    </r>
    <r>
      <rPr>
        <i/>
        <vertAlign val="subscript"/>
        <sz val="18"/>
        <color theme="1"/>
        <rFont val="Times New Roman"/>
        <family val="1"/>
        <charset val="204"/>
      </rPr>
      <t>м</t>
    </r>
  </si>
  <si>
    <r>
      <t>Кг/м</t>
    </r>
    <r>
      <rPr>
        <vertAlign val="superscript"/>
        <sz val="14"/>
        <color theme="1"/>
        <rFont val="Times New Roman"/>
        <family val="1"/>
        <charset val="204"/>
      </rPr>
      <t>3</t>
    </r>
  </si>
  <si>
    <r>
      <t>Ом∙мм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/м</t>
    </r>
  </si>
  <si>
    <r>
      <t>R</t>
    </r>
    <r>
      <rPr>
        <i/>
        <vertAlign val="subscript"/>
        <sz val="18"/>
        <color theme="1"/>
        <rFont val="Times New Roman"/>
        <family val="1"/>
        <charset val="204"/>
      </rPr>
      <t>ф</t>
    </r>
  </si>
  <si>
    <r>
      <t>X</t>
    </r>
    <r>
      <rPr>
        <i/>
        <vertAlign val="subscript"/>
        <sz val="18"/>
        <color theme="1"/>
        <rFont val="Times New Roman"/>
        <family val="1"/>
        <charset val="204"/>
      </rPr>
      <t>ф</t>
    </r>
  </si>
  <si>
    <r>
      <rPr>
        <b/>
        <sz val="12"/>
        <color rgb="FF006600"/>
        <rFont val="Bahnschrift"/>
        <family val="2"/>
        <charset val="204"/>
      </rPr>
      <t>Выборочное  Дробное число</t>
    </r>
    <r>
      <rPr>
        <b/>
        <sz val="14"/>
        <color rgb="FF006600"/>
        <rFont val="Bahnschrift"/>
        <family val="2"/>
        <charset val="204"/>
      </rPr>
      <t xml:space="preserve">
</t>
    </r>
    <r>
      <rPr>
        <b/>
        <sz val="28"/>
        <color rgb="FF006600"/>
        <rFont val="Bahnschrift"/>
        <family val="2"/>
        <charset val="204"/>
      </rPr>
      <t>ℝ</t>
    </r>
  </si>
  <si>
    <r>
      <rPr>
        <b/>
        <sz val="12"/>
        <color rgb="FF006600"/>
        <rFont val="Bahnschrift"/>
        <family val="2"/>
        <charset val="204"/>
      </rPr>
      <t>Выборочное значение по таблице</t>
    </r>
    <r>
      <rPr>
        <b/>
        <sz val="14"/>
        <color rgb="FF006600"/>
        <rFont val="Bahnschrift"/>
        <family val="2"/>
        <charset val="204"/>
      </rPr>
      <t xml:space="preserve">
</t>
    </r>
    <r>
      <rPr>
        <b/>
        <sz val="22"/>
        <color rgb="FF006600"/>
        <rFont val="fontello"/>
      </rPr>
      <t></t>
    </r>
  </si>
  <si>
    <r>
      <rPr>
        <b/>
        <sz val="12"/>
        <color rgb="FF006600"/>
        <rFont val="Bahnschrift"/>
        <family val="2"/>
        <charset val="204"/>
      </rPr>
      <t>Выборочное значение по таблице</t>
    </r>
    <r>
      <rPr>
        <b/>
        <sz val="14"/>
        <color rgb="FF006600"/>
        <rFont val="Bahnschrift"/>
        <family val="2"/>
        <charset val="204"/>
      </rPr>
      <t xml:space="preserve"> </t>
    </r>
    <r>
      <rPr>
        <b/>
        <sz val="22"/>
        <color rgb="FF006600"/>
        <rFont val="fontello"/>
      </rPr>
      <t></t>
    </r>
  </si>
  <si>
    <r>
      <t>d</t>
    </r>
    <r>
      <rPr>
        <i/>
        <vertAlign val="subscript"/>
        <sz val="36"/>
        <color theme="1"/>
        <rFont val="Times New Roman"/>
        <family val="1"/>
        <charset val="204"/>
      </rPr>
      <t>из</t>
    </r>
  </si>
  <si>
    <r>
      <t>d</t>
    </r>
    <r>
      <rPr>
        <i/>
        <vertAlign val="subscript"/>
        <sz val="36"/>
        <color theme="1"/>
        <rFont val="Times New Roman"/>
        <family val="1"/>
        <charset val="204"/>
      </rPr>
      <t>п</t>
    </r>
  </si>
  <si>
    <r>
      <t xml:space="preserve">Сечение одного проводника </t>
    </r>
    <r>
      <rPr>
        <i/>
        <sz val="12"/>
        <color theme="1"/>
        <rFont val="Times New Roman"/>
        <family val="1"/>
        <charset val="204"/>
      </rPr>
      <t>q</t>
    </r>
    <r>
      <rPr>
        <i/>
        <vertAlign val="subscript"/>
        <sz val="12"/>
        <color theme="1"/>
        <rFont val="Times New Roman"/>
        <family val="1"/>
        <charset val="204"/>
      </rPr>
      <t>эл</t>
    </r>
    <r>
      <rPr>
        <sz val="12"/>
        <color theme="1"/>
        <rFont val="Times New Roman"/>
        <family val="1"/>
        <charset val="204"/>
      </rPr>
      <t xml:space="preserve"> по таблице 4
равен площади сечения токопроводящей жилы</t>
    </r>
  </si>
  <si>
    <t>Витков</t>
  </si>
  <si>
    <r>
      <t>E</t>
    </r>
    <r>
      <rPr>
        <i/>
        <vertAlign val="subscript"/>
        <sz val="18"/>
        <color theme="1"/>
        <rFont val="Times New Roman"/>
        <family val="1"/>
        <charset val="204"/>
      </rPr>
      <t>ф</t>
    </r>
  </si>
  <si>
    <r>
      <t>E</t>
    </r>
    <r>
      <rPr>
        <i/>
        <vertAlign val="subscript"/>
        <sz val="18"/>
        <color theme="1"/>
        <rFont val="Times New Roman"/>
        <family val="1"/>
        <charset val="204"/>
      </rPr>
      <t>b</t>
    </r>
  </si>
  <si>
    <r>
      <t>Ф</t>
    </r>
    <r>
      <rPr>
        <i/>
        <vertAlign val="subscript"/>
        <sz val="18"/>
        <color theme="1"/>
        <rFont val="Times New Roman"/>
        <family val="1"/>
        <charset val="204"/>
      </rPr>
      <t>м</t>
    </r>
  </si>
  <si>
    <r>
      <t>l</t>
    </r>
    <r>
      <rPr>
        <i/>
        <vertAlign val="subscript"/>
        <sz val="18"/>
        <color theme="1"/>
        <rFont val="Times New Roman"/>
        <family val="1"/>
        <charset val="204"/>
      </rPr>
      <t>п</t>
    </r>
  </si>
  <si>
    <t xml:space="preserve"> градусы радианы</t>
  </si>
  <si>
    <r>
      <t>F</t>
    </r>
    <r>
      <rPr>
        <i/>
        <vertAlign val="subscript"/>
        <sz val="18"/>
        <color theme="1"/>
        <rFont val="Times New Roman"/>
        <family val="1"/>
        <charset val="204"/>
      </rPr>
      <t>П</t>
    </r>
  </si>
  <si>
    <r>
      <t>м</t>
    </r>
    <r>
      <rPr>
        <vertAlign val="superscript"/>
        <sz val="16"/>
        <color theme="1"/>
        <rFont val="Times New Roman"/>
        <family val="1"/>
        <charset val="204"/>
      </rPr>
      <t>3</t>
    </r>
  </si>
  <si>
    <t>Целое число</t>
  </si>
  <si>
    <r>
      <rPr>
        <b/>
        <sz val="11"/>
        <color rgb="FF006600"/>
        <rFont val="Bahnschrift"/>
        <family val="2"/>
        <charset val="204"/>
      </rPr>
      <t>Выборочное значение по таблице</t>
    </r>
    <r>
      <rPr>
        <b/>
        <sz val="14"/>
        <color rgb="FF006600"/>
        <rFont val="Bahnschrift"/>
        <family val="2"/>
        <charset val="204"/>
      </rPr>
      <t xml:space="preserve">
</t>
    </r>
    <r>
      <rPr>
        <b/>
        <sz val="16"/>
        <color rgb="FF006600"/>
        <rFont val="fontello"/>
      </rPr>
      <t></t>
    </r>
  </si>
  <si>
    <t xml:space="preserve"> градусы</t>
  </si>
  <si>
    <t>Исходные данные</t>
  </si>
  <si>
    <t>sinφ выводится из cosφ</t>
  </si>
  <si>
    <t>Константы и табличные значения для расчета</t>
  </si>
  <si>
    <r>
      <rPr>
        <b/>
        <sz val="11"/>
        <color rgb="FF006600"/>
        <rFont val="Bahnschrift"/>
        <family val="2"/>
        <charset val="204"/>
      </rPr>
      <t>Выборочное  Дробное число</t>
    </r>
    <r>
      <rPr>
        <b/>
        <sz val="14"/>
        <color rgb="FF006600"/>
        <rFont val="Bahnschrift"/>
        <family val="2"/>
        <charset val="204"/>
      </rPr>
      <t xml:space="preserve">
</t>
    </r>
    <r>
      <rPr>
        <b/>
        <sz val="16"/>
        <color rgb="FF006600"/>
        <rFont val="Bahnschrift"/>
        <family val="2"/>
        <charset val="204"/>
      </rPr>
      <t>ℝ</t>
    </r>
  </si>
  <si>
    <r>
      <t>K</t>
    </r>
    <r>
      <rPr>
        <i/>
        <vertAlign val="subscript"/>
        <sz val="18"/>
        <color theme="1"/>
        <rFont val="Times New Roman"/>
        <family val="1"/>
        <charset val="204"/>
      </rPr>
      <t>об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</si>
</sst>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"/>
    <numFmt numFmtId="166" formatCode="0.000"/>
    <numFmt numFmtId="167" formatCode="0.0000"/>
    <numFmt numFmtId="168" formatCode="0.000000"/>
    <numFmt numFmtId="169" formatCode="0.0000000000"/>
    <numFmt numFmtId="170" formatCode="#,##0.00000000000"/>
    <numFmt numFmtId="171" formatCode="#,##0.000000000"/>
    <numFmt numFmtId="172" formatCode="0.000000000"/>
  </numFmts>
  <fonts count="7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u/>
      <sz val="16"/>
      <color rgb="FF0066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u/>
      <sz val="11"/>
      <color rgb="FF006600"/>
      <name val="Calibri"/>
      <family val="2"/>
      <charset val="204"/>
      <scheme val="minor"/>
    </font>
    <font>
      <sz val="28"/>
      <color rgb="FF800080"/>
      <name val="fontello"/>
    </font>
    <font>
      <sz val="18"/>
      <color theme="1"/>
      <name val="Bahnschrift"/>
      <family val="2"/>
      <charset val="204"/>
    </font>
    <font>
      <b/>
      <sz val="24"/>
      <color rgb="FF006600"/>
      <name val="Times New Roman"/>
      <family val="1"/>
      <charset val="204"/>
    </font>
    <font>
      <sz val="16"/>
      <color theme="1"/>
      <name val="Bahnschrift"/>
      <family val="2"/>
      <charset val="204"/>
    </font>
    <font>
      <i/>
      <sz val="1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11"/>
      <color rgb="FF333333"/>
      <name val="Arial"/>
      <family val="2"/>
      <charset val="204"/>
    </font>
    <font>
      <sz val="28"/>
      <color rgb="FF333333"/>
      <name val="Arial"/>
      <family val="2"/>
      <charset val="204"/>
    </font>
    <font>
      <sz val="26"/>
      <color theme="1"/>
      <name val="Times New Roman"/>
      <family val="1"/>
      <charset val="204"/>
    </font>
    <font>
      <i/>
      <sz val="26"/>
      <color theme="1"/>
      <name val="Times New Roman"/>
      <family val="1"/>
      <charset val="204"/>
    </font>
    <font>
      <i/>
      <vertAlign val="subscript"/>
      <sz val="26"/>
      <color theme="1"/>
      <name val="Times New Roman"/>
      <family val="1"/>
      <charset val="204"/>
    </font>
    <font>
      <b/>
      <sz val="18"/>
      <color rgb="FF006600"/>
      <name val="Bahnschrift"/>
      <family val="2"/>
      <charset val="204"/>
    </font>
    <font>
      <b/>
      <sz val="48"/>
      <color rgb="FF006600"/>
      <name val="Bahnschrift"/>
      <family val="2"/>
      <charset val="204"/>
    </font>
    <font>
      <b/>
      <sz val="36"/>
      <color rgb="FF006600"/>
      <name val="fontello"/>
    </font>
    <font>
      <sz val="48"/>
      <color rgb="FF800080"/>
      <name val="fontello"/>
    </font>
    <font>
      <sz val="48"/>
      <color rgb="FF333333"/>
      <name val="Arial"/>
      <family val="2"/>
      <charset val="204"/>
    </font>
    <font>
      <i/>
      <sz val="20"/>
      <color theme="1"/>
      <name val="Times New Roman"/>
      <family val="1"/>
      <charset val="204"/>
    </font>
    <font>
      <i/>
      <vertAlign val="subscript"/>
      <sz val="20"/>
      <color theme="1"/>
      <name val="Times New Roman"/>
      <family val="1"/>
      <charset val="204"/>
    </font>
    <font>
      <i/>
      <sz val="28"/>
      <color theme="1"/>
      <name val="Times New Roman"/>
      <family val="1"/>
      <charset val="204"/>
    </font>
    <font>
      <i/>
      <vertAlign val="subscript"/>
      <sz val="28"/>
      <color theme="1"/>
      <name val="Times New Roman"/>
      <family val="1"/>
      <charset val="204"/>
    </font>
    <font>
      <b/>
      <sz val="22"/>
      <color rgb="FF006600"/>
      <name val="Bahnschrift"/>
      <family val="2"/>
      <charset val="204"/>
    </font>
    <font>
      <b/>
      <vertAlign val="subscript"/>
      <sz val="24"/>
      <color rgb="FF006600"/>
      <name val="Times New Roman"/>
      <family val="1"/>
      <charset val="204"/>
    </font>
    <font>
      <b/>
      <i/>
      <sz val="24"/>
      <color rgb="FF006600"/>
      <name val="Times New Roman"/>
      <family val="1"/>
      <charset val="204"/>
    </font>
    <font>
      <b/>
      <i/>
      <vertAlign val="subscript"/>
      <sz val="24"/>
      <color rgb="FF0066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36"/>
      <color theme="1"/>
      <name val="Bahnschrift"/>
      <family val="2"/>
      <charset val="204"/>
    </font>
    <font>
      <vertAlign val="subscript"/>
      <sz val="22"/>
      <color theme="1"/>
      <name val="Times New Roman"/>
      <family val="1"/>
      <charset val="204"/>
    </font>
    <font>
      <i/>
      <sz val="36"/>
      <color theme="1"/>
      <name val="Times New Roman"/>
      <family val="1"/>
      <charset val="204"/>
    </font>
    <font>
      <i/>
      <vertAlign val="subscript"/>
      <sz val="36"/>
      <color theme="1"/>
      <name val="Times New Roman"/>
      <family val="1"/>
      <charset val="204"/>
    </font>
    <font>
      <vertAlign val="superscript"/>
      <sz val="24"/>
      <color theme="1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vertAlign val="superscript"/>
      <sz val="28"/>
      <color theme="1"/>
      <name val="Times New Roman"/>
      <family val="1"/>
      <charset val="204"/>
    </font>
    <font>
      <i/>
      <vertAlign val="subscript"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i/>
      <sz val="24"/>
      <color theme="1"/>
      <name val="Times New Roman"/>
      <family val="1"/>
      <charset val="204"/>
    </font>
    <font>
      <i/>
      <vertAlign val="subscript"/>
      <sz val="24"/>
      <color theme="1"/>
      <name val="Times New Roman"/>
      <family val="1"/>
      <charset val="204"/>
    </font>
    <font>
      <i/>
      <vertAlign val="subscript"/>
      <sz val="16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Bahnschrift"/>
      <family val="2"/>
      <charset val="204"/>
    </font>
    <font>
      <b/>
      <sz val="11"/>
      <color rgb="FF006600"/>
      <name val="Bahnschrift"/>
      <family val="2"/>
      <charset val="204"/>
    </font>
    <font>
      <sz val="16"/>
      <color rgb="FF800080"/>
      <name val="fontello"/>
    </font>
    <font>
      <sz val="16"/>
      <color rgb="FF333333"/>
      <name val="Arial"/>
      <family val="2"/>
      <charset val="204"/>
    </font>
    <font>
      <b/>
      <u/>
      <sz val="12"/>
      <color rgb="FF006600"/>
      <name val="Calibri"/>
      <family val="2"/>
      <charset val="204"/>
      <scheme val="minor"/>
    </font>
    <font>
      <sz val="14"/>
      <color theme="1"/>
      <name val="Bahnschrift"/>
      <family val="2"/>
      <charset val="204"/>
    </font>
    <font>
      <b/>
      <sz val="14"/>
      <color rgb="FF006600"/>
      <name val="Bahnschrift"/>
      <family val="2"/>
      <charset val="204"/>
    </font>
    <font>
      <b/>
      <sz val="28"/>
      <color rgb="FF006600"/>
      <name val="Bahnschrift"/>
      <family val="2"/>
      <charset val="204"/>
    </font>
    <font>
      <b/>
      <sz val="22"/>
      <color rgb="FF006600"/>
      <name val="fontello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sz val="18"/>
      <color rgb="FF800080"/>
      <name val="fontello"/>
    </font>
    <font>
      <sz val="18"/>
      <color rgb="FF333333"/>
      <name val="Arial"/>
      <family val="2"/>
      <charset val="204"/>
    </font>
    <font>
      <vertAlign val="superscript"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2"/>
      <color rgb="FF006600"/>
      <name val="Bahnschrift"/>
      <family val="2"/>
      <charset val="204"/>
    </font>
    <font>
      <sz val="12"/>
      <color theme="1"/>
      <name val="Bahnschrift"/>
      <family val="2"/>
      <charset val="204"/>
    </font>
    <font>
      <b/>
      <sz val="16"/>
      <color rgb="FF006600"/>
      <name val="fontello"/>
    </font>
    <font>
      <b/>
      <sz val="16"/>
      <color rgb="FF006600"/>
      <name val="Bahnschrift"/>
      <family val="2"/>
      <charset val="204"/>
    </font>
  </fonts>
  <fills count="15">
    <fill>
      <patternFill patternType="none"/>
    </fill>
    <fill>
      <patternFill patternType="gray125"/>
    </fill>
    <fill>
      <patternFill patternType="gray0625">
        <bgColor theme="0" tint="-0.14996795556505021"/>
      </patternFill>
    </fill>
    <fill>
      <patternFill patternType="lightUp">
        <bgColor rgb="FFFFFF00"/>
      </patternFill>
    </fill>
    <fill>
      <gradientFill>
        <stop position="0">
          <color rgb="FFFFC000"/>
        </stop>
        <stop position="1">
          <color rgb="FFFF0000"/>
        </stop>
      </gradientFill>
    </fill>
    <fill>
      <gradientFill degree="180">
        <stop position="0">
          <color rgb="FF99FF99"/>
        </stop>
        <stop position="1">
          <color rgb="FF92D050"/>
        </stop>
      </gradientFill>
    </fill>
    <fill>
      <patternFill patternType="solid">
        <fgColor rgb="FFFFFF00"/>
        <bgColor indexed="64"/>
      </patternFill>
    </fill>
    <fill>
      <gradientFill degree="90">
        <stop position="0">
          <color rgb="FF00B0F0"/>
        </stop>
        <stop position="1">
          <color rgb="FF00FFCC"/>
        </stop>
      </gradientFill>
    </fill>
    <fill>
      <gradientFill degree="45">
        <stop position="0">
          <color theme="0" tint="-0.34900967436750391"/>
        </stop>
        <stop position="1">
          <color theme="2"/>
        </stop>
      </gradientFill>
    </fill>
    <fill>
      <patternFill patternType="solid">
        <fgColor rgb="FF7BF1EE"/>
        <bgColor indexed="64"/>
      </patternFill>
    </fill>
    <fill>
      <gradientFill degree="180">
        <stop position="0">
          <color rgb="FFFFFF00"/>
        </stop>
        <stop position="1">
          <color rgb="FFFFC000"/>
        </stop>
      </gradient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lightGray">
        <bgColor rgb="FF66FFCC"/>
      </patternFill>
    </fill>
    <fill>
      <patternFill patternType="gray0625">
        <bgColor rgb="FFFFFF00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900">
    <xf numFmtId="0" fontId="0" fillId="0" borderId="0" xfId="0"/>
    <xf numFmtId="0" fontId="2" fillId="0" borderId="0" xfId="0" applyFont="1" applyAlignment="1">
      <alignment vertical="center"/>
    </xf>
    <xf numFmtId="164" fontId="6" fillId="2" borderId="4" xfId="1" applyNumberFormat="1" applyFont="1" applyFill="1" applyBorder="1" applyAlignment="1">
      <alignment vertical="center" wrapText="1"/>
    </xf>
    <xf numFmtId="164" fontId="6" fillId="2" borderId="10" xfId="1" applyNumberFormat="1" applyFont="1" applyFill="1" applyBorder="1" applyAlignment="1">
      <alignment vertical="center" wrapText="1"/>
    </xf>
    <xf numFmtId="164" fontId="6" fillId="2" borderId="6" xfId="1" applyNumberFormat="1" applyFont="1" applyFill="1" applyBorder="1" applyAlignment="1">
      <alignment vertical="center" wrapText="1"/>
    </xf>
    <xf numFmtId="164" fontId="6" fillId="2" borderId="9" xfId="1" applyNumberFormat="1" applyFont="1" applyFill="1" applyBorder="1" applyAlignment="1">
      <alignment vertical="center" wrapText="1"/>
    </xf>
    <xf numFmtId="164" fontId="6" fillId="2" borderId="0" xfId="1" applyNumberFormat="1" applyFont="1" applyFill="1" applyBorder="1" applyAlignment="1">
      <alignment vertical="center" wrapText="1"/>
    </xf>
    <xf numFmtId="164" fontId="6" fillId="2" borderId="3" xfId="1" applyNumberFormat="1" applyFont="1" applyFill="1" applyBorder="1" applyAlignment="1">
      <alignment vertical="center" wrapText="1"/>
    </xf>
    <xf numFmtId="164" fontId="6" fillId="2" borderId="8" xfId="1" applyNumberFormat="1" applyFont="1" applyFill="1" applyBorder="1" applyAlignment="1">
      <alignment vertical="center" wrapText="1"/>
    </xf>
    <xf numFmtId="164" fontId="6" fillId="2" borderId="2" xfId="1" applyNumberFormat="1" applyFont="1" applyFill="1" applyBorder="1" applyAlignment="1">
      <alignment vertical="center" wrapText="1"/>
    </xf>
    <xf numFmtId="164" fontId="6" fillId="2" borderId="7" xfId="1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1" fillId="6" borderId="1" xfId="1" applyFont="1" applyFill="1" applyBorder="1" applyAlignment="1">
      <alignment horizontal="center" vertical="center"/>
    </xf>
    <xf numFmtId="2" fontId="13" fillId="5" borderId="1" xfId="1" applyNumberFormat="1" applyFont="1" applyFill="1" applyBorder="1" applyAlignment="1">
      <alignment horizontal="center" vertical="center" wrapText="1"/>
    </xf>
    <xf numFmtId="164" fontId="6" fillId="5" borderId="14" xfId="1" applyNumberFormat="1" applyFont="1" applyFill="1" applyBorder="1" applyAlignment="1">
      <alignment vertical="center" wrapText="1"/>
    </xf>
    <xf numFmtId="164" fontId="17" fillId="2" borderId="4" xfId="1" applyNumberFormat="1" applyFont="1" applyFill="1" applyBorder="1" applyAlignment="1">
      <alignment vertical="center" wrapText="1"/>
    </xf>
    <xf numFmtId="164" fontId="17" fillId="2" borderId="10" xfId="1" applyNumberFormat="1" applyFont="1" applyFill="1" applyBorder="1" applyAlignment="1">
      <alignment vertical="center" wrapText="1"/>
    </xf>
    <xf numFmtId="164" fontId="17" fillId="2" borderId="6" xfId="1" applyNumberFormat="1" applyFont="1" applyFill="1" applyBorder="1" applyAlignment="1">
      <alignment vertical="center" wrapText="1"/>
    </xf>
    <xf numFmtId="164" fontId="17" fillId="2" borderId="9" xfId="1" applyNumberFormat="1" applyFont="1" applyFill="1" applyBorder="1" applyAlignment="1">
      <alignment vertical="center" wrapText="1"/>
    </xf>
    <xf numFmtId="164" fontId="17" fillId="2" borderId="0" xfId="1" applyNumberFormat="1" applyFont="1" applyFill="1" applyBorder="1" applyAlignment="1">
      <alignment vertical="center" wrapText="1"/>
    </xf>
    <xf numFmtId="164" fontId="17" fillId="2" borderId="3" xfId="1" applyNumberFormat="1" applyFont="1" applyFill="1" applyBorder="1" applyAlignment="1">
      <alignment vertical="center" wrapText="1"/>
    </xf>
    <xf numFmtId="164" fontId="17" fillId="2" borderId="8" xfId="1" applyNumberFormat="1" applyFont="1" applyFill="1" applyBorder="1" applyAlignment="1">
      <alignment vertical="center" wrapText="1"/>
    </xf>
    <xf numFmtId="164" fontId="17" fillId="2" borderId="2" xfId="1" applyNumberFormat="1" applyFont="1" applyFill="1" applyBorder="1" applyAlignment="1">
      <alignment vertical="center" wrapText="1"/>
    </xf>
    <xf numFmtId="164" fontId="17" fillId="2" borderId="7" xfId="1" applyNumberFormat="1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left" vertical="center" wrapText="1"/>
    </xf>
    <xf numFmtId="164" fontId="18" fillId="0" borderId="0" xfId="0" applyNumberFormat="1" applyFont="1"/>
    <xf numFmtId="1" fontId="18" fillId="0" borderId="0" xfId="0" applyNumberFormat="1" applyFont="1"/>
    <xf numFmtId="0" fontId="19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6" borderId="1" xfId="1" applyFont="1" applyFill="1" applyBorder="1" applyAlignment="1">
      <alignment horizontal="center" vertical="top"/>
    </xf>
    <xf numFmtId="0" fontId="11" fillId="6" borderId="1" xfId="1" applyFont="1" applyFill="1" applyBorder="1" applyAlignment="1">
      <alignment vertical="center"/>
    </xf>
    <xf numFmtId="0" fontId="11" fillId="6" borderId="1" xfId="1" applyFont="1" applyFill="1" applyBorder="1" applyAlignment="1">
      <alignment horizontal="left" vertical="top"/>
    </xf>
    <xf numFmtId="164" fontId="18" fillId="0" borderId="0" xfId="0" applyNumberFormat="1" applyFont="1" applyAlignment="1"/>
    <xf numFmtId="164" fontId="10" fillId="8" borderId="11" xfId="1" applyNumberFormat="1" applyFont="1" applyFill="1" applyBorder="1" applyAlignment="1">
      <alignment vertical="center" wrapText="1"/>
    </xf>
    <xf numFmtId="164" fontId="10" fillId="8" borderId="1" xfId="1" applyNumberFormat="1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2" fontId="13" fillId="5" borderId="24" xfId="1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vertical="center"/>
    </xf>
    <xf numFmtId="0" fontId="2" fillId="0" borderId="0" xfId="0" applyFont="1"/>
    <xf numFmtId="164" fontId="17" fillId="2" borderId="38" xfId="1" applyNumberFormat="1" applyFont="1" applyFill="1" applyBorder="1" applyAlignment="1">
      <alignment vertical="center" wrapText="1"/>
    </xf>
    <xf numFmtId="164" fontId="17" fillId="2" borderId="39" xfId="1" applyNumberFormat="1" applyFont="1" applyFill="1" applyBorder="1" applyAlignment="1">
      <alignment vertical="center" wrapText="1"/>
    </xf>
    <xf numFmtId="164" fontId="17" fillId="2" borderId="40" xfId="1" applyNumberFormat="1" applyFont="1" applyFill="1" applyBorder="1" applyAlignment="1">
      <alignment vertical="center" wrapText="1"/>
    </xf>
    <xf numFmtId="164" fontId="6" fillId="7" borderId="1" xfId="1" applyNumberFormat="1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2" fontId="36" fillId="5" borderId="1" xfId="1" applyNumberFormat="1" applyFont="1" applyFill="1" applyBorder="1" applyAlignment="1">
      <alignment horizontal="center" vertical="center" wrapText="1"/>
    </xf>
    <xf numFmtId="2" fontId="13" fillId="5" borderId="13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4" fontId="17" fillId="2" borderId="12" xfId="1" applyNumberFormat="1" applyFont="1" applyFill="1" applyBorder="1" applyAlignment="1">
      <alignment vertical="center" wrapText="1"/>
    </xf>
    <xf numFmtId="164" fontId="17" fillId="2" borderId="14" xfId="1" applyNumberFormat="1" applyFont="1" applyFill="1" applyBorder="1" applyAlignment="1">
      <alignment vertical="center" wrapText="1"/>
    </xf>
    <xf numFmtId="164" fontId="10" fillId="5" borderId="14" xfId="1" applyNumberFormat="1" applyFont="1" applyFill="1" applyBorder="1" applyAlignment="1">
      <alignment vertical="center" wrapText="1"/>
    </xf>
    <xf numFmtId="164" fontId="17" fillId="2" borderId="11" xfId="1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vertical="center" wrapText="1"/>
    </xf>
    <xf numFmtId="164" fontId="55" fillId="2" borderId="56" xfId="1" applyNumberFormat="1" applyFont="1" applyFill="1" applyBorder="1" applyAlignment="1">
      <alignment vertical="center" wrapText="1"/>
    </xf>
    <xf numFmtId="164" fontId="55" fillId="2" borderId="30" xfId="1" applyNumberFormat="1" applyFont="1" applyFill="1" applyBorder="1" applyAlignment="1">
      <alignment vertical="center" wrapText="1"/>
    </xf>
    <xf numFmtId="164" fontId="55" fillId="2" borderId="0" xfId="1" applyNumberFormat="1" applyFont="1" applyFill="1" applyBorder="1" applyAlignment="1">
      <alignment vertical="center" wrapText="1"/>
    </xf>
    <xf numFmtId="164" fontId="55" fillId="2" borderId="34" xfId="1" applyNumberFormat="1" applyFont="1" applyFill="1" applyBorder="1" applyAlignment="1">
      <alignment vertical="center" wrapText="1"/>
    </xf>
    <xf numFmtId="0" fontId="7" fillId="3" borderId="61" xfId="0" applyFont="1" applyFill="1" applyBorder="1" applyAlignment="1">
      <alignment horizontal="center" vertical="center"/>
    </xf>
    <xf numFmtId="0" fontId="7" fillId="3" borderId="62" xfId="0" applyFont="1" applyFill="1" applyBorder="1" applyAlignment="1">
      <alignment horizontal="center" vertical="center"/>
    </xf>
    <xf numFmtId="164" fontId="10" fillId="8" borderId="36" xfId="1" applyNumberFormat="1" applyFont="1" applyFill="1" applyBorder="1" applyAlignment="1">
      <alignment vertical="center" wrapText="1"/>
    </xf>
    <xf numFmtId="164" fontId="55" fillId="2" borderId="33" xfId="1" applyNumberFormat="1" applyFont="1" applyFill="1" applyBorder="1" applyAlignment="1">
      <alignment vertical="center" wrapText="1"/>
    </xf>
    <xf numFmtId="164" fontId="55" fillId="2" borderId="28" xfId="1" applyNumberFormat="1" applyFont="1" applyFill="1" applyBorder="1" applyAlignment="1">
      <alignment vertical="center" wrapText="1"/>
    </xf>
    <xf numFmtId="0" fontId="7" fillId="3" borderId="23" xfId="0" applyFont="1" applyFill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6" fillId="5" borderId="2" xfId="1" applyNumberFormat="1" applyFont="1" applyFill="1" applyBorder="1" applyAlignment="1">
      <alignment vertical="center" wrapText="1"/>
    </xf>
    <xf numFmtId="0" fontId="2" fillId="3" borderId="58" xfId="0" applyFont="1" applyFill="1" applyBorder="1" applyAlignment="1">
      <alignment horizontal="center" vertical="center"/>
    </xf>
    <xf numFmtId="164" fontId="6" fillId="5" borderId="59" xfId="1" applyNumberFormat="1" applyFont="1" applyFill="1" applyBorder="1" applyAlignment="1">
      <alignment vertical="center" wrapText="1"/>
    </xf>
    <xf numFmtId="0" fontId="2" fillId="3" borderId="2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58" fillId="6" borderId="58" xfId="1" applyFont="1" applyFill="1" applyBorder="1" applyAlignment="1">
      <alignment horizontal="center" vertical="center"/>
    </xf>
    <xf numFmtId="0" fontId="58" fillId="6" borderId="1" xfId="1" applyFont="1" applyFill="1" applyBorder="1" applyAlignment="1">
      <alignment vertical="center"/>
    </xf>
    <xf numFmtId="0" fontId="2" fillId="3" borderId="71" xfId="0" applyFont="1" applyFill="1" applyBorder="1" applyAlignment="1">
      <alignment vertical="center"/>
    </xf>
    <xf numFmtId="0" fontId="2" fillId="3" borderId="68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164" fontId="6" fillId="8" borderId="26" xfId="1" applyNumberFormat="1" applyFont="1" applyFill="1" applyBorder="1" applyAlignment="1">
      <alignment vertical="center" wrapText="1"/>
    </xf>
    <xf numFmtId="164" fontId="6" fillId="8" borderId="17" xfId="1" applyNumberFormat="1" applyFont="1" applyFill="1" applyBorder="1" applyAlignment="1">
      <alignment vertical="center" wrapText="1"/>
    </xf>
    <xf numFmtId="0" fontId="7" fillId="3" borderId="76" xfId="0" applyFont="1" applyFill="1" applyBorder="1" applyAlignment="1">
      <alignment horizontal="center" vertical="center"/>
    </xf>
    <xf numFmtId="164" fontId="55" fillId="2" borderId="32" xfId="1" applyNumberFormat="1" applyFont="1" applyFill="1" applyBorder="1" applyAlignment="1">
      <alignment vertical="center" wrapText="1"/>
    </xf>
    <xf numFmtId="164" fontId="55" fillId="2" borderId="42" xfId="1" applyNumberFormat="1" applyFont="1" applyFill="1" applyBorder="1" applyAlignment="1">
      <alignment vertical="center" wrapText="1"/>
    </xf>
    <xf numFmtId="164" fontId="55" fillId="2" borderId="22" xfId="1" applyNumberFormat="1" applyFont="1" applyFill="1" applyBorder="1" applyAlignment="1">
      <alignment vertical="center" wrapText="1"/>
    </xf>
    <xf numFmtId="164" fontId="10" fillId="8" borderId="24" xfId="1" applyNumberFormat="1" applyFont="1" applyFill="1" applyBorder="1" applyAlignment="1">
      <alignment vertical="center" wrapText="1"/>
    </xf>
    <xf numFmtId="164" fontId="10" fillId="8" borderId="26" xfId="1" applyNumberFormat="1" applyFont="1" applyFill="1" applyBorder="1" applyAlignment="1">
      <alignment vertical="center" wrapText="1"/>
    </xf>
    <xf numFmtId="0" fontId="7" fillId="3" borderId="68" xfId="0" applyFont="1" applyFill="1" applyBorder="1" applyAlignment="1">
      <alignment horizontal="center" vertical="center"/>
    </xf>
    <xf numFmtId="0" fontId="58" fillId="6" borderId="1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7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3" fillId="5" borderId="1" xfId="1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164" fontId="6" fillId="8" borderId="25" xfId="1" applyNumberFormat="1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/>
    </xf>
    <xf numFmtId="164" fontId="6" fillId="5" borderId="41" xfId="1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2" fillId="3" borderId="58" xfId="0" applyFont="1" applyFill="1" applyBorder="1" applyAlignment="1">
      <alignment horizontal="center" vertical="center"/>
    </xf>
    <xf numFmtId="0" fontId="58" fillId="6" borderId="58" xfId="1" applyFont="1" applyFill="1" applyBorder="1" applyAlignment="1">
      <alignment vertical="center"/>
    </xf>
    <xf numFmtId="0" fontId="58" fillId="6" borderId="5" xfId="1" applyFont="1" applyFill="1" applyBorder="1" applyAlignment="1">
      <alignment vertical="center"/>
    </xf>
    <xf numFmtId="164" fontId="6" fillId="5" borderId="8" xfId="1" applyNumberFormat="1" applyFont="1" applyFill="1" applyBorder="1" applyAlignment="1">
      <alignment vertical="center" wrapText="1"/>
    </xf>
    <xf numFmtId="0" fontId="2" fillId="3" borderId="79" xfId="0" applyFont="1" applyFill="1" applyBorder="1" applyAlignment="1">
      <alignment vertical="center"/>
    </xf>
    <xf numFmtId="0" fontId="2" fillId="3" borderId="74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2" fillId="0" borderId="0" xfId="0" applyFont="1" applyAlignment="1"/>
    <xf numFmtId="164" fontId="6" fillId="14" borderId="0" xfId="1" applyNumberFormat="1" applyFont="1" applyFill="1" applyBorder="1" applyAlignment="1">
      <alignment vertical="center" wrapText="1"/>
    </xf>
    <xf numFmtId="164" fontId="6" fillId="14" borderId="10" xfId="1" applyNumberFormat="1" applyFont="1" applyFill="1" applyBorder="1" applyAlignment="1">
      <alignment vertical="center" wrapText="1"/>
    </xf>
    <xf numFmtId="0" fontId="58" fillId="6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6" fillId="5" borderId="12" xfId="1" applyNumberFormat="1" applyFont="1" applyFill="1" applyBorder="1" applyAlignment="1">
      <alignment vertical="center" wrapText="1"/>
    </xf>
    <xf numFmtId="164" fontId="6" fillId="5" borderId="13" xfId="1" applyNumberFormat="1" applyFont="1" applyFill="1" applyBorder="1" applyAlignment="1">
      <alignment vertical="center" wrapText="1"/>
    </xf>
    <xf numFmtId="0" fontId="7" fillId="3" borderId="18" xfId="0" applyFont="1" applyFill="1" applyBorder="1" applyAlignment="1">
      <alignment horizontal="center" vertical="center"/>
    </xf>
    <xf numFmtId="164" fontId="10" fillId="5" borderId="12" xfId="1" applyNumberFormat="1" applyFont="1" applyFill="1" applyBorder="1" applyAlignment="1">
      <alignment vertical="center" wrapText="1"/>
    </xf>
    <xf numFmtId="164" fontId="10" fillId="5" borderId="13" xfId="1" applyNumberFormat="1" applyFont="1" applyFill="1" applyBorder="1" applyAlignment="1">
      <alignment vertical="center" wrapText="1"/>
    </xf>
    <xf numFmtId="164" fontId="55" fillId="2" borderId="9" xfId="1" applyNumberFormat="1" applyFont="1" applyFill="1" applyBorder="1" applyAlignment="1">
      <alignment vertical="center" wrapText="1"/>
    </xf>
    <xf numFmtId="164" fontId="55" fillId="2" borderId="3" xfId="1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164" fontId="55" fillId="2" borderId="4" xfId="1" applyNumberFormat="1" applyFont="1" applyFill="1" applyBorder="1" applyAlignment="1">
      <alignment vertical="center" wrapText="1"/>
    </xf>
    <xf numFmtId="164" fontId="55" fillId="2" borderId="10" xfId="1" applyNumberFormat="1" applyFont="1" applyFill="1" applyBorder="1" applyAlignment="1">
      <alignment vertical="center" wrapText="1"/>
    </xf>
    <xf numFmtId="164" fontId="55" fillId="2" borderId="6" xfId="1" applyNumberFormat="1" applyFont="1" applyFill="1" applyBorder="1" applyAlignment="1">
      <alignment vertical="center" wrapText="1"/>
    </xf>
    <xf numFmtId="164" fontId="55" fillId="2" borderId="8" xfId="1" applyNumberFormat="1" applyFont="1" applyFill="1" applyBorder="1" applyAlignment="1">
      <alignment vertical="center" wrapText="1"/>
    </xf>
    <xf numFmtId="164" fontId="55" fillId="2" borderId="2" xfId="1" applyNumberFormat="1" applyFont="1" applyFill="1" applyBorder="1" applyAlignment="1">
      <alignment vertical="center" wrapText="1"/>
    </xf>
    <xf numFmtId="164" fontId="55" fillId="2" borderId="7" xfId="1" applyNumberFormat="1" applyFont="1" applyFill="1" applyBorder="1" applyAlignment="1">
      <alignment vertical="center" wrapText="1"/>
    </xf>
    <xf numFmtId="164" fontId="6" fillId="14" borderId="4" xfId="1" applyNumberFormat="1" applyFont="1" applyFill="1" applyBorder="1" applyAlignment="1">
      <alignment vertical="center" wrapText="1"/>
    </xf>
    <xf numFmtId="164" fontId="6" fillId="14" borderId="6" xfId="1" applyNumberFormat="1" applyFont="1" applyFill="1" applyBorder="1" applyAlignment="1">
      <alignment vertical="center" wrapText="1"/>
    </xf>
    <xf numFmtId="164" fontId="6" fillId="14" borderId="9" xfId="1" applyNumberFormat="1" applyFont="1" applyFill="1" applyBorder="1" applyAlignment="1">
      <alignment vertical="center" wrapText="1"/>
    </xf>
    <xf numFmtId="164" fontId="6" fillId="14" borderId="3" xfId="1" applyNumberFormat="1" applyFont="1" applyFill="1" applyBorder="1" applyAlignment="1">
      <alignment vertical="center" wrapText="1"/>
    </xf>
    <xf numFmtId="164" fontId="6" fillId="14" borderId="8" xfId="1" applyNumberFormat="1" applyFont="1" applyFill="1" applyBorder="1" applyAlignment="1">
      <alignment vertical="center" wrapText="1"/>
    </xf>
    <xf numFmtId="164" fontId="6" fillId="14" borderId="2" xfId="1" applyNumberFormat="1" applyFont="1" applyFill="1" applyBorder="1" applyAlignment="1">
      <alignment vertical="center" wrapText="1"/>
    </xf>
    <xf numFmtId="164" fontId="6" fillId="14" borderId="7" xfId="1" applyNumberFormat="1" applyFont="1" applyFill="1" applyBorder="1" applyAlignment="1">
      <alignment vertical="center" wrapText="1"/>
    </xf>
    <xf numFmtId="164" fontId="6" fillId="5" borderId="7" xfId="1" applyNumberFormat="1" applyFont="1" applyFill="1" applyBorder="1" applyAlignment="1">
      <alignment vertical="center" wrapText="1"/>
    </xf>
    <xf numFmtId="164" fontId="55" fillId="2" borderId="12" xfId="1" applyNumberFormat="1" applyFont="1" applyFill="1" applyBorder="1" applyAlignment="1">
      <alignment vertical="center" wrapText="1"/>
    </xf>
    <xf numFmtId="164" fontId="55" fillId="2" borderId="14" xfId="1" applyNumberFormat="1" applyFont="1" applyFill="1" applyBorder="1" applyAlignment="1">
      <alignment vertical="center" wrapText="1"/>
    </xf>
    <xf numFmtId="164" fontId="55" fillId="2" borderId="13" xfId="1" applyNumberFormat="1" applyFont="1" applyFill="1" applyBorder="1" applyAlignment="1">
      <alignment vertical="center" wrapText="1"/>
    </xf>
    <xf numFmtId="2" fontId="2" fillId="6" borderId="12" xfId="0" applyNumberFormat="1" applyFont="1" applyFill="1" applyBorder="1" applyAlignment="1">
      <alignment horizontal="center" vertical="center"/>
    </xf>
    <xf numFmtId="2" fontId="2" fillId="6" borderId="1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6" fillId="4" borderId="1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164" fontId="6" fillId="8" borderId="6" xfId="1" applyNumberFormat="1" applyFont="1" applyFill="1" applyBorder="1" applyAlignment="1">
      <alignment horizontal="center" vertical="center" wrapText="1"/>
    </xf>
    <xf numFmtId="164" fontId="6" fillId="8" borderId="29" xfId="1" applyNumberFormat="1" applyFont="1" applyFill="1" applyBorder="1" applyAlignment="1">
      <alignment horizontal="center" vertical="center" wrapText="1"/>
    </xf>
    <xf numFmtId="164" fontId="32" fillId="0" borderId="4" xfId="1" applyNumberFormat="1" applyFont="1" applyBorder="1" applyAlignment="1">
      <alignment horizontal="center" vertical="center"/>
    </xf>
    <xf numFmtId="164" fontId="32" fillId="0" borderId="6" xfId="1" applyNumberFormat="1" applyFont="1" applyBorder="1" applyAlignment="1">
      <alignment horizontal="center" vertical="center"/>
    </xf>
    <xf numFmtId="164" fontId="32" fillId="0" borderId="27" xfId="1" applyNumberFormat="1" applyFont="1" applyBorder="1" applyAlignment="1">
      <alignment horizontal="center" vertical="center"/>
    </xf>
    <xf numFmtId="164" fontId="32" fillId="0" borderId="29" xfId="1" applyNumberFormat="1" applyFont="1" applyBorder="1" applyAlignment="1">
      <alignment horizontal="center" vertical="center"/>
    </xf>
    <xf numFmtId="164" fontId="6" fillId="8" borderId="11" xfId="1" applyNumberFormat="1" applyFont="1" applyFill="1" applyBorder="1" applyAlignment="1">
      <alignment horizontal="center" vertical="center" wrapText="1"/>
    </xf>
    <xf numFmtId="164" fontId="6" fillId="8" borderId="23" xfId="1" applyNumberFormat="1" applyFont="1" applyFill="1" applyBorder="1" applyAlignment="1">
      <alignment horizontal="center" vertical="center" wrapText="1"/>
    </xf>
    <xf numFmtId="164" fontId="6" fillId="7" borderId="16" xfId="1" applyNumberFormat="1" applyFont="1" applyFill="1" applyBorder="1" applyAlignment="1">
      <alignment horizontal="center" vertical="center" wrapText="1"/>
    </xf>
    <xf numFmtId="164" fontId="6" fillId="7" borderId="17" xfId="1" applyNumberFormat="1" applyFont="1" applyFill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13" fillId="5" borderId="1" xfId="1" applyNumberFormat="1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/>
    </xf>
    <xf numFmtId="1" fontId="2" fillId="6" borderId="12" xfId="0" applyNumberFormat="1" applyFont="1" applyFill="1" applyBorder="1" applyAlignment="1">
      <alignment horizontal="center" vertical="center"/>
    </xf>
    <xf numFmtId="1" fontId="2" fillId="6" borderId="13" xfId="0" applyNumberFormat="1" applyFont="1" applyFill="1" applyBorder="1" applyAlignment="1">
      <alignment horizontal="center" vertical="center"/>
    </xf>
    <xf numFmtId="164" fontId="25" fillId="5" borderId="4" xfId="1" applyNumberFormat="1" applyFont="1" applyFill="1" applyBorder="1" applyAlignment="1">
      <alignment horizontal="center" vertical="center" wrapText="1"/>
    </xf>
    <xf numFmtId="164" fontId="25" fillId="5" borderId="10" xfId="1" applyNumberFormat="1" applyFont="1" applyFill="1" applyBorder="1" applyAlignment="1">
      <alignment horizontal="center" vertical="center" wrapText="1"/>
    </xf>
    <xf numFmtId="164" fontId="25" fillId="5" borderId="6" xfId="1" applyNumberFormat="1" applyFont="1" applyFill="1" applyBorder="1" applyAlignment="1">
      <alignment horizontal="center" vertical="center" wrapText="1"/>
    </xf>
    <xf numFmtId="164" fontId="25" fillId="5" borderId="9" xfId="1" applyNumberFormat="1" applyFont="1" applyFill="1" applyBorder="1" applyAlignment="1">
      <alignment horizontal="center" vertical="center" wrapText="1"/>
    </xf>
    <xf numFmtId="164" fontId="25" fillId="5" borderId="0" xfId="1" applyNumberFormat="1" applyFont="1" applyFill="1" applyBorder="1" applyAlignment="1">
      <alignment horizontal="center" vertical="center" wrapText="1"/>
    </xf>
    <xf numFmtId="164" fontId="25" fillId="5" borderId="3" xfId="1" applyNumberFormat="1" applyFont="1" applyFill="1" applyBorder="1" applyAlignment="1">
      <alignment horizontal="center" vertical="center" wrapText="1"/>
    </xf>
    <xf numFmtId="164" fontId="25" fillId="5" borderId="27" xfId="1" applyNumberFormat="1" applyFont="1" applyFill="1" applyBorder="1" applyAlignment="1">
      <alignment horizontal="center" vertical="center" wrapText="1"/>
    </xf>
    <xf numFmtId="164" fontId="25" fillId="5" borderId="30" xfId="1" applyNumberFormat="1" applyFont="1" applyFill="1" applyBorder="1" applyAlignment="1">
      <alignment horizontal="center" vertical="center" wrapText="1"/>
    </xf>
    <xf numFmtId="164" fontId="25" fillId="5" borderId="29" xfId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164" fontId="40" fillId="0" borderId="21" xfId="0" applyNumberFormat="1" applyFont="1" applyBorder="1" applyAlignment="1">
      <alignment horizontal="center" vertical="center"/>
    </xf>
    <xf numFmtId="164" fontId="40" fillId="0" borderId="22" xfId="0" applyNumberFormat="1" applyFont="1" applyBorder="1" applyAlignment="1">
      <alignment horizontal="center" vertical="center"/>
    </xf>
    <xf numFmtId="164" fontId="40" fillId="0" borderId="27" xfId="0" applyNumberFormat="1" applyFont="1" applyBorder="1" applyAlignment="1">
      <alignment horizontal="center" vertical="center"/>
    </xf>
    <xf numFmtId="164" fontId="40" fillId="0" borderId="28" xfId="0" applyNumberFormat="1" applyFont="1" applyBorder="1" applyAlignment="1">
      <alignment horizontal="center" vertical="center"/>
    </xf>
    <xf numFmtId="2" fontId="13" fillId="5" borderId="27" xfId="1" applyNumberFormat="1" applyFont="1" applyFill="1" applyBorder="1" applyAlignment="1">
      <alignment horizontal="center" vertical="center" wrapText="1"/>
    </xf>
    <xf numFmtId="2" fontId="13" fillId="5" borderId="29" xfId="1" applyNumberFormat="1" applyFont="1" applyFill="1" applyBorder="1" applyAlignment="1">
      <alignment horizontal="center" vertical="center" wrapText="1"/>
    </xf>
    <xf numFmtId="2" fontId="2" fillId="6" borderId="23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2" fillId="11" borderId="13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164" fontId="23" fillId="0" borderId="6" xfId="0" applyNumberFormat="1" applyFont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1" borderId="13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1" fillId="0" borderId="12" xfId="0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 wrapText="1"/>
    </xf>
    <xf numFmtId="0" fontId="51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50" fillId="0" borderId="52" xfId="0" applyFont="1" applyBorder="1" applyAlignment="1">
      <alignment horizontal="center" vertical="center" wrapText="1"/>
    </xf>
    <xf numFmtId="0" fontId="50" fillId="0" borderId="53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50" fillId="0" borderId="46" xfId="0" applyFont="1" applyBorder="1" applyAlignment="1">
      <alignment horizontal="center" vertical="center" wrapText="1"/>
    </xf>
    <xf numFmtId="0" fontId="50" fillId="0" borderId="47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13" fillId="5" borderId="12" xfId="1" applyNumberFormat="1" applyFont="1" applyFill="1" applyBorder="1" applyAlignment="1">
      <alignment horizontal="center" vertical="center" wrapText="1"/>
    </xf>
    <xf numFmtId="2" fontId="13" fillId="5" borderId="13" xfId="1" applyNumberFormat="1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 vertical="center"/>
    </xf>
    <xf numFmtId="164" fontId="15" fillId="0" borderId="27" xfId="1" applyNumberFormat="1" applyFont="1" applyBorder="1" applyAlignment="1">
      <alignment horizontal="center" vertical="center"/>
    </xf>
    <xf numFmtId="164" fontId="15" fillId="0" borderId="29" xfId="1" applyNumberFormat="1" applyFont="1" applyBorder="1" applyAlignment="1">
      <alignment horizontal="center" vertical="center"/>
    </xf>
    <xf numFmtId="164" fontId="47" fillId="0" borderId="21" xfId="0" applyNumberFormat="1" applyFont="1" applyBorder="1" applyAlignment="1">
      <alignment horizontal="center" vertical="center"/>
    </xf>
    <xf numFmtId="164" fontId="47" fillId="0" borderId="22" xfId="0" applyNumberFormat="1" applyFont="1" applyBorder="1" applyAlignment="1">
      <alignment horizontal="center" vertical="center"/>
    </xf>
    <xf numFmtId="164" fontId="47" fillId="0" borderId="27" xfId="0" applyNumberFormat="1" applyFont="1" applyBorder="1" applyAlignment="1">
      <alignment horizontal="center" vertical="center"/>
    </xf>
    <xf numFmtId="164" fontId="47" fillId="0" borderId="28" xfId="0" applyNumberFormat="1" applyFont="1" applyBorder="1" applyAlignment="1">
      <alignment horizontal="center" vertical="center"/>
    </xf>
    <xf numFmtId="164" fontId="43" fillId="0" borderId="4" xfId="1" applyNumberFormat="1" applyFont="1" applyBorder="1" applyAlignment="1">
      <alignment horizontal="center" vertical="center"/>
    </xf>
    <xf numFmtId="164" fontId="43" fillId="0" borderId="6" xfId="1" applyNumberFormat="1" applyFont="1" applyBorder="1" applyAlignment="1">
      <alignment horizontal="center" vertical="center"/>
    </xf>
    <xf numFmtId="164" fontId="43" fillId="0" borderId="27" xfId="1" applyNumberFormat="1" applyFont="1" applyBorder="1" applyAlignment="1">
      <alignment horizontal="center" vertical="center"/>
    </xf>
    <xf numFmtId="164" fontId="43" fillId="0" borderId="29" xfId="1" applyNumberFormat="1" applyFont="1" applyBorder="1" applyAlignment="1">
      <alignment horizontal="center" vertical="center"/>
    </xf>
    <xf numFmtId="2" fontId="2" fillId="6" borderId="16" xfId="0" applyNumberFormat="1" applyFont="1" applyFill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168" fontId="2" fillId="6" borderId="12" xfId="0" applyNumberFormat="1" applyFont="1" applyFill="1" applyBorder="1" applyAlignment="1">
      <alignment horizontal="center" vertical="center"/>
    </xf>
    <xf numFmtId="168" fontId="2" fillId="6" borderId="13" xfId="0" applyNumberFormat="1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 vertical="center"/>
    </xf>
    <xf numFmtId="49" fontId="2" fillId="6" borderId="1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center" vertical="center" wrapText="1"/>
    </xf>
    <xf numFmtId="164" fontId="17" fillId="2" borderId="10" xfId="1" applyNumberFormat="1" applyFont="1" applyFill="1" applyBorder="1" applyAlignment="1">
      <alignment horizontal="center" vertical="center" wrapText="1"/>
    </xf>
    <xf numFmtId="164" fontId="17" fillId="2" borderId="6" xfId="1" applyNumberFormat="1" applyFont="1" applyFill="1" applyBorder="1" applyAlignment="1">
      <alignment horizontal="center" vertical="center" wrapText="1"/>
    </xf>
    <xf numFmtId="164" fontId="17" fillId="2" borderId="9" xfId="1" applyNumberFormat="1" applyFont="1" applyFill="1" applyBorder="1" applyAlignment="1">
      <alignment horizontal="center" vertical="center" wrapText="1"/>
    </xf>
    <xf numFmtId="164" fontId="17" fillId="2" borderId="0" xfId="1" applyNumberFormat="1" applyFont="1" applyFill="1" applyBorder="1" applyAlignment="1">
      <alignment horizontal="center" vertical="center" wrapText="1"/>
    </xf>
    <xf numFmtId="164" fontId="17" fillId="2" borderId="3" xfId="1" applyNumberFormat="1" applyFont="1" applyFill="1" applyBorder="1" applyAlignment="1">
      <alignment horizontal="center" vertical="center" wrapText="1"/>
    </xf>
    <xf numFmtId="164" fontId="17" fillId="2" borderId="8" xfId="1" applyNumberFormat="1" applyFont="1" applyFill="1" applyBorder="1" applyAlignment="1">
      <alignment horizontal="center" vertical="center" wrapText="1"/>
    </xf>
    <xf numFmtId="164" fontId="17" fillId="2" borderId="2" xfId="1" applyNumberFormat="1" applyFont="1" applyFill="1" applyBorder="1" applyAlignment="1">
      <alignment horizontal="center" vertical="center" wrapText="1"/>
    </xf>
    <xf numFmtId="164" fontId="17" fillId="2" borderId="7" xfId="1" applyNumberFormat="1" applyFont="1" applyFill="1" applyBorder="1" applyAlignment="1">
      <alignment horizontal="center" vertical="center" wrapText="1"/>
    </xf>
    <xf numFmtId="164" fontId="6" fillId="4" borderId="43" xfId="1" applyNumberFormat="1" applyFont="1" applyFill="1" applyBorder="1" applyAlignment="1">
      <alignment horizontal="center" vertical="center" wrapText="1"/>
    </xf>
    <xf numFmtId="164" fontId="6" fillId="4" borderId="37" xfId="1" applyNumberFormat="1" applyFont="1" applyFill="1" applyBorder="1" applyAlignment="1">
      <alignment horizontal="center" vertical="center" wrapText="1"/>
    </xf>
    <xf numFmtId="164" fontId="6" fillId="4" borderId="17" xfId="1" applyNumberFormat="1" applyFont="1" applyFill="1" applyBorder="1" applyAlignment="1">
      <alignment horizontal="center" vertical="center" wrapText="1"/>
    </xf>
    <xf numFmtId="170" fontId="2" fillId="0" borderId="32" xfId="0" applyNumberFormat="1" applyFont="1" applyBorder="1" applyAlignment="1">
      <alignment horizontal="center" vertical="center"/>
    </xf>
    <xf numFmtId="170" fontId="2" fillId="0" borderId="42" xfId="0" applyNumberFormat="1" applyFont="1" applyBorder="1" applyAlignment="1">
      <alignment horizontal="center" vertical="center"/>
    </xf>
    <xf numFmtId="170" fontId="2" fillId="0" borderId="22" xfId="0" applyNumberFormat="1" applyFont="1" applyBorder="1" applyAlignment="1">
      <alignment horizontal="center" vertical="center"/>
    </xf>
    <xf numFmtId="170" fontId="2" fillId="0" borderId="33" xfId="0" applyNumberFormat="1" applyFont="1" applyBorder="1" applyAlignment="1">
      <alignment horizontal="center" vertical="center"/>
    </xf>
    <xf numFmtId="170" fontId="2" fillId="0" borderId="30" xfId="0" applyNumberFormat="1" applyFont="1" applyBorder="1" applyAlignment="1">
      <alignment horizontal="center" vertical="center"/>
    </xf>
    <xf numFmtId="170" fontId="2" fillId="0" borderId="28" xfId="0" applyNumberFormat="1" applyFont="1" applyBorder="1" applyAlignment="1">
      <alignment horizontal="center" vertical="center"/>
    </xf>
    <xf numFmtId="169" fontId="2" fillId="6" borderId="1" xfId="0" applyNumberFormat="1" applyFont="1" applyFill="1" applyBorder="1" applyAlignment="1">
      <alignment horizontal="center" vertical="center"/>
    </xf>
    <xf numFmtId="168" fontId="2" fillId="0" borderId="19" xfId="0" applyNumberFormat="1" applyFont="1" applyBorder="1" applyAlignment="1">
      <alignment horizontal="center" vertical="center"/>
    </xf>
    <xf numFmtId="168" fontId="2" fillId="0" borderId="20" xfId="0" applyNumberFormat="1" applyFont="1" applyBorder="1" applyAlignment="1">
      <alignment horizontal="center" vertical="center"/>
    </xf>
    <xf numFmtId="168" fontId="2" fillId="0" borderId="25" xfId="0" applyNumberFormat="1" applyFont="1" applyBorder="1" applyAlignment="1">
      <alignment horizontal="center" vertical="center"/>
    </xf>
    <xf numFmtId="168" fontId="2" fillId="0" borderId="26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64" fontId="34" fillId="5" borderId="11" xfId="1" applyNumberFormat="1" applyFont="1" applyFill="1" applyBorder="1" applyAlignment="1">
      <alignment horizontal="center" vertical="center" textRotation="90" wrapText="1"/>
    </xf>
    <xf numFmtId="164" fontId="34" fillId="5" borderId="18" xfId="1" applyNumberFormat="1" applyFont="1" applyFill="1" applyBorder="1" applyAlignment="1">
      <alignment horizontal="center" vertical="center" textRotation="90" wrapText="1"/>
    </xf>
    <xf numFmtId="164" fontId="34" fillId="5" borderId="23" xfId="1" applyNumberFormat="1" applyFont="1" applyFill="1" applyBorder="1" applyAlignment="1">
      <alignment horizontal="center" vertical="center" textRotation="90" wrapText="1"/>
    </xf>
    <xf numFmtId="164" fontId="6" fillId="4" borderId="44" xfId="1" applyNumberFormat="1" applyFont="1" applyFill="1" applyBorder="1" applyAlignment="1">
      <alignment horizontal="center" vertical="center" wrapText="1"/>
    </xf>
    <xf numFmtId="164" fontId="6" fillId="7" borderId="43" xfId="1" applyNumberFormat="1" applyFont="1" applyFill="1" applyBorder="1" applyAlignment="1">
      <alignment horizontal="center" vertical="center" wrapText="1"/>
    </xf>
    <xf numFmtId="164" fontId="6" fillId="7" borderId="37" xfId="1" applyNumberFormat="1" applyFont="1" applyFill="1" applyBorder="1" applyAlignment="1">
      <alignment horizontal="center" vertical="center" wrapText="1"/>
    </xf>
    <xf numFmtId="2" fontId="13" fillId="5" borderId="24" xfId="1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6" xfId="1" applyNumberFormat="1" applyFont="1" applyBorder="1" applyAlignment="1">
      <alignment horizontal="center" vertical="center"/>
    </xf>
    <xf numFmtId="164" fontId="23" fillId="0" borderId="27" xfId="1" applyNumberFormat="1" applyFont="1" applyBorder="1" applyAlignment="1">
      <alignment horizontal="center" vertical="center"/>
    </xf>
    <xf numFmtId="164" fontId="23" fillId="0" borderId="29" xfId="1" applyNumberFormat="1" applyFont="1" applyBorder="1" applyAlignment="1">
      <alignment horizontal="center" vertical="center"/>
    </xf>
    <xf numFmtId="164" fontId="39" fillId="0" borderId="4" xfId="0" applyNumberFormat="1" applyFont="1" applyBorder="1" applyAlignment="1">
      <alignment horizontal="center" vertical="center"/>
    </xf>
    <xf numFmtId="164" fontId="39" fillId="0" borderId="10" xfId="0" applyNumberFormat="1" applyFont="1" applyBorder="1" applyAlignment="1">
      <alignment horizontal="center" vertical="center"/>
    </xf>
    <xf numFmtId="164" fontId="39" fillId="0" borderId="0" xfId="0" applyNumberFormat="1" applyFont="1" applyBorder="1" applyAlignment="1">
      <alignment horizontal="center" vertical="center"/>
    </xf>
    <xf numFmtId="164" fontId="39" fillId="0" borderId="27" xfId="0" applyNumberFormat="1" applyFont="1" applyBorder="1" applyAlignment="1">
      <alignment horizontal="center" vertical="center"/>
    </xf>
    <xf numFmtId="164" fontId="39" fillId="0" borderId="30" xfId="0" applyNumberFormat="1" applyFont="1" applyBorder="1" applyAlignment="1">
      <alignment horizontal="center" vertical="center"/>
    </xf>
    <xf numFmtId="164" fontId="23" fillId="0" borderId="10" xfId="1" applyNumberFormat="1" applyFont="1" applyBorder="1" applyAlignment="1">
      <alignment horizontal="center" vertical="center"/>
    </xf>
    <xf numFmtId="164" fontId="23" fillId="0" borderId="30" xfId="1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164" fontId="2" fillId="0" borderId="28" xfId="0" applyNumberFormat="1" applyFont="1" applyBorder="1" applyAlignment="1">
      <alignment horizontal="center" vertical="center" wrapText="1"/>
    </xf>
    <xf numFmtId="167" fontId="2" fillId="6" borderId="12" xfId="0" applyNumberFormat="1" applyFont="1" applyFill="1" applyBorder="1" applyAlignment="1">
      <alignment horizontal="center" vertical="center"/>
    </xf>
    <xf numFmtId="167" fontId="2" fillId="6" borderId="13" xfId="0" applyNumberFormat="1" applyFont="1" applyFill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 wrapText="1"/>
    </xf>
    <xf numFmtId="164" fontId="6" fillId="8" borderId="3" xfId="1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13" fillId="5" borderId="4" xfId="1" applyNumberFormat="1" applyFont="1" applyFill="1" applyBorder="1" applyAlignment="1">
      <alignment horizontal="center" vertical="center" wrapText="1"/>
    </xf>
    <xf numFmtId="2" fontId="13" fillId="5" borderId="6" xfId="1" applyNumberFormat="1" applyFont="1" applyFill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6" borderId="1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164" fontId="40" fillId="0" borderId="32" xfId="0" applyNumberFormat="1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33" xfId="0" applyNumberFormat="1" applyFont="1" applyBorder="1" applyAlignment="1">
      <alignment horizontal="center" vertical="center"/>
    </xf>
    <xf numFmtId="164" fontId="40" fillId="0" borderId="30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4" fontId="15" fillId="0" borderId="10" xfId="0" applyNumberFormat="1" applyFont="1" applyBorder="1" applyAlignment="1">
      <alignment horizontal="center" vertical="center"/>
    </xf>
    <xf numFmtId="164" fontId="15" fillId="0" borderId="31" xfId="0" applyNumberFormat="1" applyFont="1" applyBorder="1" applyAlignment="1">
      <alignment horizontal="center" vertical="center"/>
    </xf>
    <xf numFmtId="164" fontId="15" fillId="0" borderId="27" xfId="0" applyNumberFormat="1" applyFont="1" applyBorder="1" applyAlignment="1">
      <alignment horizontal="center" vertical="center"/>
    </xf>
    <xf numFmtId="164" fontId="15" fillId="0" borderId="30" xfId="0" applyNumberFormat="1" applyFont="1" applyBorder="1" applyAlignment="1">
      <alignment horizontal="center" vertical="center"/>
    </xf>
    <xf numFmtId="164" fontId="15" fillId="0" borderId="28" xfId="0" applyNumberFormat="1" applyFont="1" applyBorder="1" applyAlignment="1">
      <alignment horizontal="center" vertical="center"/>
    </xf>
    <xf numFmtId="2" fontId="13" fillId="5" borderId="16" xfId="1" applyNumberFormat="1" applyFont="1" applyFill="1" applyBorder="1" applyAlignment="1">
      <alignment horizontal="center" vertical="center" wrapText="1"/>
    </xf>
    <xf numFmtId="2" fontId="13" fillId="5" borderId="17" xfId="1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6" fillId="2" borderId="4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164" fontId="6" fillId="2" borderId="6" xfId="1" applyNumberFormat="1" applyFont="1" applyFill="1" applyBorder="1" applyAlignment="1">
      <alignment horizontal="center" vertical="center" wrapText="1"/>
    </xf>
    <xf numFmtId="164" fontId="6" fillId="2" borderId="9" xfId="1" applyNumberFormat="1" applyFont="1" applyFill="1" applyBorder="1" applyAlignment="1">
      <alignment horizontal="center" vertical="center" wrapText="1"/>
    </xf>
    <xf numFmtId="164" fontId="6" fillId="2" borderId="0" xfId="1" applyNumberFormat="1" applyFont="1" applyFill="1" applyBorder="1" applyAlignment="1">
      <alignment horizontal="center" vertical="center" wrapText="1"/>
    </xf>
    <xf numFmtId="164" fontId="6" fillId="2" borderId="3" xfId="1" applyNumberFormat="1" applyFont="1" applyFill="1" applyBorder="1" applyAlignment="1">
      <alignment horizontal="center" vertical="center" wrapText="1"/>
    </xf>
    <xf numFmtId="164" fontId="6" fillId="2" borderId="8" xfId="1" applyNumberFormat="1" applyFont="1" applyFill="1" applyBorder="1" applyAlignment="1">
      <alignment horizontal="center" vertical="center" wrapText="1"/>
    </xf>
    <xf numFmtId="164" fontId="6" fillId="2" borderId="2" xfId="1" applyNumberFormat="1" applyFont="1" applyFill="1" applyBorder="1" applyAlignment="1">
      <alignment horizontal="center" vertical="center" wrapText="1"/>
    </xf>
    <xf numFmtId="164" fontId="6" fillId="2" borderId="7" xfId="1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2" fontId="2" fillId="6" borderId="24" xfId="0" applyNumberFormat="1" applyFont="1" applyFill="1" applyBorder="1" applyAlignment="1">
      <alignment horizontal="center" vertical="center"/>
    </xf>
    <xf numFmtId="164" fontId="38" fillId="0" borderId="32" xfId="0" applyNumberFormat="1" applyFont="1" applyBorder="1" applyAlignment="1">
      <alignment horizontal="center" vertical="center" wrapText="1"/>
    </xf>
    <xf numFmtId="164" fontId="38" fillId="0" borderId="22" xfId="0" applyNumberFormat="1" applyFont="1" applyBorder="1" applyAlignment="1">
      <alignment horizontal="center" vertical="center" wrapText="1"/>
    </xf>
    <xf numFmtId="164" fontId="38" fillId="0" borderId="33" xfId="0" applyNumberFormat="1" applyFont="1" applyBorder="1" applyAlignment="1">
      <alignment horizontal="center" vertical="center" wrapText="1"/>
    </xf>
    <xf numFmtId="164" fontId="38" fillId="0" borderId="28" xfId="0" applyNumberFormat="1" applyFont="1" applyBorder="1" applyAlignment="1">
      <alignment horizontal="center" vertical="center" wrapText="1"/>
    </xf>
    <xf numFmtId="1" fontId="2" fillId="6" borderId="45" xfId="0" applyNumberFormat="1" applyFont="1" applyFill="1" applyBorder="1" applyAlignment="1">
      <alignment horizontal="center" vertical="center"/>
    </xf>
    <xf numFmtId="166" fontId="2" fillId="6" borderId="12" xfId="0" applyNumberFormat="1" applyFont="1" applyFill="1" applyBorder="1" applyAlignment="1">
      <alignment horizontal="center" vertical="center"/>
    </xf>
    <xf numFmtId="166" fontId="2" fillId="6" borderId="13" xfId="0" applyNumberFormat="1" applyFont="1" applyFill="1" applyBorder="1" applyAlignment="1">
      <alignment horizontal="center" vertical="center"/>
    </xf>
    <xf numFmtId="164" fontId="52" fillId="0" borderId="4" xfId="1" applyNumberFormat="1" applyFont="1" applyBorder="1" applyAlignment="1">
      <alignment horizontal="center" vertical="center"/>
    </xf>
    <xf numFmtId="164" fontId="52" fillId="0" borderId="6" xfId="1" applyNumberFormat="1" applyFont="1" applyBorder="1" applyAlignment="1">
      <alignment horizontal="center" vertical="center"/>
    </xf>
    <xf numFmtId="164" fontId="52" fillId="0" borderId="27" xfId="1" applyNumberFormat="1" applyFont="1" applyBorder="1" applyAlignment="1">
      <alignment horizontal="center" vertical="center"/>
    </xf>
    <xf numFmtId="164" fontId="52" fillId="0" borderId="29" xfId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32" fillId="0" borderId="9" xfId="1" applyNumberFormat="1" applyFont="1" applyBorder="1" applyAlignment="1">
      <alignment horizontal="center" vertical="center"/>
    </xf>
    <xf numFmtId="164" fontId="32" fillId="0" borderId="3" xfId="1" applyNumberFormat="1" applyFont="1" applyBorder="1" applyAlignment="1">
      <alignment horizontal="center" vertical="center"/>
    </xf>
    <xf numFmtId="164" fontId="6" fillId="8" borderId="18" xfId="1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6" fillId="7" borderId="1" xfId="1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6" borderId="12" xfId="1" applyFont="1" applyFill="1" applyBorder="1" applyAlignment="1">
      <alignment horizontal="center" vertical="center"/>
    </xf>
    <xf numFmtId="0" fontId="11" fillId="6" borderId="13" xfId="1" applyFont="1" applyFill="1" applyBorder="1" applyAlignment="1">
      <alignment horizontal="center" vertical="center"/>
    </xf>
    <xf numFmtId="0" fontId="28" fillId="6" borderId="4" xfId="1" applyFont="1" applyFill="1" applyBorder="1" applyAlignment="1">
      <alignment horizontal="center" vertical="center"/>
    </xf>
    <xf numFmtId="0" fontId="28" fillId="6" borderId="10" xfId="1" applyFont="1" applyFill="1" applyBorder="1" applyAlignment="1">
      <alignment horizontal="center" vertical="center"/>
    </xf>
    <xf numFmtId="0" fontId="28" fillId="6" borderId="6" xfId="1" applyFont="1" applyFill="1" applyBorder="1" applyAlignment="1">
      <alignment horizontal="center" vertical="center"/>
    </xf>
    <xf numFmtId="0" fontId="28" fillId="6" borderId="27" xfId="1" applyFont="1" applyFill="1" applyBorder="1" applyAlignment="1">
      <alignment horizontal="center" vertical="center"/>
    </xf>
    <xf numFmtId="0" fontId="28" fillId="6" borderId="30" xfId="1" applyFont="1" applyFill="1" applyBorder="1" applyAlignment="1">
      <alignment horizontal="center" vertical="center"/>
    </xf>
    <xf numFmtId="0" fontId="28" fillId="6" borderId="29" xfId="1" applyFont="1" applyFill="1" applyBorder="1" applyAlignment="1">
      <alignment horizontal="center" vertical="center"/>
    </xf>
    <xf numFmtId="165" fontId="2" fillId="11" borderId="12" xfId="0" applyNumberFormat="1" applyFont="1" applyFill="1" applyBorder="1" applyAlignment="1">
      <alignment horizontal="center" vertical="center"/>
    </xf>
    <xf numFmtId="165" fontId="2" fillId="11" borderId="13" xfId="0" applyNumberFormat="1" applyFon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164" fontId="6" fillId="4" borderId="10" xfId="1" applyNumberFormat="1" applyFont="1" applyFill="1" applyBorder="1" applyAlignment="1">
      <alignment horizontal="center" vertical="center" wrapText="1"/>
    </xf>
    <xf numFmtId="164" fontId="22" fillId="0" borderId="21" xfId="0" applyNumberFormat="1" applyFont="1" applyBorder="1" applyAlignment="1">
      <alignment horizontal="center" vertical="center"/>
    </xf>
    <xf numFmtId="164" fontId="22" fillId="0" borderId="22" xfId="0" applyNumberFormat="1" applyFont="1" applyBorder="1" applyAlignment="1">
      <alignment horizontal="center" vertical="center"/>
    </xf>
    <xf numFmtId="164" fontId="22" fillId="0" borderId="27" xfId="0" applyNumberFormat="1" applyFont="1" applyBorder="1" applyAlignment="1">
      <alignment horizontal="center" vertical="center"/>
    </xf>
    <xf numFmtId="164" fontId="22" fillId="0" borderId="2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6" fillId="4" borderId="9" xfId="1" applyNumberFormat="1" applyFont="1" applyFill="1" applyBorder="1" applyAlignment="1">
      <alignment horizontal="center" vertical="center" wrapText="1"/>
    </xf>
    <xf numFmtId="164" fontId="6" fillId="4" borderId="0" xfId="1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" fontId="47" fillId="0" borderId="19" xfId="0" applyNumberFormat="1" applyFont="1" applyBorder="1" applyAlignment="1">
      <alignment horizontal="center" vertical="center" wrapText="1"/>
    </xf>
    <xf numFmtId="1" fontId="47" fillId="0" borderId="20" xfId="0" applyNumberFormat="1" applyFont="1" applyBorder="1" applyAlignment="1">
      <alignment horizontal="center" vertical="center" wrapText="1"/>
    </xf>
    <xf numFmtId="1" fontId="47" fillId="0" borderId="25" xfId="0" applyNumberFormat="1" applyFont="1" applyBorder="1" applyAlignment="1">
      <alignment horizontal="center" vertical="center" wrapText="1"/>
    </xf>
    <xf numFmtId="1" fontId="47" fillId="0" borderId="26" xfId="0" applyNumberFormat="1" applyFont="1" applyBorder="1" applyAlignment="1">
      <alignment horizontal="center" vertical="center" wrapText="1"/>
    </xf>
    <xf numFmtId="164" fontId="2" fillId="11" borderId="32" xfId="0" applyNumberFormat="1" applyFont="1" applyFill="1" applyBorder="1" applyAlignment="1">
      <alignment horizontal="center" vertical="center"/>
    </xf>
    <xf numFmtId="164" fontId="2" fillId="11" borderId="22" xfId="0" applyNumberFormat="1" applyFont="1" applyFill="1" applyBorder="1" applyAlignment="1">
      <alignment horizontal="center" vertical="center"/>
    </xf>
    <xf numFmtId="164" fontId="2" fillId="11" borderId="33" xfId="0" applyNumberFormat="1" applyFont="1" applyFill="1" applyBorder="1" applyAlignment="1">
      <alignment horizontal="center" vertical="center"/>
    </xf>
    <xf numFmtId="164" fontId="2" fillId="11" borderId="28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4" fontId="10" fillId="8" borderId="10" xfId="1" applyNumberFormat="1" applyFont="1" applyFill="1" applyBorder="1" applyAlignment="1">
      <alignment horizontal="center" vertical="center" wrapText="1"/>
    </xf>
    <xf numFmtId="164" fontId="10" fillId="8" borderId="30" xfId="1" applyNumberFormat="1" applyFont="1" applyFill="1" applyBorder="1" applyAlignment="1">
      <alignment horizontal="center" vertical="center" wrapText="1"/>
    </xf>
    <xf numFmtId="1" fontId="43" fillId="0" borderId="4" xfId="0" applyNumberFormat="1" applyFont="1" applyBorder="1" applyAlignment="1">
      <alignment horizontal="center" vertical="center" wrapText="1"/>
    </xf>
    <xf numFmtId="1" fontId="43" fillId="0" borderId="6" xfId="0" applyNumberFormat="1" applyFont="1" applyBorder="1" applyAlignment="1">
      <alignment horizontal="center" vertical="center" wrapText="1"/>
    </xf>
    <xf numFmtId="1" fontId="43" fillId="0" borderId="27" xfId="0" applyNumberFormat="1" applyFont="1" applyBorder="1" applyAlignment="1">
      <alignment horizontal="center" vertical="center" wrapText="1"/>
    </xf>
    <xf numFmtId="1" fontId="43" fillId="0" borderId="29" xfId="0" applyNumberFormat="1" applyFont="1" applyBorder="1" applyAlignment="1">
      <alignment horizontal="center" vertical="center" wrapText="1"/>
    </xf>
    <xf numFmtId="164" fontId="10" fillId="8" borderId="6" xfId="1" applyNumberFormat="1" applyFont="1" applyFill="1" applyBorder="1" applyAlignment="1">
      <alignment horizontal="center" vertical="center" wrapText="1"/>
    </xf>
    <xf numFmtId="164" fontId="10" fillId="8" borderId="29" xfId="1" applyNumberFormat="1" applyFont="1" applyFill="1" applyBorder="1" applyAlignment="1">
      <alignment horizontal="center" vertical="center" wrapText="1"/>
    </xf>
    <xf numFmtId="164" fontId="2" fillId="11" borderId="32" xfId="0" applyNumberFormat="1" applyFont="1" applyFill="1" applyBorder="1" applyAlignment="1">
      <alignment horizontal="center" vertical="center" wrapText="1"/>
    </xf>
    <xf numFmtId="164" fontId="2" fillId="11" borderId="22" xfId="0" applyNumberFormat="1" applyFont="1" applyFill="1" applyBorder="1" applyAlignment="1">
      <alignment horizontal="center" vertical="center" wrapText="1"/>
    </xf>
    <xf numFmtId="164" fontId="2" fillId="11" borderId="33" xfId="0" applyNumberFormat="1" applyFont="1" applyFill="1" applyBorder="1" applyAlignment="1">
      <alignment horizontal="center" vertical="center" wrapText="1"/>
    </xf>
    <xf numFmtId="164" fontId="2" fillId="11" borderId="28" xfId="0" applyNumberFormat="1" applyFont="1" applyFill="1" applyBorder="1" applyAlignment="1">
      <alignment horizontal="center" vertical="center" wrapText="1"/>
    </xf>
    <xf numFmtId="164" fontId="2" fillId="11" borderId="12" xfId="0" applyNumberFormat="1" applyFont="1" applyFill="1" applyBorder="1" applyAlignment="1">
      <alignment horizontal="center" vertical="center" wrapText="1"/>
    </xf>
    <xf numFmtId="164" fontId="2" fillId="11" borderId="14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17" fillId="2" borderId="1" xfId="1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7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164" fontId="60" fillId="4" borderId="21" xfId="1" applyNumberFormat="1" applyFont="1" applyFill="1" applyBorder="1" applyAlignment="1">
      <alignment horizontal="center" vertical="center" wrapText="1"/>
    </xf>
    <xf numFmtId="164" fontId="60" fillId="4" borderId="42" xfId="1" applyNumberFormat="1" applyFont="1" applyFill="1" applyBorder="1" applyAlignment="1">
      <alignment horizontal="center" vertical="center" wrapText="1"/>
    </xf>
    <xf numFmtId="164" fontId="60" fillId="4" borderId="63" xfId="1" applyNumberFormat="1" applyFont="1" applyFill="1" applyBorder="1" applyAlignment="1">
      <alignment horizontal="center" vertical="center" wrapText="1"/>
    </xf>
    <xf numFmtId="172" fontId="7" fillId="0" borderId="32" xfId="0" applyNumberFormat="1" applyFont="1" applyBorder="1" applyAlignment="1">
      <alignment horizontal="center" vertical="center"/>
    </xf>
    <xf numFmtId="172" fontId="7" fillId="0" borderId="42" xfId="0" applyNumberFormat="1" applyFont="1" applyBorder="1" applyAlignment="1">
      <alignment horizontal="center" vertical="center"/>
    </xf>
    <xf numFmtId="172" fontId="7" fillId="0" borderId="22" xfId="0" applyNumberFormat="1" applyFont="1" applyBorder="1" applyAlignment="1">
      <alignment horizontal="center" vertical="center"/>
    </xf>
    <xf numFmtId="172" fontId="7" fillId="0" borderId="33" xfId="0" applyNumberFormat="1" applyFont="1" applyBorder="1" applyAlignment="1">
      <alignment horizontal="center" vertical="center"/>
    </xf>
    <xf numFmtId="172" fontId="7" fillId="0" borderId="30" xfId="0" applyNumberFormat="1" applyFont="1" applyBorder="1" applyAlignment="1">
      <alignment horizontal="center" vertical="center"/>
    </xf>
    <xf numFmtId="172" fontId="7" fillId="0" borderId="28" xfId="0" applyNumberFormat="1" applyFont="1" applyBorder="1" applyAlignment="1">
      <alignment horizontal="center" vertical="center"/>
    </xf>
    <xf numFmtId="164" fontId="55" fillId="2" borderId="38" xfId="1" applyNumberFormat="1" applyFont="1" applyFill="1" applyBorder="1" applyAlignment="1">
      <alignment horizontal="center" vertical="center" wrapText="1"/>
    </xf>
    <xf numFmtId="164" fontId="55" fillId="2" borderId="39" xfId="1" applyNumberFormat="1" applyFont="1" applyFill="1" applyBorder="1" applyAlignment="1">
      <alignment horizontal="center" vertical="center" wrapText="1"/>
    </xf>
    <xf numFmtId="164" fontId="55" fillId="2" borderId="40" xfId="1" applyNumberFormat="1" applyFont="1" applyFill="1" applyBorder="1" applyAlignment="1">
      <alignment horizontal="center" vertical="center" wrapText="1"/>
    </xf>
    <xf numFmtId="0" fontId="61" fillId="0" borderId="41" xfId="0" applyFont="1" applyFill="1" applyBorder="1" applyAlignment="1">
      <alignment horizontal="center" vertical="center"/>
    </xf>
    <xf numFmtId="0" fontId="61" fillId="0" borderId="59" xfId="0" applyFont="1" applyFill="1" applyBorder="1" applyAlignment="1">
      <alignment horizontal="center" vertical="center"/>
    </xf>
    <xf numFmtId="0" fontId="61" fillId="0" borderId="66" xfId="0" applyFont="1" applyFill="1" applyBorder="1" applyAlignment="1">
      <alignment horizontal="center" vertical="center"/>
    </xf>
    <xf numFmtId="0" fontId="61" fillId="0" borderId="70" xfId="0" applyFont="1" applyFill="1" applyBorder="1" applyAlignment="1">
      <alignment horizontal="center" vertical="center"/>
    </xf>
    <xf numFmtId="166" fontId="7" fillId="0" borderId="32" xfId="0" applyNumberFormat="1" applyFont="1" applyBorder="1" applyAlignment="1">
      <alignment horizontal="center" vertical="center"/>
    </xf>
    <xf numFmtId="166" fontId="7" fillId="0" borderId="22" xfId="0" applyNumberFormat="1" applyFont="1" applyBorder="1" applyAlignment="1">
      <alignment horizontal="center" vertical="center"/>
    </xf>
    <xf numFmtId="166" fontId="7" fillId="0" borderId="33" xfId="0" applyNumberFormat="1" applyFont="1" applyBorder="1" applyAlignment="1">
      <alignment horizontal="center" vertical="center"/>
    </xf>
    <xf numFmtId="166" fontId="7" fillId="0" borderId="28" xfId="0" applyNumberFormat="1" applyFont="1" applyBorder="1" applyAlignment="1">
      <alignment horizontal="center" vertical="center"/>
    </xf>
    <xf numFmtId="1" fontId="2" fillId="0" borderId="32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64" fontId="46" fillId="0" borderId="4" xfId="1" applyNumberFormat="1" applyFont="1" applyBorder="1" applyAlignment="1">
      <alignment horizontal="center" vertical="center"/>
    </xf>
    <xf numFmtId="164" fontId="46" fillId="0" borderId="6" xfId="1" applyNumberFormat="1" applyFont="1" applyBorder="1" applyAlignment="1">
      <alignment horizontal="center" vertical="center"/>
    </xf>
    <xf numFmtId="164" fontId="46" fillId="0" borderId="27" xfId="1" applyNumberFormat="1" applyFont="1" applyBorder="1" applyAlignment="1">
      <alignment horizontal="center" vertical="center"/>
    </xf>
    <xf numFmtId="164" fontId="46" fillId="0" borderId="29" xfId="1" applyNumberFormat="1" applyFont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31" xfId="0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7" fillId="0" borderId="34" xfId="0" applyNumberFormat="1" applyFont="1" applyBorder="1" applyAlignment="1">
      <alignment horizontal="center" vertical="center" wrapText="1"/>
    </xf>
    <xf numFmtId="0" fontId="61" fillId="0" borderId="58" xfId="0" applyFont="1" applyFill="1" applyBorder="1" applyAlignment="1">
      <alignment horizontal="center" vertical="center"/>
    </xf>
    <xf numFmtId="2" fontId="7" fillId="0" borderId="32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33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164" fontId="6" fillId="8" borderId="35" xfId="1" applyNumberFormat="1" applyFont="1" applyFill="1" applyBorder="1" applyAlignment="1">
      <alignment horizontal="center" vertical="center" wrapText="1"/>
    </xf>
    <xf numFmtId="164" fontId="6" fillId="8" borderId="68" xfId="1" applyNumberFormat="1" applyFont="1" applyFill="1" applyBorder="1" applyAlignment="1">
      <alignment horizontal="center" vertical="center" wrapText="1"/>
    </xf>
    <xf numFmtId="0" fontId="61" fillId="0" borderId="1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0" fontId="61" fillId="0" borderId="5" xfId="0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/>
    </xf>
    <xf numFmtId="1" fontId="7" fillId="0" borderId="32" xfId="0" applyNumberFormat="1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center" vertical="center"/>
    </xf>
    <xf numFmtId="1" fontId="7" fillId="0" borderId="3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64" fontId="18" fillId="0" borderId="32" xfId="0" applyNumberFormat="1" applyFont="1" applyBorder="1" applyAlignment="1">
      <alignment horizontal="center" vertical="center" wrapText="1"/>
    </xf>
    <xf numFmtId="164" fontId="18" fillId="0" borderId="22" xfId="0" applyNumberFormat="1" applyFont="1" applyBorder="1" applyAlignment="1">
      <alignment horizontal="center" vertical="center"/>
    </xf>
    <xf numFmtId="164" fontId="18" fillId="0" borderId="33" xfId="0" applyNumberFormat="1" applyFont="1" applyBorder="1" applyAlignment="1">
      <alignment horizontal="center" vertical="center"/>
    </xf>
    <xf numFmtId="164" fontId="18" fillId="0" borderId="28" xfId="0" applyNumberFormat="1" applyFont="1" applyBorder="1" applyAlignment="1">
      <alignment horizontal="center" vertical="center"/>
    </xf>
    <xf numFmtId="164" fontId="60" fillId="4" borderId="32" xfId="1" applyNumberFormat="1" applyFont="1" applyFill="1" applyBorder="1" applyAlignment="1">
      <alignment horizontal="center" vertical="center" wrapText="1"/>
    </xf>
    <xf numFmtId="164" fontId="60" fillId="7" borderId="60" xfId="1" applyNumberFormat="1" applyFont="1" applyFill="1" applyBorder="1" applyAlignment="1">
      <alignment horizontal="center" vertical="center" wrapText="1"/>
    </xf>
    <xf numFmtId="164" fontId="60" fillId="7" borderId="40" xfId="1" applyNumberFormat="1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/>
    </xf>
    <xf numFmtId="0" fontId="2" fillId="3" borderId="71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164" fontId="70" fillId="0" borderId="21" xfId="0" applyNumberFormat="1" applyFont="1" applyBorder="1" applyAlignment="1">
      <alignment horizontal="center" vertical="center"/>
    </xf>
    <xf numFmtId="164" fontId="70" fillId="0" borderId="22" xfId="0" applyNumberFormat="1" applyFont="1" applyBorder="1" applyAlignment="1">
      <alignment horizontal="center" vertical="center"/>
    </xf>
    <xf numFmtId="164" fontId="70" fillId="0" borderId="27" xfId="0" applyNumberFormat="1" applyFont="1" applyBorder="1" applyAlignment="1">
      <alignment horizontal="center" vertical="center"/>
    </xf>
    <xf numFmtId="164" fontId="70" fillId="0" borderId="28" xfId="0" applyNumberFormat="1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164" fontId="55" fillId="2" borderId="55" xfId="1" applyNumberFormat="1" applyFont="1" applyFill="1" applyBorder="1" applyAlignment="1">
      <alignment horizontal="center" vertical="center" wrapText="1"/>
    </xf>
    <xf numFmtId="164" fontId="6" fillId="14" borderId="32" xfId="1" applyNumberFormat="1" applyFont="1" applyFill="1" applyBorder="1" applyAlignment="1">
      <alignment horizontal="center" vertical="center" wrapText="1"/>
    </xf>
    <xf numFmtId="164" fontId="6" fillId="14" borderId="42" xfId="1" applyNumberFormat="1" applyFont="1" applyFill="1" applyBorder="1" applyAlignment="1">
      <alignment horizontal="center" vertical="center" wrapText="1"/>
    </xf>
    <xf numFmtId="164" fontId="6" fillId="14" borderId="22" xfId="1" applyNumberFormat="1" applyFont="1" applyFill="1" applyBorder="1" applyAlignment="1">
      <alignment horizontal="center" vertical="center" wrapText="1"/>
    </xf>
    <xf numFmtId="164" fontId="6" fillId="14" borderId="56" xfId="1" applyNumberFormat="1" applyFont="1" applyFill="1" applyBorder="1" applyAlignment="1">
      <alignment horizontal="center" vertical="center" wrapText="1"/>
    </xf>
    <xf numFmtId="164" fontId="6" fillId="14" borderId="0" xfId="1" applyNumberFormat="1" applyFont="1" applyFill="1" applyBorder="1" applyAlignment="1">
      <alignment horizontal="center" vertical="center" wrapText="1"/>
    </xf>
    <xf numFmtId="164" fontId="6" fillId="14" borderId="34" xfId="1" applyNumberFormat="1" applyFont="1" applyFill="1" applyBorder="1" applyAlignment="1">
      <alignment horizontal="center" vertical="center" wrapText="1"/>
    </xf>
    <xf numFmtId="164" fontId="6" fillId="14" borderId="33" xfId="1" applyNumberFormat="1" applyFont="1" applyFill="1" applyBorder="1" applyAlignment="1">
      <alignment horizontal="center" vertical="center" wrapText="1"/>
    </xf>
    <xf numFmtId="164" fontId="6" fillId="14" borderId="30" xfId="1" applyNumberFormat="1" applyFont="1" applyFill="1" applyBorder="1" applyAlignment="1">
      <alignment horizontal="center" vertical="center" wrapText="1"/>
    </xf>
    <xf numFmtId="164" fontId="6" fillId="14" borderId="28" xfId="1" applyNumberFormat="1" applyFont="1" applyFill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164" fontId="60" fillId="4" borderId="56" xfId="1" applyNumberFormat="1" applyFont="1" applyFill="1" applyBorder="1" applyAlignment="1">
      <alignment horizontal="center" vertical="center" wrapText="1"/>
    </xf>
    <xf numFmtId="164" fontId="60" fillId="4" borderId="3" xfId="1" applyNumberFormat="1" applyFont="1" applyFill="1" applyBorder="1" applyAlignment="1">
      <alignment horizontal="center" vertical="center" wrapText="1"/>
    </xf>
    <xf numFmtId="164" fontId="60" fillId="7" borderId="27" xfId="1" applyNumberFormat="1" applyFont="1" applyFill="1" applyBorder="1" applyAlignment="1">
      <alignment horizontal="center" vertical="center" wrapText="1"/>
    </xf>
    <xf numFmtId="164" fontId="60" fillId="7" borderId="29" xfId="1" applyNumberFormat="1" applyFont="1" applyFill="1" applyBorder="1" applyAlignment="1">
      <alignment horizontal="center" vertical="center" wrapText="1"/>
    </xf>
    <xf numFmtId="0" fontId="61" fillId="0" borderId="8" xfId="0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0" fontId="61" fillId="0" borderId="7" xfId="0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center" vertical="center"/>
    </xf>
    <xf numFmtId="0" fontId="11" fillId="6" borderId="4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11" fillId="6" borderId="31" xfId="1" applyFont="1" applyFill="1" applyBorder="1" applyAlignment="1">
      <alignment horizontal="center" vertical="center"/>
    </xf>
    <xf numFmtId="0" fontId="11" fillId="6" borderId="27" xfId="1" applyFont="1" applyFill="1" applyBorder="1" applyAlignment="1">
      <alignment horizontal="center" vertical="center"/>
    </xf>
    <xf numFmtId="0" fontId="11" fillId="6" borderId="30" xfId="1" applyFont="1" applyFill="1" applyBorder="1" applyAlignment="1">
      <alignment horizontal="center" vertical="center"/>
    </xf>
    <xf numFmtId="0" fontId="11" fillId="6" borderId="28" xfId="1" applyFont="1" applyFill="1" applyBorder="1" applyAlignment="1">
      <alignment horizontal="center" vertical="center"/>
    </xf>
    <xf numFmtId="164" fontId="62" fillId="5" borderId="15" xfId="1" applyNumberFormat="1" applyFont="1" applyFill="1" applyBorder="1" applyAlignment="1">
      <alignment horizontal="center" vertical="center" wrapText="1"/>
    </xf>
    <xf numFmtId="164" fontId="62" fillId="5" borderId="10" xfId="1" applyNumberFormat="1" applyFont="1" applyFill="1" applyBorder="1" applyAlignment="1">
      <alignment horizontal="center" vertical="center" wrapText="1"/>
    </xf>
    <xf numFmtId="164" fontId="62" fillId="5" borderId="6" xfId="1" applyNumberFormat="1" applyFont="1" applyFill="1" applyBorder="1" applyAlignment="1">
      <alignment horizontal="center" vertical="center" wrapText="1"/>
    </xf>
    <xf numFmtId="164" fontId="62" fillId="5" borderId="56" xfId="1" applyNumberFormat="1" applyFont="1" applyFill="1" applyBorder="1" applyAlignment="1">
      <alignment horizontal="center" vertical="center" wrapText="1"/>
    </xf>
    <xf numFmtId="164" fontId="62" fillId="5" borderId="0" xfId="1" applyNumberFormat="1" applyFont="1" applyFill="1" applyBorder="1" applyAlignment="1">
      <alignment horizontal="center" vertical="center" wrapText="1"/>
    </xf>
    <xf numFmtId="164" fontId="62" fillId="5" borderId="3" xfId="1" applyNumberFormat="1" applyFont="1" applyFill="1" applyBorder="1" applyAlignment="1">
      <alignment horizontal="center" vertical="center" wrapText="1"/>
    </xf>
    <xf numFmtId="164" fontId="62" fillId="5" borderId="33" xfId="1" applyNumberFormat="1" applyFont="1" applyFill="1" applyBorder="1" applyAlignment="1">
      <alignment horizontal="center" vertical="center" wrapText="1"/>
    </xf>
    <xf numFmtId="164" fontId="62" fillId="5" borderId="30" xfId="1" applyNumberFormat="1" applyFont="1" applyFill="1" applyBorder="1" applyAlignment="1">
      <alignment horizontal="center" vertical="center" wrapText="1"/>
    </xf>
    <xf numFmtId="164" fontId="62" fillId="5" borderId="29" xfId="1" applyNumberFormat="1" applyFont="1" applyFill="1" applyBorder="1" applyAlignment="1">
      <alignment horizontal="center" vertical="center" wrapText="1"/>
    </xf>
    <xf numFmtId="164" fontId="7" fillId="0" borderId="27" xfId="0" applyNumberFormat="1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164" fontId="7" fillId="0" borderId="28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6" fillId="8" borderId="4" xfId="1" applyNumberFormat="1" applyFont="1" applyFill="1" applyBorder="1" applyAlignment="1">
      <alignment horizontal="center" vertical="center" wrapText="1"/>
    </xf>
    <xf numFmtId="164" fontId="6" fillId="8" borderId="27" xfId="1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164" fontId="6" fillId="8" borderId="36" xfId="1" applyNumberFormat="1" applyFont="1" applyFill="1" applyBorder="1" applyAlignment="1">
      <alignment horizontal="center" vertical="center" wrapText="1"/>
    </xf>
    <xf numFmtId="164" fontId="6" fillId="8" borderId="57" xfId="1" applyNumberFormat="1" applyFont="1" applyFill="1" applyBorder="1" applyAlignment="1">
      <alignment horizontal="center" vertical="center" wrapText="1"/>
    </xf>
    <xf numFmtId="0" fontId="61" fillId="0" borderId="6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61" fillId="0" borderId="72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60" fillId="7" borderId="16" xfId="1" applyNumberFormat="1" applyFont="1" applyFill="1" applyBorder="1" applyAlignment="1">
      <alignment horizontal="center" vertical="center" wrapText="1"/>
    </xf>
    <xf numFmtId="164" fontId="60" fillId="7" borderId="17" xfId="1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/>
    </xf>
    <xf numFmtId="164" fontId="60" fillId="4" borderId="38" xfId="1" applyNumberFormat="1" applyFont="1" applyFill="1" applyBorder="1" applyAlignment="1">
      <alignment horizontal="center" vertical="center" wrapText="1"/>
    </xf>
    <xf numFmtId="164" fontId="60" fillId="4" borderId="40" xfId="1" applyNumberFormat="1" applyFont="1" applyFill="1" applyBorder="1" applyAlignment="1">
      <alignment horizontal="center" vertical="center" wrapText="1"/>
    </xf>
    <xf numFmtId="164" fontId="71" fillId="5" borderId="69" xfId="1" applyNumberFormat="1" applyFont="1" applyFill="1" applyBorder="1" applyAlignment="1">
      <alignment horizontal="center" vertical="center" textRotation="90" wrapText="1"/>
    </xf>
    <xf numFmtId="164" fontId="71" fillId="5" borderId="71" xfId="1" applyNumberFormat="1" applyFont="1" applyFill="1" applyBorder="1" applyAlignment="1">
      <alignment horizontal="center" vertical="center" textRotation="90" wrapText="1"/>
    </xf>
    <xf numFmtId="164" fontId="71" fillId="5" borderId="68" xfId="1" applyNumberFormat="1" applyFont="1" applyFill="1" applyBorder="1" applyAlignment="1">
      <alignment horizontal="center" vertical="center" textRotation="90" wrapText="1"/>
    </xf>
    <xf numFmtId="0" fontId="2" fillId="3" borderId="67" xfId="0" applyFont="1" applyFill="1" applyBorder="1" applyAlignment="1">
      <alignment horizontal="center" vertical="center"/>
    </xf>
    <xf numFmtId="0" fontId="61" fillId="0" borderId="12" xfId="0" applyFont="1" applyFill="1" applyBorder="1" applyAlignment="1">
      <alignment horizontal="center" vertical="center"/>
    </xf>
    <xf numFmtId="0" fontId="61" fillId="0" borderId="14" xfId="0" applyFont="1" applyFill="1" applyBorder="1" applyAlignment="1">
      <alignment horizontal="center" vertical="center"/>
    </xf>
    <xf numFmtId="165" fontId="7" fillId="0" borderId="32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/>
    </xf>
    <xf numFmtId="165" fontId="7" fillId="0" borderId="33" xfId="0" applyNumberFormat="1" applyFont="1" applyBorder="1" applyAlignment="1">
      <alignment horizontal="center" vertical="center"/>
    </xf>
    <xf numFmtId="165" fontId="7" fillId="0" borderId="28" xfId="0" applyNumberFormat="1" applyFont="1" applyBorder="1" applyAlignment="1">
      <alignment horizontal="center" vertical="center"/>
    </xf>
    <xf numFmtId="164" fontId="6" fillId="8" borderId="73" xfId="1" applyNumberFormat="1" applyFont="1" applyFill="1" applyBorder="1" applyAlignment="1">
      <alignment horizontal="center" vertical="center" wrapText="1"/>
    </xf>
    <xf numFmtId="0" fontId="61" fillId="0" borderId="20" xfId="0" applyFont="1" applyFill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64" fontId="7" fillId="0" borderId="32" xfId="0" applyNumberFormat="1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/>
    </xf>
    <xf numFmtId="164" fontId="62" fillId="5" borderId="32" xfId="1" applyNumberFormat="1" applyFont="1" applyFill="1" applyBorder="1" applyAlignment="1">
      <alignment horizontal="center" vertical="center" wrapText="1"/>
    </xf>
    <xf numFmtId="164" fontId="62" fillId="5" borderId="42" xfId="1" applyNumberFormat="1" applyFont="1" applyFill="1" applyBorder="1" applyAlignment="1">
      <alignment horizontal="center" vertical="center" wrapText="1"/>
    </xf>
    <xf numFmtId="164" fontId="62" fillId="5" borderId="63" xfId="1" applyNumberFormat="1" applyFont="1" applyFill="1" applyBorder="1" applyAlignment="1">
      <alignment horizontal="center" vertical="center" wrapText="1"/>
    </xf>
    <xf numFmtId="164" fontId="60" fillId="4" borderId="15" xfId="1" applyNumberFormat="1" applyFont="1" applyFill="1" applyBorder="1" applyAlignment="1">
      <alignment horizontal="center" vertical="center" wrapText="1"/>
    </xf>
    <xf numFmtId="164" fontId="60" fillId="4" borderId="6" xfId="1" applyNumberFormat="1" applyFont="1" applyFill="1" applyBorder="1" applyAlignment="1">
      <alignment horizontal="center" vertical="center" wrapText="1"/>
    </xf>
    <xf numFmtId="164" fontId="60" fillId="7" borderId="21" xfId="1" applyNumberFormat="1" applyFont="1" applyFill="1" applyBorder="1" applyAlignment="1">
      <alignment horizontal="center" vertical="center" wrapText="1"/>
    </xf>
    <xf numFmtId="164" fontId="60" fillId="7" borderId="42" xfId="1" applyNumberFormat="1" applyFont="1" applyFill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164" fontId="7" fillId="0" borderId="44" xfId="0" applyNumberFormat="1" applyFont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2" fontId="7" fillId="0" borderId="55" xfId="0" applyNumberFormat="1" applyFont="1" applyBorder="1" applyAlignment="1">
      <alignment horizontal="center" vertical="center"/>
    </xf>
    <xf numFmtId="164" fontId="18" fillId="0" borderId="38" xfId="0" applyNumberFormat="1" applyFont="1" applyBorder="1" applyAlignment="1">
      <alignment horizontal="center" vertical="center" wrapText="1"/>
    </xf>
    <xf numFmtId="164" fontId="18" fillId="0" borderId="39" xfId="0" applyNumberFormat="1" applyFont="1" applyBorder="1" applyAlignment="1">
      <alignment horizontal="center" vertical="center" wrapText="1"/>
    </xf>
    <xf numFmtId="164" fontId="18" fillId="0" borderId="55" xfId="0" applyNumberFormat="1" applyFont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 wrapText="1"/>
    </xf>
    <xf numFmtId="2" fontId="7" fillId="0" borderId="10" xfId="0" applyNumberFormat="1" applyFont="1" applyBorder="1" applyAlignment="1">
      <alignment horizontal="center" vertical="center" wrapText="1"/>
    </xf>
    <xf numFmtId="2" fontId="7" fillId="0" borderId="31" xfId="0" applyNumberFormat="1" applyFont="1" applyBorder="1" applyAlignment="1">
      <alignment horizontal="center" vertical="center" wrapText="1"/>
    </xf>
    <xf numFmtId="2" fontId="7" fillId="0" borderId="27" xfId="0" applyNumberFormat="1" applyFont="1" applyBorder="1" applyAlignment="1">
      <alignment horizontal="center" vertical="center" wrapText="1"/>
    </xf>
    <xf numFmtId="2" fontId="7" fillId="0" borderId="30" xfId="0" applyNumberFormat="1" applyFont="1" applyBorder="1" applyAlignment="1">
      <alignment horizontal="center" vertical="center" wrapText="1"/>
    </xf>
    <xf numFmtId="2" fontId="7" fillId="0" borderId="28" xfId="0" applyNumberFormat="1" applyFont="1" applyBorder="1" applyAlignment="1">
      <alignment horizontal="center" vertical="center" wrapText="1"/>
    </xf>
    <xf numFmtId="164" fontId="7" fillId="11" borderId="12" xfId="0" applyNumberFormat="1" applyFont="1" applyFill="1" applyBorder="1" applyAlignment="1">
      <alignment horizontal="center" vertical="center" wrapText="1"/>
    </xf>
    <xf numFmtId="164" fontId="7" fillId="11" borderId="14" xfId="0" applyNumberFormat="1" applyFont="1" applyFill="1" applyBorder="1" applyAlignment="1">
      <alignment horizontal="center" vertical="center" wrapText="1"/>
    </xf>
    <xf numFmtId="164" fontId="7" fillId="11" borderId="13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5" fillId="0" borderId="6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2" fontId="7" fillId="11" borderId="12" xfId="0" applyNumberFormat="1" applyFont="1" applyFill="1" applyBorder="1" applyAlignment="1">
      <alignment horizontal="center" vertical="center"/>
    </xf>
    <xf numFmtId="2" fontId="7" fillId="11" borderId="13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 wrapText="1"/>
    </xf>
    <xf numFmtId="49" fontId="7" fillId="0" borderId="63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164" fontId="7" fillId="11" borderId="16" xfId="0" applyNumberFormat="1" applyFont="1" applyFill="1" applyBorder="1" applyAlignment="1">
      <alignment horizontal="center" vertical="center" wrapText="1"/>
    </xf>
    <xf numFmtId="164" fontId="7" fillId="11" borderId="37" xfId="0" applyNumberFormat="1" applyFont="1" applyFill="1" applyBorder="1" applyAlignment="1">
      <alignment horizontal="center" vertical="center" wrapText="1"/>
    </xf>
    <xf numFmtId="164" fontId="7" fillId="11" borderId="17" xfId="0" applyNumberFormat="1" applyFont="1" applyFill="1" applyBorder="1" applyAlignment="1">
      <alignment horizontal="center" vertical="center" wrapText="1"/>
    </xf>
    <xf numFmtId="164" fontId="57" fillId="5" borderId="24" xfId="1" applyNumberFormat="1" applyFont="1" applyFill="1" applyBorder="1" applyAlignment="1">
      <alignment horizontal="center" vertical="center" wrapText="1"/>
    </xf>
    <xf numFmtId="1" fontId="7" fillId="11" borderId="16" xfId="0" applyNumberFormat="1" applyFont="1" applyFill="1" applyBorder="1" applyAlignment="1">
      <alignment horizontal="center" vertical="center"/>
    </xf>
    <xf numFmtId="1" fontId="7" fillId="11" borderId="17" xfId="0" applyNumberFormat="1" applyFont="1" applyFill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1" fontId="7" fillId="11" borderId="12" xfId="0" applyNumberFormat="1" applyFont="1" applyFill="1" applyBorder="1" applyAlignment="1">
      <alignment horizontal="center" vertical="center"/>
    </xf>
    <xf numFmtId="1" fontId="7" fillId="11" borderId="13" xfId="0" applyNumberFormat="1" applyFont="1" applyFill="1" applyBorder="1" applyAlignment="1">
      <alignment horizontal="center" vertical="center"/>
    </xf>
    <xf numFmtId="1" fontId="7" fillId="11" borderId="1" xfId="0" applyNumberFormat="1" applyFont="1" applyFill="1" applyBorder="1" applyAlignment="1">
      <alignment horizontal="center" vertical="center"/>
    </xf>
    <xf numFmtId="164" fontId="10" fillId="4" borderId="58" xfId="1" applyNumberFormat="1" applyFont="1" applyFill="1" applyBorder="1" applyAlignment="1">
      <alignment horizontal="center" vertical="center" wrapText="1"/>
    </xf>
    <xf numFmtId="164" fontId="10" fillId="4" borderId="1" xfId="1" applyNumberFormat="1" applyFont="1" applyFill="1" applyBorder="1" applyAlignment="1">
      <alignment horizontal="center" vertical="center" wrapText="1"/>
    </xf>
    <xf numFmtId="164" fontId="10" fillId="7" borderId="58" xfId="1" applyNumberFormat="1" applyFont="1" applyFill="1" applyBorder="1" applyAlignment="1">
      <alignment horizontal="center" vertical="center" wrapText="1"/>
    </xf>
    <xf numFmtId="164" fontId="10" fillId="7" borderId="1" xfId="1" applyNumberFormat="1" applyFont="1" applyFill="1" applyBorder="1" applyAlignment="1">
      <alignment horizontal="center" vertical="center" wrapText="1"/>
    </xf>
    <xf numFmtId="0" fontId="56" fillId="0" borderId="58" xfId="0" applyFont="1" applyFill="1" applyBorder="1" applyAlignment="1">
      <alignment horizontal="center" vertical="center"/>
    </xf>
    <xf numFmtId="0" fontId="56" fillId="0" borderId="20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65" xfId="0" applyFont="1" applyFill="1" applyBorder="1" applyAlignment="1">
      <alignment horizontal="center" vertical="center"/>
    </xf>
    <xf numFmtId="164" fontId="46" fillId="0" borderId="10" xfId="1" applyNumberFormat="1" applyFont="1" applyBorder="1" applyAlignment="1">
      <alignment horizontal="center" vertical="center"/>
    </xf>
    <xf numFmtId="164" fontId="46" fillId="0" borderId="30" xfId="1" applyNumberFormat="1" applyFont="1" applyBorder="1" applyAlignment="1">
      <alignment horizontal="center" vertical="center"/>
    </xf>
    <xf numFmtId="0" fontId="2" fillId="3" borderId="75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164" fontId="60" fillId="7" borderId="9" xfId="1" applyNumberFormat="1" applyFont="1" applyFill="1" applyBorder="1" applyAlignment="1">
      <alignment horizontal="center" vertical="center" wrapText="1"/>
    </xf>
    <xf numFmtId="164" fontId="60" fillId="7" borderId="0" xfId="1" applyNumberFormat="1" applyFont="1" applyFill="1" applyBorder="1" applyAlignment="1">
      <alignment horizontal="center" vertical="center" wrapText="1"/>
    </xf>
    <xf numFmtId="49" fontId="2" fillId="6" borderId="41" xfId="0" applyNumberFormat="1" applyFont="1" applyFill="1" applyBorder="1" applyAlignment="1">
      <alignment horizontal="center" vertical="center"/>
    </xf>
    <xf numFmtId="49" fontId="2" fillId="6" borderId="66" xfId="0" applyNumberFormat="1" applyFont="1" applyFill="1" applyBorder="1" applyAlignment="1">
      <alignment horizontal="center" vertical="center"/>
    </xf>
    <xf numFmtId="164" fontId="46" fillId="0" borderId="24" xfId="1" applyNumberFormat="1" applyFont="1" applyBorder="1" applyAlignment="1">
      <alignment horizontal="center" vertical="center"/>
    </xf>
    <xf numFmtId="0" fontId="61" fillId="0" borderId="74" xfId="0" applyFont="1" applyFill="1" applyBorder="1" applyAlignment="1">
      <alignment horizontal="center" vertical="center"/>
    </xf>
    <xf numFmtId="164" fontId="18" fillId="0" borderId="21" xfId="0" applyNumberFormat="1" applyFont="1" applyBorder="1" applyAlignment="1">
      <alignment horizontal="center" vertical="center"/>
    </xf>
    <xf numFmtId="164" fontId="18" fillId="0" borderId="27" xfId="0" applyNumberFormat="1" applyFont="1" applyBorder="1" applyAlignment="1">
      <alignment horizontal="center" vertical="center"/>
    </xf>
    <xf numFmtId="164" fontId="71" fillId="5" borderId="32" xfId="1" applyNumberFormat="1" applyFont="1" applyFill="1" applyBorder="1" applyAlignment="1">
      <alignment horizontal="center" vertical="center" textRotation="90" wrapText="1"/>
    </xf>
    <xf numFmtId="164" fontId="71" fillId="5" borderId="56" xfId="1" applyNumberFormat="1" applyFont="1" applyFill="1" applyBorder="1" applyAlignment="1">
      <alignment horizontal="center" vertical="center" textRotation="90" wrapText="1"/>
    </xf>
    <xf numFmtId="164" fontId="71" fillId="5" borderId="33" xfId="1" applyNumberFormat="1" applyFont="1" applyFill="1" applyBorder="1" applyAlignment="1">
      <alignment horizontal="center" vertical="center" textRotation="90" wrapText="1"/>
    </xf>
    <xf numFmtId="167" fontId="7" fillId="0" borderId="32" xfId="0" applyNumberFormat="1" applyFont="1" applyBorder="1" applyAlignment="1">
      <alignment horizontal="center" vertical="center"/>
    </xf>
    <xf numFmtId="167" fontId="7" fillId="0" borderId="22" xfId="0" applyNumberFormat="1" applyFont="1" applyBorder="1" applyAlignment="1">
      <alignment horizontal="center" vertical="center"/>
    </xf>
    <xf numFmtId="167" fontId="7" fillId="0" borderId="33" xfId="0" applyNumberFormat="1" applyFont="1" applyBorder="1" applyAlignment="1">
      <alignment horizontal="center" vertical="center"/>
    </xf>
    <xf numFmtId="167" fontId="7" fillId="0" borderId="28" xfId="0" applyNumberFormat="1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61" fillId="0" borderId="77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61" fillId="0" borderId="78" xfId="0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2" fillId="6" borderId="41" xfId="0" applyNumberFormat="1" applyFont="1" applyFill="1" applyBorder="1" applyAlignment="1">
      <alignment horizontal="center" vertical="center"/>
    </xf>
    <xf numFmtId="0" fontId="7" fillId="0" borderId="4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72" xfId="0" applyFont="1" applyFill="1" applyBorder="1" applyAlignment="1">
      <alignment horizontal="center" vertical="center"/>
    </xf>
    <xf numFmtId="0" fontId="14" fillId="0" borderId="78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67" fillId="6" borderId="16" xfId="1" applyFont="1" applyFill="1" applyBorder="1" applyAlignment="1">
      <alignment horizontal="center" vertical="center"/>
    </xf>
    <xf numFmtId="0" fontId="67" fillId="6" borderId="37" xfId="1" applyFont="1" applyFill="1" applyBorder="1" applyAlignment="1">
      <alignment horizontal="center" vertical="center"/>
    </xf>
    <xf numFmtId="0" fontId="67" fillId="6" borderId="44" xfId="1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61" fillId="0" borderId="9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61" fillId="0" borderId="34" xfId="0" applyFont="1" applyFill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1" fontId="18" fillId="0" borderId="32" xfId="0" applyNumberFormat="1" applyFont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1" fontId="18" fillId="0" borderId="33" xfId="0" applyNumberFormat="1" applyFont="1" applyBorder="1" applyAlignment="1">
      <alignment horizontal="center" vertical="center"/>
    </xf>
    <xf numFmtId="1" fontId="18" fillId="0" borderId="28" xfId="0" applyNumberFormat="1" applyFont="1" applyBorder="1" applyAlignment="1">
      <alignment horizontal="center" vertical="center"/>
    </xf>
    <xf numFmtId="0" fontId="61" fillId="0" borderId="42" xfId="0" applyFont="1" applyFill="1" applyBorder="1" applyAlignment="1">
      <alignment horizontal="center" vertical="center"/>
    </xf>
    <xf numFmtId="171" fontId="7" fillId="0" borderId="32" xfId="0" applyNumberFormat="1" applyFont="1" applyBorder="1" applyAlignment="1">
      <alignment horizontal="center" vertical="center"/>
    </xf>
    <xf numFmtId="171" fontId="7" fillId="0" borderId="42" xfId="0" applyNumberFormat="1" applyFont="1" applyBorder="1" applyAlignment="1">
      <alignment horizontal="center" vertical="center"/>
    </xf>
    <xf numFmtId="171" fontId="7" fillId="0" borderId="22" xfId="0" applyNumberFormat="1" applyFont="1" applyBorder="1" applyAlignment="1">
      <alignment horizontal="center" vertical="center"/>
    </xf>
    <xf numFmtId="171" fontId="7" fillId="0" borderId="33" xfId="0" applyNumberFormat="1" applyFont="1" applyBorder="1" applyAlignment="1">
      <alignment horizontal="center" vertical="center"/>
    </xf>
    <xf numFmtId="171" fontId="7" fillId="0" borderId="30" xfId="0" applyNumberFormat="1" applyFont="1" applyBorder="1" applyAlignment="1">
      <alignment horizontal="center" vertical="center"/>
    </xf>
    <xf numFmtId="171" fontId="7" fillId="0" borderId="28" xfId="0" applyNumberFormat="1" applyFon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164" fontId="62" fillId="5" borderId="41" xfId="1" applyNumberFormat="1" applyFont="1" applyFill="1" applyBorder="1" applyAlignment="1">
      <alignment horizontal="center" vertical="center" wrapText="1"/>
    </xf>
    <xf numFmtId="164" fontId="62" fillId="5" borderId="59" xfId="1" applyNumberFormat="1" applyFont="1" applyFill="1" applyBorder="1" applyAlignment="1">
      <alignment horizontal="center" vertical="center" wrapText="1"/>
    </xf>
    <xf numFmtId="164" fontId="62" fillId="5" borderId="66" xfId="1" applyNumberFormat="1" applyFont="1" applyFill="1" applyBorder="1" applyAlignment="1">
      <alignment horizontal="center" vertical="center" wrapText="1"/>
    </xf>
    <xf numFmtId="1" fontId="7" fillId="0" borderId="38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64" fontId="46" fillId="0" borderId="16" xfId="1" applyNumberFormat="1" applyFont="1" applyBorder="1" applyAlignment="1">
      <alignment horizontal="center" vertical="center"/>
    </xf>
    <xf numFmtId="164" fontId="46" fillId="0" borderId="17" xfId="1" applyNumberFormat="1" applyFont="1" applyBorder="1" applyAlignment="1">
      <alignment horizontal="center" vertical="center"/>
    </xf>
    <xf numFmtId="1" fontId="18" fillId="0" borderId="38" xfId="0" applyNumberFormat="1" applyFont="1" applyBorder="1" applyAlignment="1">
      <alignment horizontal="center" vertical="center"/>
    </xf>
    <xf numFmtId="1" fontId="18" fillId="0" borderId="55" xfId="0" applyNumberFormat="1" applyFont="1" applyBorder="1" applyAlignment="1">
      <alignment horizontal="center" vertical="center"/>
    </xf>
    <xf numFmtId="164" fontId="60" fillId="4" borderId="55" xfId="1" applyNumberFormat="1" applyFont="1" applyFill="1" applyBorder="1" applyAlignment="1">
      <alignment horizontal="center" vertical="center" wrapText="1"/>
    </xf>
    <xf numFmtId="164" fontId="60" fillId="7" borderId="38" xfId="1" applyNumberFormat="1" applyFont="1" applyFill="1" applyBorder="1" applyAlignment="1">
      <alignment horizontal="center" vertical="center" wrapText="1"/>
    </xf>
    <xf numFmtId="164" fontId="60" fillId="7" borderId="39" xfId="1" applyNumberFormat="1" applyFont="1" applyFill="1" applyBorder="1" applyAlignment="1">
      <alignment horizontal="center" vertical="center" wrapText="1"/>
    </xf>
    <xf numFmtId="164" fontId="18" fillId="0" borderId="38" xfId="0" applyNumberFormat="1" applyFont="1" applyBorder="1" applyAlignment="1">
      <alignment horizontal="center" vertical="center"/>
    </xf>
    <xf numFmtId="164" fontId="18" fillId="0" borderId="39" xfId="0" applyNumberFormat="1" applyFont="1" applyBorder="1" applyAlignment="1">
      <alignment horizontal="center" vertical="center"/>
    </xf>
    <xf numFmtId="164" fontId="18" fillId="0" borderId="55" xfId="0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164" fontId="60" fillId="4" borderId="39" xfId="1" applyNumberFormat="1" applyFont="1" applyFill="1" applyBorder="1" applyAlignment="1">
      <alignment horizontal="center" vertical="center" wrapText="1"/>
    </xf>
    <xf numFmtId="0" fontId="72" fillId="0" borderId="1" xfId="0" applyFont="1" applyFill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 wrapText="1"/>
    </xf>
    <xf numFmtId="164" fontId="55" fillId="2" borderId="11" xfId="1" applyNumberFormat="1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 wrapText="1"/>
    </xf>
    <xf numFmtId="164" fontId="60" fillId="4" borderId="13" xfId="1" applyNumberFormat="1" applyFont="1" applyFill="1" applyBorder="1" applyAlignment="1">
      <alignment horizontal="center" vertical="center" wrapText="1"/>
    </xf>
    <xf numFmtId="164" fontId="60" fillId="4" borderId="1" xfId="1" applyNumberFormat="1" applyFont="1" applyFill="1" applyBorder="1" applyAlignment="1">
      <alignment horizontal="center" vertical="center" wrapText="1"/>
    </xf>
    <xf numFmtId="164" fontId="60" fillId="7" borderId="1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55" fillId="2" borderId="12" xfId="1" applyNumberFormat="1" applyFont="1" applyFill="1" applyBorder="1" applyAlignment="1">
      <alignment horizontal="center" vertical="center" wrapText="1"/>
    </xf>
    <xf numFmtId="164" fontId="55" fillId="2" borderId="14" xfId="1" applyNumberFormat="1" applyFont="1" applyFill="1" applyBorder="1" applyAlignment="1">
      <alignment horizontal="center" vertical="center" wrapText="1"/>
    </xf>
    <xf numFmtId="164" fontId="55" fillId="2" borderId="13" xfId="1" applyNumberFormat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2" fillId="0" borderId="8" xfId="0" applyFont="1" applyFill="1" applyBorder="1" applyAlignment="1">
      <alignment horizontal="center" vertical="center"/>
    </xf>
    <xf numFmtId="0" fontId="72" fillId="0" borderId="2" xfId="0" applyFont="1" applyFill="1" applyBorder="1" applyAlignment="1">
      <alignment horizontal="center" vertical="center"/>
    </xf>
    <xf numFmtId="0" fontId="72" fillId="0" borderId="7" xfId="0" applyFont="1" applyFill="1" applyBorder="1" applyAlignment="1">
      <alignment horizontal="center" vertical="center"/>
    </xf>
    <xf numFmtId="164" fontId="71" fillId="5" borderId="5" xfId="1" applyNumberFormat="1" applyFont="1" applyFill="1" applyBorder="1" applyAlignment="1">
      <alignment horizontal="center" vertical="center" textRotation="90" wrapText="1"/>
    </xf>
    <xf numFmtId="164" fontId="71" fillId="5" borderId="1" xfId="1" applyNumberFormat="1" applyFont="1" applyFill="1" applyBorder="1" applyAlignment="1">
      <alignment horizontal="center" vertical="center" textRotation="90" wrapText="1"/>
    </xf>
    <xf numFmtId="164" fontId="71" fillId="5" borderId="11" xfId="1" applyNumberFormat="1" applyFont="1" applyFill="1" applyBorder="1" applyAlignment="1">
      <alignment horizontal="center" vertical="center" textRotation="90" wrapText="1"/>
    </xf>
    <xf numFmtId="164" fontId="46" fillId="0" borderId="1" xfId="1" applyNumberFormat="1" applyFont="1" applyBorder="1" applyAlignment="1">
      <alignment horizontal="center" vertical="center"/>
    </xf>
    <xf numFmtId="164" fontId="46" fillId="0" borderId="11" xfId="1" applyNumberFormat="1" applyFont="1" applyBorder="1" applyAlignment="1">
      <alignment horizontal="center" vertical="center"/>
    </xf>
    <xf numFmtId="164" fontId="6" fillId="8" borderId="1" xfId="1" applyNumberFormat="1" applyFont="1" applyFill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/>
    </xf>
    <xf numFmtId="164" fontId="18" fillId="0" borderId="11" xfId="0" applyNumberFormat="1" applyFont="1" applyBorder="1" applyAlignment="1">
      <alignment horizontal="center" vertical="center" wrapText="1"/>
    </xf>
    <xf numFmtId="164" fontId="60" fillId="4" borderId="5" xfId="1" applyNumberFormat="1" applyFont="1" applyFill="1" applyBorder="1" applyAlignment="1">
      <alignment horizontal="center" vertical="center" wrapText="1"/>
    </xf>
    <xf numFmtId="164" fontId="60" fillId="7" borderId="5" xfId="1" applyNumberFormat="1" applyFont="1" applyFill="1" applyBorder="1" applyAlignment="1">
      <alignment horizontal="center" vertical="center" wrapText="1"/>
    </xf>
    <xf numFmtId="0" fontId="72" fillId="0" borderId="12" xfId="0" applyFont="1" applyFill="1" applyBorder="1" applyAlignment="1">
      <alignment horizontal="center" vertical="center"/>
    </xf>
    <xf numFmtId="0" fontId="72" fillId="0" borderId="14" xfId="0" applyFont="1" applyFill="1" applyBorder="1" applyAlignment="1">
      <alignment horizontal="center" vertical="center"/>
    </xf>
    <xf numFmtId="0" fontId="72" fillId="0" borderId="13" xfId="0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169" fontId="7" fillId="0" borderId="11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6" fillId="14" borderId="1" xfId="1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55" fillId="2" borderId="4" xfId="1" applyNumberFormat="1" applyFont="1" applyFill="1" applyBorder="1" applyAlignment="1">
      <alignment horizontal="center" vertical="center" wrapText="1"/>
    </xf>
    <xf numFmtId="164" fontId="55" fillId="2" borderId="10" xfId="1" applyNumberFormat="1" applyFont="1" applyFill="1" applyBorder="1" applyAlignment="1">
      <alignment horizontal="center" vertical="center" wrapText="1"/>
    </xf>
    <xf numFmtId="164" fontId="55" fillId="2" borderId="6" xfId="1" applyNumberFormat="1" applyFont="1" applyFill="1" applyBorder="1" applyAlignment="1">
      <alignment horizontal="center" vertical="center" wrapText="1"/>
    </xf>
    <xf numFmtId="164" fontId="55" fillId="2" borderId="8" xfId="1" applyNumberFormat="1" applyFont="1" applyFill="1" applyBorder="1" applyAlignment="1">
      <alignment horizontal="center" vertical="center" wrapText="1"/>
    </xf>
    <xf numFmtId="164" fontId="55" fillId="2" borderId="2" xfId="1" applyNumberFormat="1" applyFont="1" applyFill="1" applyBorder="1" applyAlignment="1">
      <alignment horizontal="center" vertical="center" wrapText="1"/>
    </xf>
    <xf numFmtId="164" fontId="55" fillId="2" borderId="7" xfId="1" applyNumberFormat="1" applyFont="1" applyFill="1" applyBorder="1" applyAlignment="1">
      <alignment horizontal="center" vertical="center" wrapText="1"/>
    </xf>
    <xf numFmtId="164" fontId="57" fillId="5" borderId="1" xfId="1" applyNumberFormat="1" applyFont="1" applyFill="1" applyBorder="1" applyAlignment="1">
      <alignment horizontal="center" vertical="center" wrapText="1"/>
    </xf>
    <xf numFmtId="164" fontId="62" fillId="5" borderId="1" xfId="1" applyNumberFormat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center" vertical="center"/>
    </xf>
    <xf numFmtId="164" fontId="7" fillId="11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164" fontId="6" fillId="8" borderId="12" xfId="1" applyNumberFormat="1" applyFont="1" applyFill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164" fontId="46" fillId="0" borderId="9" xfId="1" applyNumberFormat="1" applyFont="1" applyBorder="1" applyAlignment="1">
      <alignment horizontal="center" vertical="center"/>
    </xf>
    <xf numFmtId="164" fontId="46" fillId="0" borderId="3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2" fillId="0" borderId="4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72" fillId="0" borderId="6" xfId="0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62" fillId="5" borderId="4" xfId="1" applyNumberFormat="1" applyFont="1" applyFill="1" applyBorder="1" applyAlignment="1">
      <alignment horizontal="center" vertical="center" wrapText="1"/>
    </xf>
    <xf numFmtId="164" fontId="62" fillId="5" borderId="9" xfId="1" applyNumberFormat="1" applyFont="1" applyFill="1" applyBorder="1" applyAlignment="1">
      <alignment horizontal="center" vertical="center" wrapText="1"/>
    </xf>
    <xf numFmtId="2" fontId="7" fillId="11" borderId="1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5" Type="http://schemas.openxmlformats.org/officeDocument/2006/relationships/image" Target="../media/image40.png"/><Relationship Id="rId10" Type="http://schemas.openxmlformats.org/officeDocument/2006/relationships/image" Target="../media/image45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21.emf"/><Relationship Id="rId18" Type="http://schemas.openxmlformats.org/officeDocument/2006/relationships/image" Target="../media/image32.emf"/><Relationship Id="rId26" Type="http://schemas.openxmlformats.org/officeDocument/2006/relationships/image" Target="../media/image20.emf"/><Relationship Id="rId3" Type="http://schemas.openxmlformats.org/officeDocument/2006/relationships/image" Target="../media/image2.emf"/><Relationship Id="rId21" Type="http://schemas.openxmlformats.org/officeDocument/2006/relationships/image" Target="../media/image35.emf"/><Relationship Id="rId7" Type="http://schemas.openxmlformats.org/officeDocument/2006/relationships/image" Target="../media/image4.emf"/><Relationship Id="rId12" Type="http://schemas.openxmlformats.org/officeDocument/2006/relationships/image" Target="../media/image10.emf"/><Relationship Id="rId17" Type="http://schemas.openxmlformats.org/officeDocument/2006/relationships/image" Target="../media/image23.emf"/><Relationship Id="rId25" Type="http://schemas.openxmlformats.org/officeDocument/2006/relationships/image" Target="../media/image14.emf"/><Relationship Id="rId2" Type="http://schemas.openxmlformats.org/officeDocument/2006/relationships/image" Target="../media/image1.emf"/><Relationship Id="rId16" Type="http://schemas.openxmlformats.org/officeDocument/2006/relationships/image" Target="../media/image24.emf"/><Relationship Id="rId20" Type="http://schemas.openxmlformats.org/officeDocument/2006/relationships/image" Target="../media/image33.emf"/><Relationship Id="rId29" Type="http://schemas.openxmlformats.org/officeDocument/2006/relationships/image" Target="../media/image25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48.emf"/><Relationship Id="rId24" Type="http://schemas.openxmlformats.org/officeDocument/2006/relationships/image" Target="../media/image31.emf"/><Relationship Id="rId32" Type="http://schemas.openxmlformats.org/officeDocument/2006/relationships/image" Target="../media/image27.emf"/><Relationship Id="rId5" Type="http://schemas.openxmlformats.org/officeDocument/2006/relationships/image" Target="../media/image6.emf"/><Relationship Id="rId15" Type="http://schemas.openxmlformats.org/officeDocument/2006/relationships/image" Target="../media/image7.emf"/><Relationship Id="rId23" Type="http://schemas.openxmlformats.org/officeDocument/2006/relationships/image" Target="../media/image16.emf"/><Relationship Id="rId28" Type="http://schemas.openxmlformats.org/officeDocument/2006/relationships/image" Target="../media/image49.emf"/><Relationship Id="rId10" Type="http://schemas.openxmlformats.org/officeDocument/2006/relationships/image" Target="../media/image12.emf"/><Relationship Id="rId19" Type="http://schemas.openxmlformats.org/officeDocument/2006/relationships/image" Target="../media/image30.emf"/><Relationship Id="rId31" Type="http://schemas.openxmlformats.org/officeDocument/2006/relationships/image" Target="../media/image51.emf"/><Relationship Id="rId4" Type="http://schemas.openxmlformats.org/officeDocument/2006/relationships/image" Target="../media/image9.emf"/><Relationship Id="rId9" Type="http://schemas.openxmlformats.org/officeDocument/2006/relationships/image" Target="../media/image5.emf"/><Relationship Id="rId14" Type="http://schemas.openxmlformats.org/officeDocument/2006/relationships/image" Target="../media/image11.emf"/><Relationship Id="rId22" Type="http://schemas.openxmlformats.org/officeDocument/2006/relationships/image" Target="../media/image17.emf"/><Relationship Id="rId27" Type="http://schemas.openxmlformats.org/officeDocument/2006/relationships/image" Target="../media/image26.emf"/><Relationship Id="rId30" Type="http://schemas.openxmlformats.org/officeDocument/2006/relationships/image" Target="../media/image50.emf"/></Relationships>
</file>

<file path=xl/drawings/_rels/vmlDrawing3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emf"/><Relationship Id="rId18" Type="http://schemas.openxmlformats.org/officeDocument/2006/relationships/image" Target="../media/image30.emf"/><Relationship Id="rId26" Type="http://schemas.openxmlformats.org/officeDocument/2006/relationships/image" Target="../media/image50.emf"/><Relationship Id="rId3" Type="http://schemas.openxmlformats.org/officeDocument/2006/relationships/image" Target="../media/image2.emf"/><Relationship Id="rId21" Type="http://schemas.openxmlformats.org/officeDocument/2006/relationships/image" Target="../media/image16.emf"/><Relationship Id="rId7" Type="http://schemas.openxmlformats.org/officeDocument/2006/relationships/image" Target="../media/image4.emf"/><Relationship Id="rId12" Type="http://schemas.openxmlformats.org/officeDocument/2006/relationships/image" Target="../media/image21.emf"/><Relationship Id="rId17" Type="http://schemas.openxmlformats.org/officeDocument/2006/relationships/image" Target="../media/image32.emf"/><Relationship Id="rId25" Type="http://schemas.openxmlformats.org/officeDocument/2006/relationships/image" Target="../media/image25.emf"/><Relationship Id="rId33" Type="http://schemas.openxmlformats.org/officeDocument/2006/relationships/image" Target="../media/image57.emf"/><Relationship Id="rId2" Type="http://schemas.openxmlformats.org/officeDocument/2006/relationships/image" Target="../media/image1.emf"/><Relationship Id="rId16" Type="http://schemas.openxmlformats.org/officeDocument/2006/relationships/image" Target="../media/image23.emf"/><Relationship Id="rId20" Type="http://schemas.openxmlformats.org/officeDocument/2006/relationships/image" Target="../media/image17.emf"/><Relationship Id="rId29" Type="http://schemas.openxmlformats.org/officeDocument/2006/relationships/image" Target="../media/image53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0.emf"/><Relationship Id="rId24" Type="http://schemas.openxmlformats.org/officeDocument/2006/relationships/image" Target="../media/image49.emf"/><Relationship Id="rId32" Type="http://schemas.openxmlformats.org/officeDocument/2006/relationships/image" Target="../media/image56.emf"/><Relationship Id="rId5" Type="http://schemas.openxmlformats.org/officeDocument/2006/relationships/image" Target="../media/image6.emf"/><Relationship Id="rId15" Type="http://schemas.openxmlformats.org/officeDocument/2006/relationships/image" Target="../media/image24.emf"/><Relationship Id="rId23" Type="http://schemas.openxmlformats.org/officeDocument/2006/relationships/image" Target="../media/image26.emf"/><Relationship Id="rId28" Type="http://schemas.openxmlformats.org/officeDocument/2006/relationships/image" Target="../media/image52.emf"/><Relationship Id="rId10" Type="http://schemas.openxmlformats.org/officeDocument/2006/relationships/image" Target="../media/image12.emf"/><Relationship Id="rId19" Type="http://schemas.openxmlformats.org/officeDocument/2006/relationships/image" Target="../media/image33.emf"/><Relationship Id="rId31" Type="http://schemas.openxmlformats.org/officeDocument/2006/relationships/image" Target="../media/image55.emf"/><Relationship Id="rId4" Type="http://schemas.openxmlformats.org/officeDocument/2006/relationships/image" Target="../media/image9.emf"/><Relationship Id="rId9" Type="http://schemas.openxmlformats.org/officeDocument/2006/relationships/image" Target="../media/image5.emf"/><Relationship Id="rId14" Type="http://schemas.openxmlformats.org/officeDocument/2006/relationships/image" Target="../media/image7.emf"/><Relationship Id="rId22" Type="http://schemas.openxmlformats.org/officeDocument/2006/relationships/image" Target="../media/image31.emf"/><Relationship Id="rId27" Type="http://schemas.openxmlformats.org/officeDocument/2006/relationships/image" Target="../media/image51.emf"/><Relationship Id="rId30" Type="http://schemas.openxmlformats.org/officeDocument/2006/relationships/image" Target="../media/image54.emf"/><Relationship Id="rId8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285750</xdr:colOff>
          <xdr:row>64</xdr:row>
          <xdr:rowOff>133350</xdr:rowOff>
        </xdr:from>
        <xdr:to>
          <xdr:col>29</xdr:col>
          <xdr:colOff>238125</xdr:colOff>
          <xdr:row>65</xdr:row>
          <xdr:rowOff>457200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457200</xdr:colOff>
          <xdr:row>68</xdr:row>
          <xdr:rowOff>352425</xdr:rowOff>
        </xdr:from>
        <xdr:to>
          <xdr:col>31</xdr:col>
          <xdr:colOff>276225</xdr:colOff>
          <xdr:row>69</xdr:row>
          <xdr:rowOff>323850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238125</xdr:colOff>
          <xdr:row>56</xdr:row>
          <xdr:rowOff>114300</xdr:rowOff>
        </xdr:from>
        <xdr:to>
          <xdr:col>29</xdr:col>
          <xdr:colOff>438150</xdr:colOff>
          <xdr:row>57</xdr:row>
          <xdr:rowOff>447675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285750</xdr:colOff>
          <xdr:row>88</xdr:row>
          <xdr:rowOff>114300</xdr:rowOff>
        </xdr:from>
        <xdr:to>
          <xdr:col>29</xdr:col>
          <xdr:colOff>323850</xdr:colOff>
          <xdr:row>89</xdr:row>
          <xdr:rowOff>514350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352425</xdr:colOff>
          <xdr:row>100</xdr:row>
          <xdr:rowOff>266700</xdr:rowOff>
        </xdr:from>
        <xdr:to>
          <xdr:col>30</xdr:col>
          <xdr:colOff>352425</xdr:colOff>
          <xdr:row>101</xdr:row>
          <xdr:rowOff>228600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247650</xdr:colOff>
          <xdr:row>76</xdr:row>
          <xdr:rowOff>95250</xdr:rowOff>
        </xdr:from>
        <xdr:to>
          <xdr:col>29</xdr:col>
          <xdr:colOff>228600</xdr:colOff>
          <xdr:row>77</xdr:row>
          <xdr:rowOff>495300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266700</xdr:colOff>
          <xdr:row>56</xdr:row>
          <xdr:rowOff>304800</xdr:rowOff>
        </xdr:from>
        <xdr:to>
          <xdr:col>62</xdr:col>
          <xdr:colOff>295275</xdr:colOff>
          <xdr:row>57</xdr:row>
          <xdr:rowOff>276225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209550</xdr:colOff>
          <xdr:row>80</xdr:row>
          <xdr:rowOff>95250</xdr:rowOff>
        </xdr:from>
        <xdr:to>
          <xdr:col>32</xdr:col>
          <xdr:colOff>438150</xdr:colOff>
          <xdr:row>81</xdr:row>
          <xdr:rowOff>495300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390525</xdr:colOff>
          <xdr:row>72</xdr:row>
          <xdr:rowOff>352425</xdr:rowOff>
        </xdr:from>
        <xdr:to>
          <xdr:col>34</xdr:col>
          <xdr:colOff>428625</xdr:colOff>
          <xdr:row>73</xdr:row>
          <xdr:rowOff>323850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447675</xdr:colOff>
          <xdr:row>112</xdr:row>
          <xdr:rowOff>295275</xdr:rowOff>
        </xdr:from>
        <xdr:to>
          <xdr:col>31</xdr:col>
          <xdr:colOff>219075</xdr:colOff>
          <xdr:row>114</xdr:row>
          <xdr:rowOff>257175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400050</xdr:colOff>
          <xdr:row>121</xdr:row>
          <xdr:rowOff>342900</xdr:rowOff>
        </xdr:from>
        <xdr:to>
          <xdr:col>30</xdr:col>
          <xdr:colOff>342900</xdr:colOff>
          <xdr:row>122</xdr:row>
          <xdr:rowOff>323850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295275</xdr:colOff>
          <xdr:row>104</xdr:row>
          <xdr:rowOff>142875</xdr:rowOff>
        </xdr:from>
        <xdr:to>
          <xdr:col>29</xdr:col>
          <xdr:colOff>266700</xdr:colOff>
          <xdr:row>105</xdr:row>
          <xdr:rowOff>476250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400050</xdr:colOff>
          <xdr:row>108</xdr:row>
          <xdr:rowOff>104775</xdr:rowOff>
        </xdr:from>
        <xdr:to>
          <xdr:col>31</xdr:col>
          <xdr:colOff>228600</xdr:colOff>
          <xdr:row>109</xdr:row>
          <xdr:rowOff>447675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86</xdr:col>
          <xdr:colOff>285750</xdr:colOff>
          <xdr:row>80</xdr:row>
          <xdr:rowOff>142875</xdr:rowOff>
        </xdr:from>
        <xdr:to>
          <xdr:col>89</xdr:col>
          <xdr:colOff>381000</xdr:colOff>
          <xdr:row>81</xdr:row>
          <xdr:rowOff>466725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323850</xdr:colOff>
          <xdr:row>68</xdr:row>
          <xdr:rowOff>304800</xdr:rowOff>
        </xdr:from>
        <xdr:to>
          <xdr:col>89</xdr:col>
          <xdr:colOff>285750</xdr:colOff>
          <xdr:row>69</xdr:row>
          <xdr:rowOff>266700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333375</xdr:colOff>
          <xdr:row>72</xdr:row>
          <xdr:rowOff>142875</xdr:rowOff>
        </xdr:from>
        <xdr:to>
          <xdr:col>87</xdr:col>
          <xdr:colOff>323850</xdr:colOff>
          <xdr:row>73</xdr:row>
          <xdr:rowOff>466725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333375</xdr:colOff>
          <xdr:row>64</xdr:row>
          <xdr:rowOff>95250</xdr:rowOff>
        </xdr:from>
        <xdr:to>
          <xdr:col>87</xdr:col>
          <xdr:colOff>323850</xdr:colOff>
          <xdr:row>65</xdr:row>
          <xdr:rowOff>495300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323850</xdr:colOff>
          <xdr:row>104</xdr:row>
          <xdr:rowOff>95250</xdr:rowOff>
        </xdr:from>
        <xdr:to>
          <xdr:col>88</xdr:col>
          <xdr:colOff>247650</xdr:colOff>
          <xdr:row>105</xdr:row>
          <xdr:rowOff>504825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238125</xdr:colOff>
          <xdr:row>96</xdr:row>
          <xdr:rowOff>123825</xdr:rowOff>
        </xdr:from>
        <xdr:to>
          <xdr:col>29</xdr:col>
          <xdr:colOff>400050</xdr:colOff>
          <xdr:row>97</xdr:row>
          <xdr:rowOff>447675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295275</xdr:colOff>
          <xdr:row>84</xdr:row>
          <xdr:rowOff>95250</xdr:rowOff>
        </xdr:from>
        <xdr:to>
          <xdr:col>89</xdr:col>
          <xdr:colOff>95250</xdr:colOff>
          <xdr:row>85</xdr:row>
          <xdr:rowOff>495300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333375</xdr:colOff>
          <xdr:row>117</xdr:row>
          <xdr:rowOff>285750</xdr:rowOff>
        </xdr:from>
        <xdr:to>
          <xdr:col>30</xdr:col>
          <xdr:colOff>285750</xdr:colOff>
          <xdr:row>118</xdr:row>
          <xdr:rowOff>323850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419100</xdr:colOff>
          <xdr:row>25</xdr:row>
          <xdr:rowOff>114300</xdr:rowOff>
        </xdr:from>
        <xdr:to>
          <xdr:col>69</xdr:col>
          <xdr:colOff>190500</xdr:colOff>
          <xdr:row>26</xdr:row>
          <xdr:rowOff>504825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390525</xdr:colOff>
          <xdr:row>64</xdr:row>
          <xdr:rowOff>276225</xdr:rowOff>
        </xdr:from>
        <xdr:to>
          <xdr:col>63</xdr:col>
          <xdr:colOff>304800</xdr:colOff>
          <xdr:row>65</xdr:row>
          <xdr:rowOff>323850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285750</xdr:colOff>
          <xdr:row>60</xdr:row>
          <xdr:rowOff>295275</xdr:rowOff>
        </xdr:from>
        <xdr:to>
          <xdr:col>62</xdr:col>
          <xdr:colOff>457200</xdr:colOff>
          <xdr:row>61</xdr:row>
          <xdr:rowOff>333375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352425</xdr:colOff>
          <xdr:row>108</xdr:row>
          <xdr:rowOff>361950</xdr:rowOff>
        </xdr:from>
        <xdr:to>
          <xdr:col>89</xdr:col>
          <xdr:colOff>104775</xdr:colOff>
          <xdr:row>109</xdr:row>
          <xdr:rowOff>400050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35</xdr:col>
      <xdr:colOff>235526</xdr:colOff>
      <xdr:row>84</xdr:row>
      <xdr:rowOff>322117</xdr:rowOff>
    </xdr:from>
    <xdr:ext cx="7886339" cy="6802583"/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3526" y="2150917"/>
          <a:ext cx="7886339" cy="6802583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oneCellAnchor>
  <xdr:oneCellAnchor>
    <xdr:from>
      <xdr:col>50</xdr:col>
      <xdr:colOff>285751</xdr:colOff>
      <xdr:row>84</xdr:row>
      <xdr:rowOff>190502</xdr:rowOff>
    </xdr:from>
    <xdr:ext cx="7389024" cy="6919913"/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1" y="2019302"/>
          <a:ext cx="7389024" cy="6919913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190500</xdr:colOff>
          <xdr:row>88</xdr:row>
          <xdr:rowOff>381000</xdr:rowOff>
        </xdr:from>
        <xdr:to>
          <xdr:col>88</xdr:col>
          <xdr:colOff>514350</xdr:colOff>
          <xdr:row>89</xdr:row>
          <xdr:rowOff>342900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113</xdr:col>
          <xdr:colOff>304800</xdr:colOff>
          <xdr:row>64</xdr:row>
          <xdr:rowOff>123825</xdr:rowOff>
        </xdr:from>
        <xdr:to>
          <xdr:col>115</xdr:col>
          <xdr:colOff>228600</xdr:colOff>
          <xdr:row>65</xdr:row>
          <xdr:rowOff>514350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68</xdr:col>
      <xdr:colOff>190499</xdr:colOff>
      <xdr:row>114</xdr:row>
      <xdr:rowOff>214311</xdr:rowOff>
    </xdr:from>
    <xdr:ext cx="6215062" cy="6887733"/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16899" y="2043111"/>
          <a:ext cx="6215062" cy="6887733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285750</xdr:colOff>
          <xdr:row>100</xdr:row>
          <xdr:rowOff>142875</xdr:rowOff>
        </xdr:from>
        <xdr:to>
          <xdr:col>87</xdr:col>
          <xdr:colOff>352425</xdr:colOff>
          <xdr:row>101</xdr:row>
          <xdr:rowOff>457200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219075</xdr:colOff>
          <xdr:row>41</xdr:row>
          <xdr:rowOff>381000</xdr:rowOff>
        </xdr:from>
        <xdr:to>
          <xdr:col>79</xdr:col>
          <xdr:colOff>504825</xdr:colOff>
          <xdr:row>43</xdr:row>
          <xdr:rowOff>95250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304800</xdr:colOff>
          <xdr:row>56</xdr:row>
          <xdr:rowOff>333375</xdr:rowOff>
        </xdr:from>
        <xdr:to>
          <xdr:col>88</xdr:col>
          <xdr:colOff>133350</xdr:colOff>
          <xdr:row>57</xdr:row>
          <xdr:rowOff>304800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190500</xdr:colOff>
          <xdr:row>76</xdr:row>
          <xdr:rowOff>161925</xdr:rowOff>
        </xdr:from>
        <xdr:to>
          <xdr:col>88</xdr:col>
          <xdr:colOff>428625</xdr:colOff>
          <xdr:row>77</xdr:row>
          <xdr:rowOff>485775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352425</xdr:colOff>
          <xdr:row>52</xdr:row>
          <xdr:rowOff>257175</xdr:rowOff>
        </xdr:from>
        <xdr:to>
          <xdr:col>89</xdr:col>
          <xdr:colOff>285750</xdr:colOff>
          <xdr:row>53</xdr:row>
          <xdr:rowOff>219075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88</xdr:col>
          <xdr:colOff>238125</xdr:colOff>
          <xdr:row>60</xdr:row>
          <xdr:rowOff>295275</xdr:rowOff>
        </xdr:from>
        <xdr:to>
          <xdr:col>91</xdr:col>
          <xdr:colOff>438150</xdr:colOff>
          <xdr:row>61</xdr:row>
          <xdr:rowOff>266700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188</xdr:col>
      <xdr:colOff>261939</xdr:colOff>
      <xdr:row>37</xdr:row>
      <xdr:rowOff>333376</xdr:rowOff>
    </xdr:from>
    <xdr:to>
      <xdr:col>197</xdr:col>
      <xdr:colOff>361952</xdr:colOff>
      <xdr:row>45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107252" y="23860126"/>
          <a:ext cx="5457825" cy="476250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199</xdr:col>
      <xdr:colOff>190498</xdr:colOff>
      <xdr:row>37</xdr:row>
      <xdr:rowOff>357185</xdr:rowOff>
    </xdr:from>
    <xdr:to>
      <xdr:col>209</xdr:col>
      <xdr:colOff>452436</xdr:colOff>
      <xdr:row>44</xdr:row>
      <xdr:rowOff>228221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035811" y="30075185"/>
          <a:ext cx="6215063" cy="4204911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211</xdr:col>
      <xdr:colOff>428625</xdr:colOff>
      <xdr:row>37</xdr:row>
      <xdr:rowOff>381000</xdr:rowOff>
    </xdr:from>
    <xdr:to>
      <xdr:col>222</xdr:col>
      <xdr:colOff>261937</xdr:colOff>
      <xdr:row>47</xdr:row>
      <xdr:rowOff>373309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417688" y="23907750"/>
          <a:ext cx="6381750" cy="6183559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224</xdr:col>
      <xdr:colOff>261937</xdr:colOff>
      <xdr:row>37</xdr:row>
      <xdr:rowOff>142873</xdr:rowOff>
    </xdr:from>
    <xdr:to>
      <xdr:col>236</xdr:col>
      <xdr:colOff>290512</xdr:colOff>
      <xdr:row>44</xdr:row>
      <xdr:rowOff>495298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538500" y="23669623"/>
          <a:ext cx="7172325" cy="468630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188</xdr:col>
      <xdr:colOff>309558</xdr:colOff>
      <xdr:row>52</xdr:row>
      <xdr:rowOff>285751</xdr:rowOff>
    </xdr:from>
    <xdr:to>
      <xdr:col>197</xdr:col>
      <xdr:colOff>255328</xdr:colOff>
      <xdr:row>63</xdr:row>
      <xdr:rowOff>243376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084558" y="38671501"/>
          <a:ext cx="5303582" cy="676800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199</xdr:col>
      <xdr:colOff>285749</xdr:colOff>
      <xdr:row>52</xdr:row>
      <xdr:rowOff>333375</xdr:rowOff>
    </xdr:from>
    <xdr:to>
      <xdr:col>211</xdr:col>
      <xdr:colOff>219074</xdr:colOff>
      <xdr:row>62</xdr:row>
      <xdr:rowOff>180975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131062" y="38719125"/>
          <a:ext cx="7077075" cy="603885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164</xdr:col>
          <xdr:colOff>266700</xdr:colOff>
          <xdr:row>40</xdr:row>
          <xdr:rowOff>523875</xdr:rowOff>
        </xdr:from>
        <xdr:to>
          <xdr:col>179</xdr:col>
          <xdr:colOff>504825</xdr:colOff>
          <xdr:row>49</xdr:row>
          <xdr:rowOff>409575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297</xdr:col>
      <xdr:colOff>281420</xdr:colOff>
      <xdr:row>45</xdr:row>
      <xdr:rowOff>138546</xdr:rowOff>
    </xdr:from>
    <xdr:to>
      <xdr:col>309</xdr:col>
      <xdr:colOff>190237</xdr:colOff>
      <xdr:row>52</xdr:row>
      <xdr:rowOff>467591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089233" y="27999171"/>
          <a:ext cx="7052567" cy="466292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299</xdr:col>
      <xdr:colOff>381000</xdr:colOff>
      <xdr:row>56</xdr:row>
      <xdr:rowOff>333375</xdr:rowOff>
    </xdr:from>
    <xdr:to>
      <xdr:col>310</xdr:col>
      <xdr:colOff>277524</xdr:colOff>
      <xdr:row>66</xdr:row>
      <xdr:rowOff>202623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8379438" y="35004375"/>
          <a:ext cx="6444961" cy="6060498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322</xdr:col>
      <xdr:colOff>371474</xdr:colOff>
      <xdr:row>49</xdr:row>
      <xdr:rowOff>166690</xdr:rowOff>
    </xdr:from>
    <xdr:to>
      <xdr:col>331</xdr:col>
      <xdr:colOff>383596</xdr:colOff>
      <xdr:row>61</xdr:row>
      <xdr:rowOff>532104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2062099" y="30503815"/>
          <a:ext cx="5369935" cy="7794914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92</xdr:col>
          <xdr:colOff>209550</xdr:colOff>
          <xdr:row>60</xdr:row>
          <xdr:rowOff>219075</xdr:rowOff>
        </xdr:from>
        <xdr:to>
          <xdr:col>104</xdr:col>
          <xdr:colOff>428625</xdr:colOff>
          <xdr:row>61</xdr:row>
          <xdr:rowOff>390525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104775</xdr:colOff>
          <xdr:row>16</xdr:row>
          <xdr:rowOff>57150</xdr:rowOff>
        </xdr:from>
        <xdr:to>
          <xdr:col>24</xdr:col>
          <xdr:colOff>247650</xdr:colOff>
          <xdr:row>17</xdr:row>
          <xdr:rowOff>323850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161925</xdr:colOff>
          <xdr:row>43</xdr:row>
          <xdr:rowOff>180975</xdr:rowOff>
        </xdr:from>
        <xdr:to>
          <xdr:col>24</xdr:col>
          <xdr:colOff>219075</xdr:colOff>
          <xdr:row>45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209550</xdr:colOff>
          <xdr:row>47</xdr:row>
          <xdr:rowOff>171450</xdr:rowOff>
        </xdr:from>
        <xdr:to>
          <xdr:col>24</xdr:col>
          <xdr:colOff>47625</xdr:colOff>
          <xdr:row>48</xdr:row>
          <xdr:rowOff>219075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50</xdr:row>
          <xdr:rowOff>228600</xdr:rowOff>
        </xdr:from>
        <xdr:to>
          <xdr:col>24</xdr:col>
          <xdr:colOff>180975</xdr:colOff>
          <xdr:row>51</xdr:row>
          <xdr:rowOff>247650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295275</xdr:colOff>
          <xdr:row>53</xdr:row>
          <xdr:rowOff>171450</xdr:rowOff>
        </xdr:from>
        <xdr:to>
          <xdr:col>24</xdr:col>
          <xdr:colOff>38100</xdr:colOff>
          <xdr:row>55</xdr:row>
          <xdr:rowOff>200025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85725</xdr:colOff>
          <xdr:row>59</xdr:row>
          <xdr:rowOff>180975</xdr:rowOff>
        </xdr:from>
        <xdr:to>
          <xdr:col>24</xdr:col>
          <xdr:colOff>266700</xdr:colOff>
          <xdr:row>61</xdr:row>
          <xdr:rowOff>209550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219075</xdr:colOff>
          <xdr:row>66</xdr:row>
          <xdr:rowOff>180975</xdr:rowOff>
        </xdr:from>
        <xdr:to>
          <xdr:col>24</xdr:col>
          <xdr:colOff>47625</xdr:colOff>
          <xdr:row>68</xdr:row>
          <xdr:rowOff>209550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0</xdr:col>
      <xdr:colOff>365412</xdr:colOff>
      <xdr:row>98</xdr:row>
      <xdr:rowOff>166254</xdr:rowOff>
    </xdr:from>
    <xdr:ext cx="4397087" cy="3792831"/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412" y="29884254"/>
          <a:ext cx="4397087" cy="3792831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oneCellAnchor>
  <xdr:oneCellAnchor>
    <xdr:from>
      <xdr:col>13</xdr:col>
      <xdr:colOff>320388</xdr:colOff>
      <xdr:row>98</xdr:row>
      <xdr:rowOff>190503</xdr:rowOff>
    </xdr:from>
    <xdr:ext cx="3974521" cy="3722188"/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3388" y="29908503"/>
          <a:ext cx="3974521" cy="3722188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oneCellAnchor>
  <xdr:oneCellAnchor>
    <xdr:from>
      <xdr:col>25</xdr:col>
      <xdr:colOff>355009</xdr:colOff>
      <xdr:row>3</xdr:row>
      <xdr:rowOff>210597</xdr:rowOff>
    </xdr:from>
    <xdr:ext cx="2327009" cy="2578868"/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80009" y="1353597"/>
          <a:ext cx="2327009" cy="2578868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219075</xdr:colOff>
          <xdr:row>78</xdr:row>
          <xdr:rowOff>161925</xdr:rowOff>
        </xdr:from>
        <xdr:to>
          <xdr:col>24</xdr:col>
          <xdr:colOff>200025</xdr:colOff>
          <xdr:row>80</xdr:row>
          <xdr:rowOff>190500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73</xdr:row>
          <xdr:rowOff>142875</xdr:rowOff>
        </xdr:from>
        <xdr:to>
          <xdr:col>24</xdr:col>
          <xdr:colOff>114300</xdr:colOff>
          <xdr:row>74</xdr:row>
          <xdr:rowOff>190500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82</xdr:row>
          <xdr:rowOff>152400</xdr:rowOff>
        </xdr:from>
        <xdr:to>
          <xdr:col>24</xdr:col>
          <xdr:colOff>76200</xdr:colOff>
          <xdr:row>84</xdr:row>
          <xdr:rowOff>190500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86</xdr:row>
          <xdr:rowOff>209550</xdr:rowOff>
        </xdr:from>
        <xdr:to>
          <xdr:col>24</xdr:col>
          <xdr:colOff>209550</xdr:colOff>
          <xdr:row>88</xdr:row>
          <xdr:rowOff>247650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152400</xdr:colOff>
          <xdr:row>90</xdr:row>
          <xdr:rowOff>104775</xdr:rowOff>
        </xdr:from>
        <xdr:to>
          <xdr:col>24</xdr:col>
          <xdr:colOff>104775</xdr:colOff>
          <xdr:row>92</xdr:row>
          <xdr:rowOff>133350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200025</xdr:colOff>
          <xdr:row>110</xdr:row>
          <xdr:rowOff>161925</xdr:rowOff>
        </xdr:from>
        <xdr:to>
          <xdr:col>24</xdr:col>
          <xdr:colOff>180975</xdr:colOff>
          <xdr:row>111</xdr:row>
          <xdr:rowOff>209550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180975</xdr:colOff>
          <xdr:row>116</xdr:row>
          <xdr:rowOff>228600</xdr:rowOff>
        </xdr:from>
        <xdr:to>
          <xdr:col>24</xdr:col>
          <xdr:colOff>133350</xdr:colOff>
          <xdr:row>117</xdr:row>
          <xdr:rowOff>209550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257175</xdr:colOff>
          <xdr:row>122</xdr:row>
          <xdr:rowOff>180975</xdr:rowOff>
        </xdr:from>
        <xdr:to>
          <xdr:col>24</xdr:col>
          <xdr:colOff>190500</xdr:colOff>
          <xdr:row>123</xdr:row>
          <xdr:rowOff>123825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219075</xdr:colOff>
          <xdr:row>125</xdr:row>
          <xdr:rowOff>161925</xdr:rowOff>
        </xdr:from>
        <xdr:to>
          <xdr:col>24</xdr:col>
          <xdr:colOff>142875</xdr:colOff>
          <xdr:row>126</xdr:row>
          <xdr:rowOff>142875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304800</xdr:colOff>
          <xdr:row>128</xdr:row>
          <xdr:rowOff>161925</xdr:rowOff>
        </xdr:from>
        <xdr:to>
          <xdr:col>24</xdr:col>
          <xdr:colOff>114300</xdr:colOff>
          <xdr:row>129</xdr:row>
          <xdr:rowOff>180975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123825</xdr:colOff>
          <xdr:row>2</xdr:row>
          <xdr:rowOff>133350</xdr:rowOff>
        </xdr:from>
        <xdr:to>
          <xdr:col>49</xdr:col>
          <xdr:colOff>285750</xdr:colOff>
          <xdr:row>3</xdr:row>
          <xdr:rowOff>152400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47625</xdr:colOff>
          <xdr:row>5</xdr:row>
          <xdr:rowOff>161925</xdr:rowOff>
        </xdr:from>
        <xdr:to>
          <xdr:col>48</xdr:col>
          <xdr:colOff>180975</xdr:colOff>
          <xdr:row>6</xdr:row>
          <xdr:rowOff>104775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361950</xdr:colOff>
          <xdr:row>16</xdr:row>
          <xdr:rowOff>0</xdr:rowOff>
        </xdr:from>
        <xdr:to>
          <xdr:col>30</xdr:col>
          <xdr:colOff>28575</xdr:colOff>
          <xdr:row>17</xdr:row>
          <xdr:rowOff>47625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19050</xdr:colOff>
          <xdr:row>15</xdr:row>
          <xdr:rowOff>180975</xdr:rowOff>
        </xdr:from>
        <xdr:to>
          <xdr:col>46</xdr:col>
          <xdr:colOff>333375</xdr:colOff>
          <xdr:row>17</xdr:row>
          <xdr:rowOff>66675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57150</xdr:colOff>
          <xdr:row>8</xdr:row>
          <xdr:rowOff>161925</xdr:rowOff>
        </xdr:from>
        <xdr:to>
          <xdr:col>48</xdr:col>
          <xdr:colOff>190500</xdr:colOff>
          <xdr:row>10</xdr:row>
          <xdr:rowOff>190500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342900</xdr:colOff>
          <xdr:row>27</xdr:row>
          <xdr:rowOff>76200</xdr:rowOff>
        </xdr:from>
        <xdr:to>
          <xdr:col>48</xdr:col>
          <xdr:colOff>285750</xdr:colOff>
          <xdr:row>28</xdr:row>
          <xdr:rowOff>266700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190500</xdr:colOff>
          <xdr:row>30</xdr:row>
          <xdr:rowOff>209550</xdr:rowOff>
        </xdr:from>
        <xdr:to>
          <xdr:col>49</xdr:col>
          <xdr:colOff>266700</xdr:colOff>
          <xdr:row>32</xdr:row>
          <xdr:rowOff>161925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209550</xdr:colOff>
          <xdr:row>34</xdr:row>
          <xdr:rowOff>180975</xdr:rowOff>
        </xdr:from>
        <xdr:to>
          <xdr:col>49</xdr:col>
          <xdr:colOff>123825</xdr:colOff>
          <xdr:row>36</xdr:row>
          <xdr:rowOff>142875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209550</xdr:colOff>
          <xdr:row>40</xdr:row>
          <xdr:rowOff>142875</xdr:rowOff>
        </xdr:from>
        <xdr:to>
          <xdr:col>49</xdr:col>
          <xdr:colOff>257175</xdr:colOff>
          <xdr:row>42</xdr:row>
          <xdr:rowOff>171450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123825</xdr:colOff>
          <xdr:row>44</xdr:row>
          <xdr:rowOff>161925</xdr:rowOff>
        </xdr:from>
        <xdr:to>
          <xdr:col>49</xdr:col>
          <xdr:colOff>276225</xdr:colOff>
          <xdr:row>45</xdr:row>
          <xdr:rowOff>209550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219075</xdr:colOff>
          <xdr:row>51</xdr:row>
          <xdr:rowOff>104775</xdr:rowOff>
        </xdr:from>
        <xdr:to>
          <xdr:col>49</xdr:col>
          <xdr:colOff>133350</xdr:colOff>
          <xdr:row>52</xdr:row>
          <xdr:rowOff>228600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257175</xdr:colOff>
          <xdr:row>59</xdr:row>
          <xdr:rowOff>161925</xdr:rowOff>
        </xdr:from>
        <xdr:to>
          <xdr:col>49</xdr:col>
          <xdr:colOff>114300</xdr:colOff>
          <xdr:row>60</xdr:row>
          <xdr:rowOff>209550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276225</xdr:colOff>
          <xdr:row>24</xdr:row>
          <xdr:rowOff>180975</xdr:rowOff>
        </xdr:from>
        <xdr:to>
          <xdr:col>48</xdr:col>
          <xdr:colOff>323850</xdr:colOff>
          <xdr:row>25</xdr:row>
          <xdr:rowOff>190500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323850</xdr:colOff>
          <xdr:row>54</xdr:row>
          <xdr:rowOff>104775</xdr:rowOff>
        </xdr:from>
        <xdr:to>
          <xdr:col>49</xdr:col>
          <xdr:colOff>142875</xdr:colOff>
          <xdr:row>55</xdr:row>
          <xdr:rowOff>295275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209550</xdr:colOff>
          <xdr:row>21</xdr:row>
          <xdr:rowOff>76200</xdr:rowOff>
        </xdr:from>
        <xdr:to>
          <xdr:col>49</xdr:col>
          <xdr:colOff>104775</xdr:colOff>
          <xdr:row>22</xdr:row>
          <xdr:rowOff>276225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219075</xdr:colOff>
          <xdr:row>62</xdr:row>
          <xdr:rowOff>104775</xdr:rowOff>
        </xdr:from>
        <xdr:to>
          <xdr:col>49</xdr:col>
          <xdr:colOff>76200</xdr:colOff>
          <xdr:row>63</xdr:row>
          <xdr:rowOff>304800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76761</xdr:colOff>
          <xdr:row>16</xdr:row>
          <xdr:rowOff>63874</xdr:rowOff>
        </xdr:from>
        <xdr:to>
          <xdr:col>30</xdr:col>
          <xdr:colOff>172011</xdr:colOff>
          <xdr:row>17</xdr:row>
          <xdr:rowOff>206749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240367</xdr:colOff>
          <xdr:row>50</xdr:row>
          <xdr:rowOff>124386</xdr:rowOff>
        </xdr:from>
        <xdr:to>
          <xdr:col>30</xdr:col>
          <xdr:colOff>61633</xdr:colOff>
          <xdr:row>52</xdr:row>
          <xdr:rowOff>143436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159124</xdr:colOff>
          <xdr:row>54</xdr:row>
          <xdr:rowOff>131110</xdr:rowOff>
        </xdr:from>
        <xdr:to>
          <xdr:col>30</xdr:col>
          <xdr:colOff>140074</xdr:colOff>
          <xdr:row>55</xdr:row>
          <xdr:rowOff>112060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121585</xdr:colOff>
          <xdr:row>57</xdr:row>
          <xdr:rowOff>148479</xdr:rowOff>
        </xdr:from>
        <xdr:to>
          <xdr:col>30</xdr:col>
          <xdr:colOff>197785</xdr:colOff>
          <xdr:row>58</xdr:row>
          <xdr:rowOff>129429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181536</xdr:colOff>
          <xdr:row>60</xdr:row>
          <xdr:rowOff>128870</xdr:rowOff>
        </xdr:from>
        <xdr:to>
          <xdr:col>30</xdr:col>
          <xdr:colOff>2802</xdr:colOff>
          <xdr:row>62</xdr:row>
          <xdr:rowOff>174253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200586</xdr:colOff>
          <xdr:row>64</xdr:row>
          <xdr:rowOff>117663</xdr:rowOff>
        </xdr:from>
        <xdr:to>
          <xdr:col>30</xdr:col>
          <xdr:colOff>114861</xdr:colOff>
          <xdr:row>66</xdr:row>
          <xdr:rowOff>163047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222998</xdr:colOff>
          <xdr:row>74</xdr:row>
          <xdr:rowOff>124387</xdr:rowOff>
        </xdr:from>
        <xdr:to>
          <xdr:col>30</xdr:col>
          <xdr:colOff>118223</xdr:colOff>
          <xdr:row>76</xdr:row>
          <xdr:rowOff>172012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2</xdr:col>
      <xdr:colOff>22512</xdr:colOff>
      <xdr:row>100</xdr:row>
      <xdr:rowOff>98218</xdr:rowOff>
    </xdr:from>
    <xdr:ext cx="3498603" cy="3017818"/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226" y="30033932"/>
          <a:ext cx="3498603" cy="3017818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oneCellAnchor>
  <xdr:oneCellAnchor>
    <xdr:from>
      <xdr:col>17</xdr:col>
      <xdr:colOff>274123</xdr:colOff>
      <xdr:row>100</xdr:row>
      <xdr:rowOff>176894</xdr:rowOff>
    </xdr:from>
    <xdr:ext cx="3195698" cy="2992810"/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3194" y="30112608"/>
          <a:ext cx="3195698" cy="299281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oneCellAnchor>
  <xdr:oneCellAnchor>
    <xdr:from>
      <xdr:col>33</xdr:col>
      <xdr:colOff>1624</xdr:colOff>
      <xdr:row>4</xdr:row>
      <xdr:rowOff>138560</xdr:rowOff>
    </xdr:from>
    <xdr:ext cx="2196330" cy="2434045"/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6065" y="1348795"/>
          <a:ext cx="2196330" cy="2434045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165848</xdr:colOff>
          <xdr:row>81</xdr:row>
          <xdr:rowOff>106457</xdr:rowOff>
        </xdr:from>
        <xdr:to>
          <xdr:col>30</xdr:col>
          <xdr:colOff>146798</xdr:colOff>
          <xdr:row>83</xdr:row>
          <xdr:rowOff>123266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210111</xdr:colOff>
          <xdr:row>85</xdr:row>
          <xdr:rowOff>124387</xdr:rowOff>
        </xdr:from>
        <xdr:to>
          <xdr:col>30</xdr:col>
          <xdr:colOff>95811</xdr:colOff>
          <xdr:row>86</xdr:row>
          <xdr:rowOff>143437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273424</xdr:colOff>
          <xdr:row>88</xdr:row>
          <xdr:rowOff>122707</xdr:rowOff>
        </xdr:from>
        <xdr:to>
          <xdr:col>30</xdr:col>
          <xdr:colOff>121024</xdr:colOff>
          <xdr:row>90</xdr:row>
          <xdr:rowOff>168090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140074</xdr:colOff>
          <xdr:row>116</xdr:row>
          <xdr:rowOff>129991</xdr:rowOff>
        </xdr:from>
        <xdr:to>
          <xdr:col>30</xdr:col>
          <xdr:colOff>140074</xdr:colOff>
          <xdr:row>118</xdr:row>
          <xdr:rowOff>168091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121024</xdr:colOff>
          <xdr:row>113</xdr:row>
          <xdr:rowOff>139516</xdr:rowOff>
        </xdr:from>
        <xdr:to>
          <xdr:col>30</xdr:col>
          <xdr:colOff>149599</xdr:colOff>
          <xdr:row>114</xdr:row>
          <xdr:rowOff>196666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244849</xdr:colOff>
          <xdr:row>122</xdr:row>
          <xdr:rowOff>139517</xdr:rowOff>
        </xdr:from>
        <xdr:to>
          <xdr:col>30</xdr:col>
          <xdr:colOff>18490</xdr:colOff>
          <xdr:row>123</xdr:row>
          <xdr:rowOff>168091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135592</xdr:colOff>
          <xdr:row>128</xdr:row>
          <xdr:rowOff>143999</xdr:rowOff>
        </xdr:from>
        <xdr:to>
          <xdr:col>30</xdr:col>
          <xdr:colOff>192742</xdr:colOff>
          <xdr:row>129</xdr:row>
          <xdr:rowOff>124948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145117</xdr:colOff>
          <xdr:row>131</xdr:row>
          <xdr:rowOff>134473</xdr:rowOff>
        </xdr:from>
        <xdr:to>
          <xdr:col>30</xdr:col>
          <xdr:colOff>183217</xdr:colOff>
          <xdr:row>132</xdr:row>
          <xdr:rowOff>153523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219636</xdr:colOff>
          <xdr:row>134</xdr:row>
          <xdr:rowOff>101417</xdr:rowOff>
        </xdr:from>
        <xdr:to>
          <xdr:col>30</xdr:col>
          <xdr:colOff>86286</xdr:colOff>
          <xdr:row>135</xdr:row>
          <xdr:rowOff>129991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138393</xdr:colOff>
          <xdr:row>137</xdr:row>
          <xdr:rowOff>94692</xdr:rowOff>
        </xdr:from>
        <xdr:to>
          <xdr:col>30</xdr:col>
          <xdr:colOff>147918</xdr:colOff>
          <xdr:row>138</xdr:row>
          <xdr:rowOff>75642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224118</xdr:colOff>
          <xdr:row>140</xdr:row>
          <xdr:rowOff>114303</xdr:rowOff>
        </xdr:from>
        <xdr:to>
          <xdr:col>30</xdr:col>
          <xdr:colOff>119343</xdr:colOff>
          <xdr:row>141</xdr:row>
          <xdr:rowOff>95253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169210</xdr:colOff>
          <xdr:row>5</xdr:row>
          <xdr:rowOff>146237</xdr:rowOff>
        </xdr:from>
        <xdr:to>
          <xdr:col>46</xdr:col>
          <xdr:colOff>19051</xdr:colOff>
          <xdr:row>6</xdr:row>
          <xdr:rowOff>136712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58</xdr:col>
          <xdr:colOff>189941</xdr:colOff>
          <xdr:row>8</xdr:row>
          <xdr:rowOff>141755</xdr:rowOff>
        </xdr:from>
        <xdr:to>
          <xdr:col>61</xdr:col>
          <xdr:colOff>20732</xdr:colOff>
          <xdr:row>10</xdr:row>
          <xdr:rowOff>189380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58</xdr:col>
          <xdr:colOff>172011</xdr:colOff>
          <xdr:row>15</xdr:row>
          <xdr:rowOff>125506</xdr:rowOff>
        </xdr:from>
        <xdr:to>
          <xdr:col>61</xdr:col>
          <xdr:colOff>67236</xdr:colOff>
          <xdr:row>17</xdr:row>
          <xdr:rowOff>163606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162486</xdr:colOff>
          <xdr:row>19</xdr:row>
          <xdr:rowOff>101974</xdr:rowOff>
        </xdr:from>
        <xdr:to>
          <xdr:col>61</xdr:col>
          <xdr:colOff>114861</xdr:colOff>
          <xdr:row>21</xdr:row>
          <xdr:rowOff>149599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57</xdr:col>
          <xdr:colOff>134472</xdr:colOff>
          <xdr:row>34</xdr:row>
          <xdr:rowOff>130549</xdr:rowOff>
        </xdr:from>
        <xdr:to>
          <xdr:col>61</xdr:col>
          <xdr:colOff>50988</xdr:colOff>
          <xdr:row>35</xdr:row>
          <xdr:rowOff>121024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58</xdr:col>
          <xdr:colOff>142316</xdr:colOff>
          <xdr:row>43</xdr:row>
          <xdr:rowOff>94130</xdr:rowOff>
        </xdr:from>
        <xdr:to>
          <xdr:col>61</xdr:col>
          <xdr:colOff>115982</xdr:colOff>
          <xdr:row>45</xdr:row>
          <xdr:rowOff>132230</xdr:rowOff>
        </xdr:to>
        <xdr:sp macro="" textlink="">
          <xdr:nvSpPr>
            <xdr:cNvPr id="3100" name="Object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57</xdr:col>
          <xdr:colOff>126067</xdr:colOff>
          <xdr:row>54</xdr:row>
          <xdr:rowOff>78442</xdr:rowOff>
        </xdr:from>
        <xdr:to>
          <xdr:col>61</xdr:col>
          <xdr:colOff>71158</xdr:colOff>
          <xdr:row>55</xdr:row>
          <xdr:rowOff>135592</xdr:rowOff>
        </xdr:to>
        <xdr:sp macro="" textlink="">
          <xdr:nvSpPr>
            <xdr:cNvPr id="3101" name="Object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200586</xdr:colOff>
          <xdr:row>12</xdr:row>
          <xdr:rowOff>147918</xdr:rowOff>
        </xdr:from>
        <xdr:to>
          <xdr:col>61</xdr:col>
          <xdr:colOff>40902</xdr:colOff>
          <xdr:row>13</xdr:row>
          <xdr:rowOff>166968</xdr:rowOff>
        </xdr:to>
        <xdr:sp macro="" textlink="">
          <xdr:nvSpPr>
            <xdr:cNvPr id="3102" name="Object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57</xdr:col>
          <xdr:colOff>145117</xdr:colOff>
          <xdr:row>50</xdr:row>
          <xdr:rowOff>99173</xdr:rowOff>
        </xdr:from>
        <xdr:to>
          <xdr:col>61</xdr:col>
          <xdr:colOff>33058</xdr:colOff>
          <xdr:row>52</xdr:row>
          <xdr:rowOff>137273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126067</xdr:colOff>
          <xdr:row>39</xdr:row>
          <xdr:rowOff>113180</xdr:rowOff>
        </xdr:from>
        <xdr:to>
          <xdr:col>30</xdr:col>
          <xdr:colOff>183217</xdr:colOff>
          <xdr:row>40</xdr:row>
          <xdr:rowOff>160805</xdr:rowOff>
        </xdr:to>
        <xdr:sp macro="" textlink="">
          <xdr:nvSpPr>
            <xdr:cNvPr id="3109" name="Object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187140</xdr:colOff>
          <xdr:row>5</xdr:row>
          <xdr:rowOff>79562</xdr:rowOff>
        </xdr:from>
        <xdr:to>
          <xdr:col>61</xdr:col>
          <xdr:colOff>75081</xdr:colOff>
          <xdr:row>6</xdr:row>
          <xdr:rowOff>212912</xdr:rowOff>
        </xdr:to>
        <xdr:sp macro="" textlink="">
          <xdr:nvSpPr>
            <xdr:cNvPr id="3110" name="Object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159124</xdr:colOff>
          <xdr:row>92</xdr:row>
          <xdr:rowOff>100855</xdr:rowOff>
        </xdr:from>
        <xdr:to>
          <xdr:col>30</xdr:col>
          <xdr:colOff>73399</xdr:colOff>
          <xdr:row>94</xdr:row>
          <xdr:rowOff>148481</xdr:rowOff>
        </xdr:to>
        <xdr:sp macro="" textlink="">
          <xdr:nvSpPr>
            <xdr:cNvPr id="3111" name="Object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178735</xdr:colOff>
          <xdr:row>30</xdr:row>
          <xdr:rowOff>116542</xdr:rowOff>
        </xdr:from>
        <xdr:to>
          <xdr:col>61</xdr:col>
          <xdr:colOff>104776</xdr:colOff>
          <xdr:row>32</xdr:row>
          <xdr:rowOff>164167</xdr:rowOff>
        </xdr:to>
        <xdr:sp macro="" textlink="">
          <xdr:nvSpPr>
            <xdr:cNvPr id="3112" name="Object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217955</xdr:colOff>
          <xdr:row>26</xdr:row>
          <xdr:rowOff>77881</xdr:rowOff>
        </xdr:from>
        <xdr:to>
          <xdr:col>61</xdr:col>
          <xdr:colOff>39221</xdr:colOff>
          <xdr:row>28</xdr:row>
          <xdr:rowOff>115981</xdr:rowOff>
        </xdr:to>
        <xdr:sp macro="" textlink="">
          <xdr:nvSpPr>
            <xdr:cNvPr id="3114" name="Object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58</xdr:col>
          <xdr:colOff>154642</xdr:colOff>
          <xdr:row>57</xdr:row>
          <xdr:rowOff>87967</xdr:rowOff>
        </xdr:from>
        <xdr:to>
          <xdr:col>60</xdr:col>
          <xdr:colOff>287992</xdr:colOff>
          <xdr:row>59</xdr:row>
          <xdr:rowOff>135592</xdr:rowOff>
        </xdr:to>
        <xdr:sp macro="" textlink="">
          <xdr:nvSpPr>
            <xdr:cNvPr id="3115" name="Object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0.bin"/><Relationship Id="rId21" Type="http://schemas.openxmlformats.org/officeDocument/2006/relationships/image" Target="../media/image7.emf"/><Relationship Id="rId42" Type="http://schemas.openxmlformats.org/officeDocument/2006/relationships/oleObject" Target="../embeddings/oleObject18.bin"/><Relationship Id="rId47" Type="http://schemas.openxmlformats.org/officeDocument/2006/relationships/image" Target="../media/image20.emf"/><Relationship Id="rId63" Type="http://schemas.openxmlformats.org/officeDocument/2006/relationships/image" Target="../media/image28.emf"/><Relationship Id="rId68" Type="http://schemas.openxmlformats.org/officeDocument/2006/relationships/oleObject" Target="../embeddings/oleObject31.bin"/><Relationship Id="rId16" Type="http://schemas.openxmlformats.org/officeDocument/2006/relationships/oleObject" Target="../embeddings/oleObject5.bin"/><Relationship Id="rId11" Type="http://schemas.openxmlformats.org/officeDocument/2006/relationships/image" Target="../media/image2.emf"/><Relationship Id="rId24" Type="http://schemas.openxmlformats.org/officeDocument/2006/relationships/oleObject" Target="../embeddings/oleObject9.bin"/><Relationship Id="rId32" Type="http://schemas.openxmlformats.org/officeDocument/2006/relationships/oleObject" Target="../embeddings/oleObject13.bin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17.bin"/><Relationship Id="rId45" Type="http://schemas.openxmlformats.org/officeDocument/2006/relationships/image" Target="../media/image19.emf"/><Relationship Id="rId53" Type="http://schemas.openxmlformats.org/officeDocument/2006/relationships/image" Target="../media/image23.emf"/><Relationship Id="rId58" Type="http://schemas.openxmlformats.org/officeDocument/2006/relationships/oleObject" Target="../embeddings/oleObject26.bin"/><Relationship Id="rId66" Type="http://schemas.openxmlformats.org/officeDocument/2006/relationships/oleObject" Target="../embeddings/oleObject30.bin"/><Relationship Id="rId74" Type="http://schemas.openxmlformats.org/officeDocument/2006/relationships/oleObject" Target="../embeddings/oleObject34.bin"/><Relationship Id="rId5" Type="http://schemas.openxmlformats.org/officeDocument/2006/relationships/printerSettings" Target="../printerSettings/printerSettings1.bin"/><Relationship Id="rId61" Type="http://schemas.openxmlformats.org/officeDocument/2006/relationships/image" Target="../media/image27.emf"/><Relationship Id="rId19" Type="http://schemas.openxmlformats.org/officeDocument/2006/relationships/image" Target="../media/image6.emf"/><Relationship Id="rId14" Type="http://schemas.openxmlformats.org/officeDocument/2006/relationships/oleObject" Target="../embeddings/oleObject4.bin"/><Relationship Id="rId22" Type="http://schemas.openxmlformats.org/officeDocument/2006/relationships/oleObject" Target="../embeddings/oleObject8.bin"/><Relationship Id="rId27" Type="http://schemas.openxmlformats.org/officeDocument/2006/relationships/image" Target="../media/image10.emf"/><Relationship Id="rId30" Type="http://schemas.openxmlformats.org/officeDocument/2006/relationships/oleObject" Target="../embeddings/oleObject12.bin"/><Relationship Id="rId35" Type="http://schemas.openxmlformats.org/officeDocument/2006/relationships/image" Target="../media/image14.emf"/><Relationship Id="rId43" Type="http://schemas.openxmlformats.org/officeDocument/2006/relationships/image" Target="../media/image18.emf"/><Relationship Id="rId48" Type="http://schemas.openxmlformats.org/officeDocument/2006/relationships/oleObject" Target="../embeddings/oleObject21.bin"/><Relationship Id="rId56" Type="http://schemas.openxmlformats.org/officeDocument/2006/relationships/oleObject" Target="../embeddings/oleObject25.bin"/><Relationship Id="rId64" Type="http://schemas.openxmlformats.org/officeDocument/2006/relationships/oleObject" Target="../embeddings/oleObject29.bin"/><Relationship Id="rId69" Type="http://schemas.openxmlformats.org/officeDocument/2006/relationships/image" Target="../media/image31.emf"/><Relationship Id="rId77" Type="http://schemas.openxmlformats.org/officeDocument/2006/relationships/image" Target="../media/image35.emf"/><Relationship Id="rId8" Type="http://schemas.openxmlformats.org/officeDocument/2006/relationships/oleObject" Target="../embeddings/oleObject1.bin"/><Relationship Id="rId51" Type="http://schemas.openxmlformats.org/officeDocument/2006/relationships/image" Target="../media/image22.emf"/><Relationship Id="rId72" Type="http://schemas.openxmlformats.org/officeDocument/2006/relationships/oleObject" Target="../embeddings/oleObject33.bin"/><Relationship Id="rId3" Type="http://schemas.openxmlformats.org/officeDocument/2006/relationships/hyperlink" Target="&#1089;&#1087;&#1077;&#1094;&#1084;&#1072;&#1096;.pdf" TargetMode="External"/><Relationship Id="rId12" Type="http://schemas.openxmlformats.org/officeDocument/2006/relationships/oleObject" Target="../embeddings/oleObject3.bin"/><Relationship Id="rId17" Type="http://schemas.openxmlformats.org/officeDocument/2006/relationships/image" Target="../media/image5.emf"/><Relationship Id="rId25" Type="http://schemas.openxmlformats.org/officeDocument/2006/relationships/image" Target="../media/image9.emf"/><Relationship Id="rId33" Type="http://schemas.openxmlformats.org/officeDocument/2006/relationships/image" Target="../media/image13.emf"/><Relationship Id="rId38" Type="http://schemas.openxmlformats.org/officeDocument/2006/relationships/oleObject" Target="../embeddings/oleObject16.bin"/><Relationship Id="rId46" Type="http://schemas.openxmlformats.org/officeDocument/2006/relationships/oleObject" Target="../embeddings/oleObject20.bin"/><Relationship Id="rId59" Type="http://schemas.openxmlformats.org/officeDocument/2006/relationships/image" Target="../media/image26.emf"/><Relationship Id="rId67" Type="http://schemas.openxmlformats.org/officeDocument/2006/relationships/image" Target="../media/image30.emf"/><Relationship Id="rId20" Type="http://schemas.openxmlformats.org/officeDocument/2006/relationships/oleObject" Target="../embeddings/oleObject7.bin"/><Relationship Id="rId41" Type="http://schemas.openxmlformats.org/officeDocument/2006/relationships/image" Target="../media/image17.emf"/><Relationship Id="rId54" Type="http://schemas.openxmlformats.org/officeDocument/2006/relationships/oleObject" Target="../embeddings/oleObject24.bin"/><Relationship Id="rId62" Type="http://schemas.openxmlformats.org/officeDocument/2006/relationships/oleObject" Target="../embeddings/oleObject28.bin"/><Relationship Id="rId70" Type="http://schemas.openxmlformats.org/officeDocument/2006/relationships/oleObject" Target="../embeddings/oleObject32.bin"/><Relationship Id="rId75" Type="http://schemas.openxmlformats.org/officeDocument/2006/relationships/image" Target="../media/image34.emf"/><Relationship Id="rId1" Type="http://schemas.openxmlformats.org/officeDocument/2006/relationships/hyperlink" Target="&#1089;&#1087;&#1077;&#1094;&#1084;&#1072;&#1096;.pdf" TargetMode="External"/><Relationship Id="rId6" Type="http://schemas.openxmlformats.org/officeDocument/2006/relationships/drawing" Target="../drawings/drawing1.xml"/><Relationship Id="rId15" Type="http://schemas.openxmlformats.org/officeDocument/2006/relationships/image" Target="../media/image4.emf"/><Relationship Id="rId23" Type="http://schemas.openxmlformats.org/officeDocument/2006/relationships/image" Target="../media/image8.emf"/><Relationship Id="rId28" Type="http://schemas.openxmlformats.org/officeDocument/2006/relationships/oleObject" Target="../embeddings/oleObject11.bin"/><Relationship Id="rId36" Type="http://schemas.openxmlformats.org/officeDocument/2006/relationships/oleObject" Target="../embeddings/oleObject15.bin"/><Relationship Id="rId49" Type="http://schemas.openxmlformats.org/officeDocument/2006/relationships/image" Target="../media/image21.emf"/><Relationship Id="rId57" Type="http://schemas.openxmlformats.org/officeDocument/2006/relationships/image" Target="../media/image25.emf"/><Relationship Id="rId10" Type="http://schemas.openxmlformats.org/officeDocument/2006/relationships/oleObject" Target="../embeddings/oleObject2.bin"/><Relationship Id="rId31" Type="http://schemas.openxmlformats.org/officeDocument/2006/relationships/image" Target="../media/image12.emf"/><Relationship Id="rId44" Type="http://schemas.openxmlformats.org/officeDocument/2006/relationships/oleObject" Target="../embeddings/oleObject19.bin"/><Relationship Id="rId52" Type="http://schemas.openxmlformats.org/officeDocument/2006/relationships/oleObject" Target="../embeddings/oleObject23.bin"/><Relationship Id="rId60" Type="http://schemas.openxmlformats.org/officeDocument/2006/relationships/oleObject" Target="../embeddings/oleObject27.bin"/><Relationship Id="rId65" Type="http://schemas.openxmlformats.org/officeDocument/2006/relationships/image" Target="../media/image29.emf"/><Relationship Id="rId73" Type="http://schemas.openxmlformats.org/officeDocument/2006/relationships/image" Target="../media/image33.emf"/><Relationship Id="rId4" Type="http://schemas.openxmlformats.org/officeDocument/2006/relationships/hyperlink" Target="&#1089;&#1087;&#1077;&#1094;&#1084;&#1072;&#1096;.pdf" TargetMode="External"/><Relationship Id="rId9" Type="http://schemas.openxmlformats.org/officeDocument/2006/relationships/image" Target="../media/image1.emf"/><Relationship Id="rId13" Type="http://schemas.openxmlformats.org/officeDocument/2006/relationships/image" Target="../media/image3.emf"/><Relationship Id="rId18" Type="http://schemas.openxmlformats.org/officeDocument/2006/relationships/oleObject" Target="../embeddings/oleObject6.bin"/><Relationship Id="rId39" Type="http://schemas.openxmlformats.org/officeDocument/2006/relationships/image" Target="../media/image16.emf"/><Relationship Id="rId34" Type="http://schemas.openxmlformats.org/officeDocument/2006/relationships/oleObject" Target="../embeddings/oleObject14.bin"/><Relationship Id="rId50" Type="http://schemas.openxmlformats.org/officeDocument/2006/relationships/oleObject" Target="../embeddings/oleObject22.bin"/><Relationship Id="rId55" Type="http://schemas.openxmlformats.org/officeDocument/2006/relationships/image" Target="../media/image24.emf"/><Relationship Id="rId76" Type="http://schemas.openxmlformats.org/officeDocument/2006/relationships/oleObject" Target="../embeddings/oleObject35.bin"/><Relationship Id="rId7" Type="http://schemas.openxmlformats.org/officeDocument/2006/relationships/vmlDrawing" Target="../drawings/vmlDrawing1.vml"/><Relationship Id="rId71" Type="http://schemas.openxmlformats.org/officeDocument/2006/relationships/image" Target="../media/image32.emf"/><Relationship Id="rId2" Type="http://schemas.openxmlformats.org/officeDocument/2006/relationships/hyperlink" Target="&#1089;&#1087;&#1077;&#1094;&#1084;&#1072;&#1096;.pdf" TargetMode="External"/><Relationship Id="rId29" Type="http://schemas.openxmlformats.org/officeDocument/2006/relationships/image" Target="../media/image11.emf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7.bin"/><Relationship Id="rId21" Type="http://schemas.openxmlformats.org/officeDocument/2006/relationships/image" Target="../media/image5.emf"/><Relationship Id="rId34" Type="http://schemas.openxmlformats.org/officeDocument/2006/relationships/oleObject" Target="../embeddings/oleObject51.bin"/><Relationship Id="rId42" Type="http://schemas.openxmlformats.org/officeDocument/2006/relationships/oleObject" Target="../embeddings/oleObject55.bin"/><Relationship Id="rId47" Type="http://schemas.openxmlformats.org/officeDocument/2006/relationships/image" Target="../media/image17.emf"/><Relationship Id="rId50" Type="http://schemas.openxmlformats.org/officeDocument/2006/relationships/oleObject" Target="../embeddings/oleObject59.bin"/><Relationship Id="rId55" Type="http://schemas.openxmlformats.org/officeDocument/2006/relationships/image" Target="../media/image20.emf"/><Relationship Id="rId63" Type="http://schemas.openxmlformats.org/officeDocument/2006/relationships/image" Target="../media/image50.emf"/><Relationship Id="rId68" Type="http://schemas.openxmlformats.org/officeDocument/2006/relationships/image" Target="../media/image27.emf"/><Relationship Id="rId7" Type="http://schemas.openxmlformats.org/officeDocument/2006/relationships/image" Target="../media/image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2.bin"/><Relationship Id="rId29" Type="http://schemas.openxmlformats.org/officeDocument/2006/relationships/image" Target="../media/image21.emf"/><Relationship Id="rId11" Type="http://schemas.openxmlformats.org/officeDocument/2006/relationships/image" Target="../media/image9.emf"/><Relationship Id="rId24" Type="http://schemas.openxmlformats.org/officeDocument/2006/relationships/oleObject" Target="../embeddings/oleObject46.bin"/><Relationship Id="rId32" Type="http://schemas.openxmlformats.org/officeDocument/2006/relationships/oleObject" Target="../embeddings/oleObject50.bin"/><Relationship Id="rId37" Type="http://schemas.openxmlformats.org/officeDocument/2006/relationships/image" Target="../media/image23.emf"/><Relationship Id="rId40" Type="http://schemas.openxmlformats.org/officeDocument/2006/relationships/oleObject" Target="../embeddings/oleObject54.bin"/><Relationship Id="rId45" Type="http://schemas.openxmlformats.org/officeDocument/2006/relationships/image" Target="../media/image35.emf"/><Relationship Id="rId53" Type="http://schemas.openxmlformats.org/officeDocument/2006/relationships/image" Target="../media/image14.emf"/><Relationship Id="rId58" Type="http://schemas.openxmlformats.org/officeDocument/2006/relationships/oleObject" Target="../embeddings/oleObject63.bin"/><Relationship Id="rId66" Type="http://schemas.openxmlformats.org/officeDocument/2006/relationships/oleObject" Target="../embeddings/oleObject67.bin"/><Relationship Id="rId5" Type="http://schemas.openxmlformats.org/officeDocument/2006/relationships/image" Target="../media/image3.emf"/><Relationship Id="rId61" Type="http://schemas.openxmlformats.org/officeDocument/2006/relationships/image" Target="../media/image25.emf"/><Relationship Id="rId19" Type="http://schemas.openxmlformats.org/officeDocument/2006/relationships/image" Target="../media/image19.emf"/><Relationship Id="rId14" Type="http://schemas.openxmlformats.org/officeDocument/2006/relationships/oleObject" Target="../embeddings/oleObject41.bin"/><Relationship Id="rId22" Type="http://schemas.openxmlformats.org/officeDocument/2006/relationships/oleObject" Target="../embeddings/oleObject45.bin"/><Relationship Id="rId27" Type="http://schemas.openxmlformats.org/officeDocument/2006/relationships/image" Target="../media/image10.emf"/><Relationship Id="rId30" Type="http://schemas.openxmlformats.org/officeDocument/2006/relationships/oleObject" Target="../embeddings/oleObject49.bin"/><Relationship Id="rId35" Type="http://schemas.openxmlformats.org/officeDocument/2006/relationships/image" Target="../media/image24.emf"/><Relationship Id="rId43" Type="http://schemas.openxmlformats.org/officeDocument/2006/relationships/image" Target="../media/image33.emf"/><Relationship Id="rId48" Type="http://schemas.openxmlformats.org/officeDocument/2006/relationships/oleObject" Target="../embeddings/oleObject58.bin"/><Relationship Id="rId56" Type="http://schemas.openxmlformats.org/officeDocument/2006/relationships/oleObject" Target="../embeddings/oleObject62.bin"/><Relationship Id="rId64" Type="http://schemas.openxmlformats.org/officeDocument/2006/relationships/oleObject" Target="../embeddings/oleObject66.bin"/><Relationship Id="rId8" Type="http://schemas.openxmlformats.org/officeDocument/2006/relationships/oleObject" Target="../embeddings/oleObject38.bin"/><Relationship Id="rId51" Type="http://schemas.openxmlformats.org/officeDocument/2006/relationships/image" Target="../media/image31.emf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40.bin"/><Relationship Id="rId17" Type="http://schemas.openxmlformats.org/officeDocument/2006/relationships/image" Target="../media/image4.emf"/><Relationship Id="rId25" Type="http://schemas.openxmlformats.org/officeDocument/2006/relationships/image" Target="../media/image48.emf"/><Relationship Id="rId33" Type="http://schemas.openxmlformats.org/officeDocument/2006/relationships/image" Target="../media/image7.emf"/><Relationship Id="rId38" Type="http://schemas.openxmlformats.org/officeDocument/2006/relationships/oleObject" Target="../embeddings/oleObject53.bin"/><Relationship Id="rId46" Type="http://schemas.openxmlformats.org/officeDocument/2006/relationships/oleObject" Target="../embeddings/oleObject57.bin"/><Relationship Id="rId59" Type="http://schemas.openxmlformats.org/officeDocument/2006/relationships/image" Target="../media/image49.emf"/><Relationship Id="rId67" Type="http://schemas.openxmlformats.org/officeDocument/2006/relationships/oleObject" Target="../embeddings/oleObject68.bin"/><Relationship Id="rId20" Type="http://schemas.openxmlformats.org/officeDocument/2006/relationships/oleObject" Target="../embeddings/oleObject44.bin"/><Relationship Id="rId41" Type="http://schemas.openxmlformats.org/officeDocument/2006/relationships/image" Target="../media/image30.emf"/><Relationship Id="rId54" Type="http://schemas.openxmlformats.org/officeDocument/2006/relationships/oleObject" Target="../embeddings/oleObject61.bin"/><Relationship Id="rId62" Type="http://schemas.openxmlformats.org/officeDocument/2006/relationships/oleObject" Target="../embeddings/oleObject65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7.bin"/><Relationship Id="rId15" Type="http://schemas.openxmlformats.org/officeDocument/2006/relationships/image" Target="../media/image8.emf"/><Relationship Id="rId23" Type="http://schemas.openxmlformats.org/officeDocument/2006/relationships/image" Target="../media/image12.emf"/><Relationship Id="rId28" Type="http://schemas.openxmlformats.org/officeDocument/2006/relationships/oleObject" Target="../embeddings/oleObject48.bin"/><Relationship Id="rId36" Type="http://schemas.openxmlformats.org/officeDocument/2006/relationships/oleObject" Target="../embeddings/oleObject52.bin"/><Relationship Id="rId49" Type="http://schemas.openxmlformats.org/officeDocument/2006/relationships/image" Target="../media/image16.emf"/><Relationship Id="rId57" Type="http://schemas.openxmlformats.org/officeDocument/2006/relationships/image" Target="../media/image26.emf"/><Relationship Id="rId10" Type="http://schemas.openxmlformats.org/officeDocument/2006/relationships/oleObject" Target="../embeddings/oleObject39.bin"/><Relationship Id="rId31" Type="http://schemas.openxmlformats.org/officeDocument/2006/relationships/image" Target="../media/image11.emf"/><Relationship Id="rId44" Type="http://schemas.openxmlformats.org/officeDocument/2006/relationships/oleObject" Target="../embeddings/oleObject56.bin"/><Relationship Id="rId52" Type="http://schemas.openxmlformats.org/officeDocument/2006/relationships/oleObject" Target="../embeddings/oleObject60.bin"/><Relationship Id="rId60" Type="http://schemas.openxmlformats.org/officeDocument/2006/relationships/oleObject" Target="../embeddings/oleObject64.bin"/><Relationship Id="rId65" Type="http://schemas.openxmlformats.org/officeDocument/2006/relationships/image" Target="../media/image51.emf"/><Relationship Id="rId4" Type="http://schemas.openxmlformats.org/officeDocument/2006/relationships/oleObject" Target="../embeddings/oleObject36.bin"/><Relationship Id="rId9" Type="http://schemas.openxmlformats.org/officeDocument/2006/relationships/image" Target="../media/image2.emf"/><Relationship Id="rId13" Type="http://schemas.openxmlformats.org/officeDocument/2006/relationships/image" Target="../media/image6.emf"/><Relationship Id="rId18" Type="http://schemas.openxmlformats.org/officeDocument/2006/relationships/oleObject" Target="../embeddings/oleObject43.bin"/><Relationship Id="rId39" Type="http://schemas.openxmlformats.org/officeDocument/2006/relationships/image" Target="../media/image32.emf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80.bin"/><Relationship Id="rId21" Type="http://schemas.openxmlformats.org/officeDocument/2006/relationships/image" Target="../media/image5.emf"/><Relationship Id="rId42" Type="http://schemas.openxmlformats.org/officeDocument/2006/relationships/oleObject" Target="../embeddings/oleObject88.bin"/><Relationship Id="rId47" Type="http://schemas.openxmlformats.org/officeDocument/2006/relationships/image" Target="../media/image31.emf"/><Relationship Id="rId63" Type="http://schemas.openxmlformats.org/officeDocument/2006/relationships/image" Target="../media/image54.emf"/><Relationship Id="rId68" Type="http://schemas.openxmlformats.org/officeDocument/2006/relationships/oleObject" Target="../embeddings/oleObject101.bin"/><Relationship Id="rId7" Type="http://schemas.openxmlformats.org/officeDocument/2006/relationships/image" Target="../media/image1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75.bin"/><Relationship Id="rId29" Type="http://schemas.openxmlformats.org/officeDocument/2006/relationships/image" Target="../media/image11.emf"/><Relationship Id="rId11" Type="http://schemas.openxmlformats.org/officeDocument/2006/relationships/image" Target="../media/image9.emf"/><Relationship Id="rId24" Type="http://schemas.openxmlformats.org/officeDocument/2006/relationships/oleObject" Target="../embeddings/oleObject79.bin"/><Relationship Id="rId32" Type="http://schemas.openxmlformats.org/officeDocument/2006/relationships/oleObject" Target="../embeddings/oleObject83.bin"/><Relationship Id="rId37" Type="http://schemas.openxmlformats.org/officeDocument/2006/relationships/image" Target="../media/image32.emf"/><Relationship Id="rId40" Type="http://schemas.openxmlformats.org/officeDocument/2006/relationships/oleObject" Target="../embeddings/oleObject87.bin"/><Relationship Id="rId45" Type="http://schemas.openxmlformats.org/officeDocument/2006/relationships/image" Target="../media/image16.emf"/><Relationship Id="rId53" Type="http://schemas.openxmlformats.org/officeDocument/2006/relationships/image" Target="../media/image25.emf"/><Relationship Id="rId58" Type="http://schemas.openxmlformats.org/officeDocument/2006/relationships/oleObject" Target="../embeddings/oleObject96.bin"/><Relationship Id="rId66" Type="http://schemas.openxmlformats.org/officeDocument/2006/relationships/oleObject" Target="../embeddings/oleObject100.bin"/><Relationship Id="rId5" Type="http://schemas.openxmlformats.org/officeDocument/2006/relationships/image" Target="../media/image3.emf"/><Relationship Id="rId61" Type="http://schemas.openxmlformats.org/officeDocument/2006/relationships/image" Target="../media/image53.emf"/><Relationship Id="rId19" Type="http://schemas.openxmlformats.org/officeDocument/2006/relationships/image" Target="../media/image19.emf"/><Relationship Id="rId14" Type="http://schemas.openxmlformats.org/officeDocument/2006/relationships/oleObject" Target="../embeddings/oleObject74.bin"/><Relationship Id="rId22" Type="http://schemas.openxmlformats.org/officeDocument/2006/relationships/oleObject" Target="../embeddings/oleObject78.bin"/><Relationship Id="rId27" Type="http://schemas.openxmlformats.org/officeDocument/2006/relationships/image" Target="../media/image21.emf"/><Relationship Id="rId30" Type="http://schemas.openxmlformats.org/officeDocument/2006/relationships/oleObject" Target="../embeddings/oleObject82.bin"/><Relationship Id="rId35" Type="http://schemas.openxmlformats.org/officeDocument/2006/relationships/image" Target="../media/image23.emf"/><Relationship Id="rId43" Type="http://schemas.openxmlformats.org/officeDocument/2006/relationships/image" Target="../media/image17.emf"/><Relationship Id="rId48" Type="http://schemas.openxmlformats.org/officeDocument/2006/relationships/oleObject" Target="../embeddings/oleObject91.bin"/><Relationship Id="rId56" Type="http://schemas.openxmlformats.org/officeDocument/2006/relationships/oleObject" Target="../embeddings/oleObject95.bin"/><Relationship Id="rId64" Type="http://schemas.openxmlformats.org/officeDocument/2006/relationships/oleObject" Target="../embeddings/oleObject99.bin"/><Relationship Id="rId69" Type="http://schemas.openxmlformats.org/officeDocument/2006/relationships/image" Target="../media/image57.emf"/><Relationship Id="rId8" Type="http://schemas.openxmlformats.org/officeDocument/2006/relationships/oleObject" Target="../embeddings/oleObject71.bin"/><Relationship Id="rId51" Type="http://schemas.openxmlformats.org/officeDocument/2006/relationships/image" Target="../media/image49.emf"/><Relationship Id="rId3" Type="http://schemas.openxmlformats.org/officeDocument/2006/relationships/vmlDrawing" Target="../drawings/vmlDrawing3.vml"/><Relationship Id="rId12" Type="http://schemas.openxmlformats.org/officeDocument/2006/relationships/oleObject" Target="../embeddings/oleObject73.bin"/><Relationship Id="rId17" Type="http://schemas.openxmlformats.org/officeDocument/2006/relationships/image" Target="../media/image4.emf"/><Relationship Id="rId25" Type="http://schemas.openxmlformats.org/officeDocument/2006/relationships/image" Target="../media/image10.emf"/><Relationship Id="rId33" Type="http://schemas.openxmlformats.org/officeDocument/2006/relationships/image" Target="../media/image24.emf"/><Relationship Id="rId38" Type="http://schemas.openxmlformats.org/officeDocument/2006/relationships/oleObject" Target="../embeddings/oleObject86.bin"/><Relationship Id="rId46" Type="http://schemas.openxmlformats.org/officeDocument/2006/relationships/oleObject" Target="../embeddings/oleObject90.bin"/><Relationship Id="rId59" Type="http://schemas.openxmlformats.org/officeDocument/2006/relationships/image" Target="../media/image52.emf"/><Relationship Id="rId67" Type="http://schemas.openxmlformats.org/officeDocument/2006/relationships/image" Target="../media/image56.emf"/><Relationship Id="rId20" Type="http://schemas.openxmlformats.org/officeDocument/2006/relationships/oleObject" Target="../embeddings/oleObject77.bin"/><Relationship Id="rId41" Type="http://schemas.openxmlformats.org/officeDocument/2006/relationships/image" Target="../media/image33.emf"/><Relationship Id="rId54" Type="http://schemas.openxmlformats.org/officeDocument/2006/relationships/oleObject" Target="../embeddings/oleObject94.bin"/><Relationship Id="rId62" Type="http://schemas.openxmlformats.org/officeDocument/2006/relationships/oleObject" Target="../embeddings/oleObject98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0.bin"/><Relationship Id="rId15" Type="http://schemas.openxmlformats.org/officeDocument/2006/relationships/image" Target="../media/image8.emf"/><Relationship Id="rId23" Type="http://schemas.openxmlformats.org/officeDocument/2006/relationships/image" Target="../media/image12.emf"/><Relationship Id="rId28" Type="http://schemas.openxmlformats.org/officeDocument/2006/relationships/oleObject" Target="../embeddings/oleObject81.bin"/><Relationship Id="rId36" Type="http://schemas.openxmlformats.org/officeDocument/2006/relationships/oleObject" Target="../embeddings/oleObject85.bin"/><Relationship Id="rId49" Type="http://schemas.openxmlformats.org/officeDocument/2006/relationships/image" Target="../media/image26.emf"/><Relationship Id="rId57" Type="http://schemas.openxmlformats.org/officeDocument/2006/relationships/image" Target="../media/image51.emf"/><Relationship Id="rId10" Type="http://schemas.openxmlformats.org/officeDocument/2006/relationships/oleObject" Target="../embeddings/oleObject72.bin"/><Relationship Id="rId31" Type="http://schemas.openxmlformats.org/officeDocument/2006/relationships/image" Target="../media/image7.emf"/><Relationship Id="rId44" Type="http://schemas.openxmlformats.org/officeDocument/2006/relationships/oleObject" Target="../embeddings/oleObject89.bin"/><Relationship Id="rId52" Type="http://schemas.openxmlformats.org/officeDocument/2006/relationships/oleObject" Target="../embeddings/oleObject93.bin"/><Relationship Id="rId60" Type="http://schemas.openxmlformats.org/officeDocument/2006/relationships/oleObject" Target="../embeddings/oleObject97.bin"/><Relationship Id="rId65" Type="http://schemas.openxmlformats.org/officeDocument/2006/relationships/image" Target="../media/image55.emf"/><Relationship Id="rId4" Type="http://schemas.openxmlformats.org/officeDocument/2006/relationships/oleObject" Target="../embeddings/oleObject69.bin"/><Relationship Id="rId9" Type="http://schemas.openxmlformats.org/officeDocument/2006/relationships/image" Target="../media/image2.emf"/><Relationship Id="rId13" Type="http://schemas.openxmlformats.org/officeDocument/2006/relationships/image" Target="../media/image6.emf"/><Relationship Id="rId18" Type="http://schemas.openxmlformats.org/officeDocument/2006/relationships/oleObject" Target="../embeddings/oleObject76.bin"/><Relationship Id="rId39" Type="http://schemas.openxmlformats.org/officeDocument/2006/relationships/image" Target="../media/image30.emf"/><Relationship Id="rId34" Type="http://schemas.openxmlformats.org/officeDocument/2006/relationships/oleObject" Target="../embeddings/oleObject84.bin"/><Relationship Id="rId50" Type="http://schemas.openxmlformats.org/officeDocument/2006/relationships/oleObject" Target="../embeddings/oleObject92.bin"/><Relationship Id="rId55" Type="http://schemas.openxmlformats.org/officeDocument/2006/relationships/image" Target="../media/image50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LT193"/>
  <sheetViews>
    <sheetView topLeftCell="AS58" zoomScale="40" zoomScaleNormal="40" workbookViewId="0">
      <selection activeCell="BH74" sqref="BH74:BH75"/>
    </sheetView>
  </sheetViews>
  <sheetFormatPr defaultColWidth="9" defaultRowHeight="48" customHeight="1" x14ac:dyDescent="0.25"/>
  <cols>
    <col min="1" max="16384" width="9" style="1"/>
  </cols>
  <sheetData>
    <row r="3" spans="5:302" ht="48" customHeight="1" x14ac:dyDescent="0.3">
      <c r="E3" s="149" t="s">
        <v>10</v>
      </c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212"/>
      <c r="Z3" s="212"/>
      <c r="AD3" s="152" t="s">
        <v>46</v>
      </c>
      <c r="AE3" s="153"/>
      <c r="AF3" s="153"/>
      <c r="AG3" s="153"/>
      <c r="AH3" s="153"/>
      <c r="AI3" s="153"/>
      <c r="AJ3" s="153"/>
      <c r="AK3" s="153"/>
      <c r="AL3" s="154"/>
      <c r="AM3" s="26"/>
      <c r="AN3" s="152" t="s">
        <v>46</v>
      </c>
      <c r="AO3" s="153"/>
      <c r="AP3" s="153"/>
      <c r="AQ3" s="153"/>
      <c r="AR3" s="153"/>
      <c r="AS3" s="154"/>
      <c r="AT3" s="26"/>
      <c r="AU3" s="211" t="s">
        <v>46</v>
      </c>
      <c r="AV3" s="211"/>
      <c r="AW3" s="211"/>
      <c r="AX3" s="211"/>
      <c r="AY3" s="211"/>
      <c r="AZ3" s="26"/>
      <c r="BA3" s="152" t="s">
        <v>46</v>
      </c>
      <c r="BB3" s="153"/>
      <c r="BC3" s="153"/>
      <c r="BD3" s="154"/>
      <c r="BF3" s="152" t="s">
        <v>46</v>
      </c>
      <c r="BG3" s="153"/>
      <c r="BH3" s="154"/>
      <c r="BJ3" s="152" t="s">
        <v>46</v>
      </c>
      <c r="BK3" s="153"/>
      <c r="BL3" s="153"/>
      <c r="BM3" s="153"/>
      <c r="BN3" s="153"/>
      <c r="BO3" s="154"/>
      <c r="BQ3" s="152" t="s">
        <v>46</v>
      </c>
      <c r="BR3" s="153"/>
      <c r="BS3" s="154"/>
      <c r="BU3" s="152" t="s">
        <v>46</v>
      </c>
      <c r="BV3" s="153"/>
      <c r="BW3" s="154"/>
      <c r="CE3" s="211" t="s">
        <v>46</v>
      </c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6"/>
      <c r="CR3" s="152" t="s">
        <v>46</v>
      </c>
      <c r="CS3" s="153"/>
      <c r="CT3" s="153"/>
      <c r="CU3" s="153"/>
      <c r="CV3" s="153"/>
      <c r="CW3" s="153"/>
      <c r="CX3" s="153"/>
      <c r="CY3" s="153"/>
      <c r="CZ3" s="154"/>
      <c r="DA3" s="26"/>
      <c r="DB3" s="152" t="s">
        <v>46</v>
      </c>
      <c r="DC3" s="153"/>
      <c r="DD3" s="153"/>
      <c r="DE3" s="153"/>
      <c r="DF3" s="153"/>
      <c r="DG3" s="154"/>
      <c r="DH3" s="26"/>
      <c r="DI3" s="211" t="s">
        <v>46</v>
      </c>
      <c r="DJ3" s="211"/>
      <c r="DK3" s="211"/>
      <c r="DL3" s="211"/>
      <c r="DM3" s="211"/>
      <c r="DN3" s="26"/>
      <c r="DO3" s="152" t="s">
        <v>46</v>
      </c>
      <c r="DP3" s="153"/>
      <c r="DQ3" s="153"/>
      <c r="DR3" s="154"/>
      <c r="EK3" s="149" t="s">
        <v>24</v>
      </c>
      <c r="EL3" s="149"/>
      <c r="EM3" s="149"/>
      <c r="EN3" s="149"/>
      <c r="EO3" s="149"/>
      <c r="EP3" s="149"/>
      <c r="EQ3" s="149"/>
      <c r="ER3" s="149"/>
      <c r="ES3" s="149"/>
      <c r="ET3" s="149"/>
      <c r="EU3" s="149"/>
      <c r="EV3" s="149"/>
      <c r="EW3" s="149"/>
      <c r="EX3" s="149"/>
      <c r="EY3" s="149"/>
      <c r="EZ3" s="149"/>
      <c r="FA3" s="149"/>
      <c r="FB3" s="149"/>
      <c r="FC3" s="149"/>
      <c r="FD3" s="149"/>
      <c r="FE3" s="149"/>
      <c r="FF3" s="149"/>
      <c r="FG3" s="149"/>
      <c r="FH3" s="149"/>
      <c r="FI3" s="212"/>
      <c r="FJ3" s="212"/>
      <c r="JS3" s="150" t="s">
        <v>39</v>
      </c>
      <c r="JT3" s="150"/>
      <c r="JU3" s="150"/>
      <c r="JV3" s="150"/>
      <c r="JW3" s="150"/>
      <c r="JX3" s="150"/>
      <c r="JY3" s="150"/>
      <c r="JZ3" s="150"/>
      <c r="KA3" s="150"/>
      <c r="KB3" s="150"/>
      <c r="KC3" s="150"/>
      <c r="KD3" s="150"/>
      <c r="KE3" s="150"/>
      <c r="KF3" s="150"/>
      <c r="KG3" s="150"/>
      <c r="KH3" s="150"/>
      <c r="KI3" s="150"/>
      <c r="KJ3" s="150"/>
      <c r="KK3" s="150"/>
      <c r="KL3" s="150"/>
      <c r="KM3" s="150"/>
      <c r="KN3" s="150"/>
      <c r="KO3" s="212"/>
      <c r="KP3" s="212"/>
    </row>
    <row r="4" spans="5:302" ht="48" customHeight="1" x14ac:dyDescent="0.3">
      <c r="E4" s="424" t="s">
        <v>11</v>
      </c>
      <c r="F4" s="424"/>
      <c r="G4" s="424" t="s">
        <v>4</v>
      </c>
      <c r="H4" s="424"/>
      <c r="I4" s="424" t="s">
        <v>0</v>
      </c>
      <c r="J4" s="424"/>
      <c r="K4" s="424" t="s">
        <v>5</v>
      </c>
      <c r="L4" s="424"/>
      <c r="M4" s="424" t="s">
        <v>1</v>
      </c>
      <c r="N4" s="424"/>
      <c r="O4" s="424" t="s">
        <v>2</v>
      </c>
      <c r="P4" s="424"/>
      <c r="Q4" s="424" t="s">
        <v>6</v>
      </c>
      <c r="R4" s="424"/>
      <c r="S4" s="424" t="s">
        <v>7</v>
      </c>
      <c r="T4" s="424"/>
      <c r="U4" s="424" t="s">
        <v>8</v>
      </c>
      <c r="V4" s="424"/>
      <c r="W4" s="424" t="s">
        <v>3</v>
      </c>
      <c r="X4" s="424"/>
      <c r="Y4" s="424" t="s">
        <v>9</v>
      </c>
      <c r="Z4" s="424"/>
      <c r="AD4" s="155"/>
      <c r="AE4" s="156"/>
      <c r="AF4" s="156"/>
      <c r="AG4" s="156"/>
      <c r="AH4" s="156"/>
      <c r="AI4" s="156"/>
      <c r="AJ4" s="156"/>
      <c r="AK4" s="156"/>
      <c r="AL4" s="157"/>
      <c r="AM4" s="27"/>
      <c r="AN4" s="155"/>
      <c r="AO4" s="156"/>
      <c r="AP4" s="156"/>
      <c r="AQ4" s="156"/>
      <c r="AR4" s="156"/>
      <c r="AS4" s="157"/>
      <c r="AT4" s="26"/>
      <c r="AU4" s="212"/>
      <c r="AV4" s="212"/>
      <c r="AW4" s="212"/>
      <c r="AX4" s="212"/>
      <c r="AY4" s="212"/>
      <c r="AZ4" s="26"/>
      <c r="BA4" s="155"/>
      <c r="BB4" s="156"/>
      <c r="BC4" s="156"/>
      <c r="BD4" s="157"/>
      <c r="BF4" s="155"/>
      <c r="BG4" s="156"/>
      <c r="BH4" s="157"/>
      <c r="BJ4" s="155"/>
      <c r="BK4" s="156"/>
      <c r="BL4" s="156"/>
      <c r="BM4" s="156"/>
      <c r="BN4" s="156"/>
      <c r="BO4" s="157"/>
      <c r="BQ4" s="155"/>
      <c r="BR4" s="156"/>
      <c r="BS4" s="157"/>
      <c r="BU4" s="155"/>
      <c r="BV4" s="156"/>
      <c r="BW4" s="157"/>
      <c r="CE4" s="212"/>
      <c r="CF4" s="212"/>
      <c r="CG4" s="212"/>
      <c r="CH4" s="212"/>
      <c r="CI4" s="212"/>
      <c r="CJ4" s="212"/>
      <c r="CK4" s="212"/>
      <c r="CL4" s="212"/>
      <c r="CM4" s="212"/>
      <c r="CN4" s="212"/>
      <c r="CO4" s="212"/>
      <c r="CP4" s="212"/>
      <c r="CQ4" s="26"/>
      <c r="CR4" s="155"/>
      <c r="CS4" s="156"/>
      <c r="CT4" s="156"/>
      <c r="CU4" s="156"/>
      <c r="CV4" s="156"/>
      <c r="CW4" s="156"/>
      <c r="CX4" s="156"/>
      <c r="CY4" s="156"/>
      <c r="CZ4" s="157"/>
      <c r="DA4" s="27"/>
      <c r="DB4" s="155"/>
      <c r="DC4" s="156"/>
      <c r="DD4" s="156"/>
      <c r="DE4" s="156"/>
      <c r="DF4" s="156"/>
      <c r="DG4" s="157"/>
      <c r="DH4" s="26"/>
      <c r="DI4" s="212"/>
      <c r="DJ4" s="212"/>
      <c r="DK4" s="212"/>
      <c r="DL4" s="212"/>
      <c r="DM4" s="212"/>
      <c r="DN4" s="26"/>
      <c r="DO4" s="155"/>
      <c r="DP4" s="156"/>
      <c r="DQ4" s="156"/>
      <c r="DR4" s="157"/>
      <c r="EK4" s="424" t="s">
        <v>11</v>
      </c>
      <c r="EL4" s="424"/>
      <c r="EM4" s="424" t="s">
        <v>19</v>
      </c>
      <c r="EN4" s="424"/>
      <c r="EO4" s="424" t="s">
        <v>12</v>
      </c>
      <c r="EP4" s="424"/>
      <c r="EQ4" s="424" t="s">
        <v>20</v>
      </c>
      <c r="ER4" s="424"/>
      <c r="ES4" s="424" t="s">
        <v>13</v>
      </c>
      <c r="ET4" s="424"/>
      <c r="EU4" s="424" t="s">
        <v>14</v>
      </c>
      <c r="EV4" s="424"/>
      <c r="EW4" s="424" t="s">
        <v>18</v>
      </c>
      <c r="EX4" s="424"/>
      <c r="EY4" s="424" t="s">
        <v>15</v>
      </c>
      <c r="EZ4" s="424"/>
      <c r="FA4" s="424" t="s">
        <v>21</v>
      </c>
      <c r="FB4" s="424"/>
      <c r="FC4" s="424" t="s">
        <v>22</v>
      </c>
      <c r="FD4" s="424"/>
      <c r="FE4" s="424" t="s">
        <v>23</v>
      </c>
      <c r="FF4" s="424"/>
      <c r="FG4" s="424" t="s">
        <v>16</v>
      </c>
      <c r="FH4" s="424"/>
      <c r="FI4" s="424" t="s">
        <v>17</v>
      </c>
      <c r="FJ4" s="424"/>
      <c r="JS4" s="424" t="s">
        <v>11</v>
      </c>
      <c r="JT4" s="424"/>
      <c r="JU4" s="424" t="s">
        <v>30</v>
      </c>
      <c r="JV4" s="424"/>
      <c r="JW4" s="424" t="s">
        <v>31</v>
      </c>
      <c r="JX4" s="424"/>
      <c r="JY4" s="424" t="s">
        <v>32</v>
      </c>
      <c r="JZ4" s="424"/>
      <c r="KA4" s="424" t="s">
        <v>17</v>
      </c>
      <c r="KB4" s="424"/>
      <c r="KC4" s="424" t="s">
        <v>33</v>
      </c>
      <c r="KD4" s="424"/>
      <c r="KE4" s="424" t="s">
        <v>13</v>
      </c>
      <c r="KF4" s="424"/>
      <c r="KG4" s="424" t="s">
        <v>34</v>
      </c>
      <c r="KH4" s="424"/>
      <c r="KI4" s="424" t="s">
        <v>35</v>
      </c>
      <c r="KJ4" s="424"/>
      <c r="KK4" s="424" t="s">
        <v>36</v>
      </c>
      <c r="KL4" s="424"/>
      <c r="KM4" s="424" t="s">
        <v>37</v>
      </c>
      <c r="KN4" s="424"/>
      <c r="KO4" s="424" t="s">
        <v>38</v>
      </c>
      <c r="KP4" s="424"/>
    </row>
    <row r="5" spans="5:302" ht="48" customHeight="1" thickBot="1" x14ac:dyDescent="0.35">
      <c r="E5" s="368">
        <v>1</v>
      </c>
      <c r="F5" s="445"/>
      <c r="G5" s="368">
        <v>60</v>
      </c>
      <c r="H5" s="445"/>
      <c r="I5" s="368">
        <v>2</v>
      </c>
      <c r="J5" s="445"/>
      <c r="K5" s="368">
        <v>2870</v>
      </c>
      <c r="L5" s="445"/>
      <c r="M5" s="368">
        <v>0.65</v>
      </c>
      <c r="N5" s="445"/>
      <c r="O5" s="368">
        <v>60</v>
      </c>
      <c r="P5" s="445"/>
      <c r="Q5" s="368">
        <v>2.5</v>
      </c>
      <c r="R5" s="445"/>
      <c r="S5" s="368">
        <v>16</v>
      </c>
      <c r="T5" s="445"/>
      <c r="U5" s="368">
        <v>4</v>
      </c>
      <c r="V5" s="445"/>
      <c r="W5" s="368">
        <v>8</v>
      </c>
      <c r="X5" s="445"/>
      <c r="Y5" s="368">
        <v>3</v>
      </c>
      <c r="Z5" s="445"/>
      <c r="AD5" s="265"/>
      <c r="AE5" s="266"/>
      <c r="AF5" s="266"/>
      <c r="AG5" s="266"/>
      <c r="AH5" s="266"/>
      <c r="AI5" s="266"/>
      <c r="AJ5" s="266"/>
      <c r="AK5" s="266"/>
      <c r="AL5" s="267"/>
      <c r="AM5" s="26"/>
      <c r="AN5" s="265"/>
      <c r="AO5" s="266"/>
      <c r="AP5" s="266"/>
      <c r="AQ5" s="266"/>
      <c r="AR5" s="266"/>
      <c r="AS5" s="267"/>
      <c r="AT5" s="26"/>
      <c r="AU5" s="212"/>
      <c r="AV5" s="212"/>
      <c r="AW5" s="212"/>
      <c r="AX5" s="212"/>
      <c r="AY5" s="212"/>
      <c r="AZ5" s="26"/>
      <c r="BA5" s="265"/>
      <c r="BB5" s="266"/>
      <c r="BC5" s="266"/>
      <c r="BD5" s="267"/>
      <c r="BF5" s="158"/>
      <c r="BG5" s="159"/>
      <c r="BH5" s="160"/>
      <c r="BJ5" s="158"/>
      <c r="BK5" s="159"/>
      <c r="BL5" s="159"/>
      <c r="BM5" s="159"/>
      <c r="BN5" s="159"/>
      <c r="BO5" s="160"/>
      <c r="BQ5" s="158"/>
      <c r="BR5" s="159"/>
      <c r="BS5" s="160"/>
      <c r="BU5" s="158"/>
      <c r="BV5" s="159"/>
      <c r="BW5" s="160"/>
      <c r="CE5" s="212"/>
      <c r="CF5" s="212"/>
      <c r="CG5" s="212"/>
      <c r="CH5" s="212"/>
      <c r="CI5" s="212"/>
      <c r="CJ5" s="212"/>
      <c r="CK5" s="212"/>
      <c r="CL5" s="212"/>
      <c r="CM5" s="212"/>
      <c r="CN5" s="212"/>
      <c r="CO5" s="212"/>
      <c r="CP5" s="212"/>
      <c r="CQ5" s="26"/>
      <c r="CR5" s="265"/>
      <c r="CS5" s="266"/>
      <c r="CT5" s="266"/>
      <c r="CU5" s="266"/>
      <c r="CV5" s="266"/>
      <c r="CW5" s="266"/>
      <c r="CX5" s="266"/>
      <c r="CY5" s="266"/>
      <c r="CZ5" s="267"/>
      <c r="DA5" s="26"/>
      <c r="DB5" s="265"/>
      <c r="DC5" s="266"/>
      <c r="DD5" s="266"/>
      <c r="DE5" s="266"/>
      <c r="DF5" s="266"/>
      <c r="DG5" s="267"/>
      <c r="DH5" s="26"/>
      <c r="DI5" s="212"/>
      <c r="DJ5" s="212"/>
      <c r="DK5" s="212"/>
      <c r="DL5" s="212"/>
      <c r="DM5" s="212"/>
      <c r="DN5" s="26"/>
      <c r="DO5" s="265"/>
      <c r="DP5" s="266"/>
      <c r="DQ5" s="266"/>
      <c r="DR5" s="267"/>
      <c r="EK5" s="149">
        <v>1</v>
      </c>
      <c r="EL5" s="149"/>
      <c r="EM5" s="149">
        <v>20</v>
      </c>
      <c r="EN5" s="149"/>
      <c r="EO5" s="149">
        <v>27</v>
      </c>
      <c r="EP5" s="149"/>
      <c r="EQ5" s="149">
        <v>2500</v>
      </c>
      <c r="ER5" s="149"/>
      <c r="ES5" s="149">
        <v>40</v>
      </c>
      <c r="ET5" s="149"/>
      <c r="EU5" s="149">
        <v>2</v>
      </c>
      <c r="EV5" s="149"/>
      <c r="EW5" s="149">
        <v>2.2000000000000002</v>
      </c>
      <c r="EX5" s="149"/>
      <c r="EY5" s="149">
        <v>6</v>
      </c>
      <c r="EZ5" s="149"/>
      <c r="FA5" s="149">
        <v>3</v>
      </c>
      <c r="FB5" s="149"/>
      <c r="FC5" s="149">
        <v>2</v>
      </c>
      <c r="FD5" s="149"/>
      <c r="FE5" s="149">
        <v>1</v>
      </c>
      <c r="FF5" s="149"/>
      <c r="FG5" s="149">
        <v>1</v>
      </c>
      <c r="FH5" s="149"/>
      <c r="FI5" s="149">
        <v>2</v>
      </c>
      <c r="FJ5" s="149"/>
      <c r="JS5" s="428">
        <v>1</v>
      </c>
      <c r="JT5" s="428"/>
      <c r="JU5" s="428">
        <v>12</v>
      </c>
      <c r="JV5" s="428"/>
      <c r="JW5" s="428">
        <v>20</v>
      </c>
      <c r="JX5" s="428"/>
      <c r="JY5" s="428">
        <v>3000</v>
      </c>
      <c r="JZ5" s="428"/>
      <c r="KA5" s="428">
        <v>2</v>
      </c>
      <c r="KB5" s="428"/>
      <c r="KC5" s="428">
        <v>0.5</v>
      </c>
      <c r="KD5" s="428"/>
      <c r="KE5" s="428">
        <v>20</v>
      </c>
      <c r="KF5" s="428"/>
      <c r="KG5" s="428">
        <v>1.6</v>
      </c>
      <c r="KH5" s="428"/>
      <c r="KI5" s="428">
        <v>1.8</v>
      </c>
      <c r="KJ5" s="428"/>
      <c r="KK5" s="428">
        <v>6</v>
      </c>
      <c r="KL5" s="428"/>
      <c r="KM5" s="428">
        <v>1</v>
      </c>
      <c r="KN5" s="428"/>
      <c r="KO5" s="428">
        <v>3</v>
      </c>
      <c r="KP5" s="428"/>
    </row>
    <row r="6" spans="5:302" ht="48" customHeight="1" thickBot="1" x14ac:dyDescent="0.35">
      <c r="E6" s="368">
        <v>2</v>
      </c>
      <c r="F6" s="445"/>
      <c r="G6" s="368">
        <v>75</v>
      </c>
      <c r="H6" s="445"/>
      <c r="I6" s="368">
        <v>4</v>
      </c>
      <c r="J6" s="445"/>
      <c r="K6" s="368">
        <v>1440</v>
      </c>
      <c r="L6" s="445"/>
      <c r="M6" s="368">
        <v>0.67</v>
      </c>
      <c r="N6" s="445"/>
      <c r="O6" s="368">
        <v>61</v>
      </c>
      <c r="P6" s="445"/>
      <c r="Q6" s="368">
        <v>3.7</v>
      </c>
      <c r="R6" s="445"/>
      <c r="S6" s="368">
        <v>24</v>
      </c>
      <c r="T6" s="445"/>
      <c r="U6" s="368">
        <v>3</v>
      </c>
      <c r="V6" s="445"/>
      <c r="W6" s="368">
        <v>6</v>
      </c>
      <c r="X6" s="445"/>
      <c r="Y6" s="368">
        <v>4.5</v>
      </c>
      <c r="Z6" s="445"/>
      <c r="AD6" s="158"/>
      <c r="AE6" s="159"/>
      <c r="AF6" s="159"/>
      <c r="AG6" s="159"/>
      <c r="AH6" s="159"/>
      <c r="AI6" s="159"/>
      <c r="AJ6" s="159"/>
      <c r="AK6" s="159"/>
      <c r="AL6" s="160"/>
      <c r="AM6" s="26"/>
      <c r="AN6" s="158"/>
      <c r="AO6" s="159"/>
      <c r="AP6" s="159"/>
      <c r="AQ6" s="159"/>
      <c r="AR6" s="159"/>
      <c r="AS6" s="160"/>
      <c r="AT6" s="26"/>
      <c r="AU6" s="213"/>
      <c r="AV6" s="213"/>
      <c r="AW6" s="213"/>
      <c r="AX6" s="213"/>
      <c r="AY6" s="213"/>
      <c r="AZ6" s="26"/>
      <c r="BA6" s="158"/>
      <c r="BB6" s="159"/>
      <c r="BC6" s="159"/>
      <c r="BD6" s="160"/>
      <c r="BG6" s="26"/>
      <c r="BH6" s="26"/>
      <c r="BI6" s="26"/>
      <c r="BJ6" s="26"/>
      <c r="BK6" s="26"/>
      <c r="BL6" s="26"/>
      <c r="BM6" s="26"/>
      <c r="BN6" s="26"/>
      <c r="BO6" s="3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6"/>
      <c r="CR6" s="158"/>
      <c r="CS6" s="159"/>
      <c r="CT6" s="159"/>
      <c r="CU6" s="159"/>
      <c r="CV6" s="159"/>
      <c r="CW6" s="159"/>
      <c r="CX6" s="159"/>
      <c r="CY6" s="159"/>
      <c r="CZ6" s="160"/>
      <c r="DA6" s="26"/>
      <c r="DB6" s="158"/>
      <c r="DC6" s="159"/>
      <c r="DD6" s="159"/>
      <c r="DE6" s="159"/>
      <c r="DF6" s="159"/>
      <c r="DG6" s="160"/>
      <c r="DH6" s="26"/>
      <c r="DI6" s="213"/>
      <c r="DJ6" s="213"/>
      <c r="DK6" s="213"/>
      <c r="DL6" s="213"/>
      <c r="DM6" s="213"/>
      <c r="DN6" s="26"/>
      <c r="DO6" s="158"/>
      <c r="DP6" s="159"/>
      <c r="DQ6" s="159"/>
      <c r="DR6" s="160"/>
      <c r="EK6" s="149">
        <v>2</v>
      </c>
      <c r="EL6" s="149"/>
      <c r="EM6" s="149">
        <v>40</v>
      </c>
      <c r="EN6" s="149"/>
      <c r="EO6" s="149">
        <v>27</v>
      </c>
      <c r="EP6" s="149"/>
      <c r="EQ6" s="149">
        <v>3000</v>
      </c>
      <c r="ER6" s="149"/>
      <c r="ES6" s="149">
        <v>42</v>
      </c>
      <c r="ET6" s="149"/>
      <c r="EU6" s="149">
        <v>2.2000000000000002</v>
      </c>
      <c r="EV6" s="149"/>
      <c r="EW6" s="149">
        <v>2.4</v>
      </c>
      <c r="EX6" s="149"/>
      <c r="EY6" s="149">
        <v>8</v>
      </c>
      <c r="EZ6" s="149"/>
      <c r="FA6" s="149">
        <v>4</v>
      </c>
      <c r="FB6" s="149"/>
      <c r="FC6" s="149">
        <v>3</v>
      </c>
      <c r="FD6" s="149"/>
      <c r="FE6" s="149">
        <v>1</v>
      </c>
      <c r="FF6" s="149"/>
      <c r="FG6" s="149">
        <v>1</v>
      </c>
      <c r="FH6" s="149"/>
      <c r="FI6" s="149">
        <v>2</v>
      </c>
      <c r="FJ6" s="149"/>
      <c r="JS6" s="428">
        <v>2</v>
      </c>
      <c r="JT6" s="428"/>
      <c r="JU6" s="428">
        <v>24</v>
      </c>
      <c r="JV6" s="428"/>
      <c r="JW6" s="428">
        <v>40</v>
      </c>
      <c r="JX6" s="428"/>
      <c r="JY6" s="428">
        <v>1500</v>
      </c>
      <c r="JZ6" s="428"/>
      <c r="KA6" s="428">
        <v>4</v>
      </c>
      <c r="KB6" s="428"/>
      <c r="KC6" s="428">
        <v>0.52</v>
      </c>
      <c r="KD6" s="428"/>
      <c r="KE6" s="428">
        <v>22</v>
      </c>
      <c r="KF6" s="428"/>
      <c r="KG6" s="428">
        <v>1.8</v>
      </c>
      <c r="KH6" s="428"/>
      <c r="KI6" s="428">
        <v>2</v>
      </c>
      <c r="KJ6" s="428"/>
      <c r="KK6" s="428">
        <v>12</v>
      </c>
      <c r="KL6" s="428"/>
      <c r="KM6" s="428">
        <v>1</v>
      </c>
      <c r="KN6" s="428"/>
      <c r="KO6" s="428">
        <v>3</v>
      </c>
      <c r="KP6" s="428"/>
    </row>
    <row r="7" spans="5:302" ht="48" customHeight="1" x14ac:dyDescent="0.25">
      <c r="E7" s="368">
        <v>3</v>
      </c>
      <c r="F7" s="445"/>
      <c r="G7" s="368">
        <v>90</v>
      </c>
      <c r="H7" s="445"/>
      <c r="I7" s="368">
        <v>6</v>
      </c>
      <c r="J7" s="445"/>
      <c r="K7" s="368">
        <v>955</v>
      </c>
      <c r="L7" s="445"/>
      <c r="M7" s="368">
        <v>0.69</v>
      </c>
      <c r="N7" s="445"/>
      <c r="O7" s="368">
        <v>62</v>
      </c>
      <c r="P7" s="445"/>
      <c r="Q7" s="368">
        <v>4.5</v>
      </c>
      <c r="R7" s="445"/>
      <c r="S7" s="368">
        <v>24</v>
      </c>
      <c r="T7" s="445"/>
      <c r="U7" s="368">
        <v>2</v>
      </c>
      <c r="V7" s="445"/>
      <c r="W7" s="368">
        <v>4</v>
      </c>
      <c r="X7" s="445"/>
      <c r="Y7" s="368">
        <v>5.4</v>
      </c>
      <c r="Z7" s="445"/>
      <c r="EK7" s="149">
        <v>3</v>
      </c>
      <c r="EL7" s="149"/>
      <c r="EM7" s="149">
        <v>60</v>
      </c>
      <c r="EN7" s="149"/>
      <c r="EO7" s="149">
        <v>36</v>
      </c>
      <c r="EP7" s="149"/>
      <c r="EQ7" s="149">
        <v>3500</v>
      </c>
      <c r="ER7" s="149"/>
      <c r="ES7" s="149">
        <v>44</v>
      </c>
      <c r="ET7" s="149"/>
      <c r="EU7" s="149">
        <v>2.4</v>
      </c>
      <c r="EV7" s="149"/>
      <c r="EW7" s="149">
        <v>2.6</v>
      </c>
      <c r="EX7" s="149"/>
      <c r="EY7" s="149">
        <v>10</v>
      </c>
      <c r="EZ7" s="149"/>
      <c r="FA7" s="149">
        <v>5</v>
      </c>
      <c r="FB7" s="149"/>
      <c r="FC7" s="149">
        <v>4</v>
      </c>
      <c r="FD7" s="149"/>
      <c r="FE7" s="149">
        <v>1</v>
      </c>
      <c r="FF7" s="149"/>
      <c r="FG7" s="149">
        <v>1</v>
      </c>
      <c r="FH7" s="149"/>
      <c r="FI7" s="149">
        <v>2</v>
      </c>
      <c r="FJ7" s="149"/>
      <c r="JS7" s="428">
        <v>3</v>
      </c>
      <c r="JT7" s="428"/>
      <c r="JU7" s="428">
        <v>36</v>
      </c>
      <c r="JV7" s="428"/>
      <c r="JW7" s="428">
        <v>60</v>
      </c>
      <c r="JX7" s="428"/>
      <c r="JY7" s="428">
        <v>1000</v>
      </c>
      <c r="JZ7" s="428"/>
      <c r="KA7" s="428">
        <v>6</v>
      </c>
      <c r="KB7" s="428"/>
      <c r="KC7" s="428">
        <v>0.54</v>
      </c>
      <c r="KD7" s="428"/>
      <c r="KE7" s="428">
        <v>24</v>
      </c>
      <c r="KF7" s="428"/>
      <c r="KG7" s="428">
        <v>2</v>
      </c>
      <c r="KH7" s="428"/>
      <c r="KI7" s="428">
        <v>2.2000000000000002</v>
      </c>
      <c r="KJ7" s="428"/>
      <c r="KK7" s="428">
        <v>18</v>
      </c>
      <c r="KL7" s="428"/>
      <c r="KM7" s="428">
        <v>1</v>
      </c>
      <c r="KN7" s="428"/>
      <c r="KO7" s="428">
        <v>3</v>
      </c>
      <c r="KP7" s="428"/>
    </row>
    <row r="8" spans="5:302" ht="48" customHeight="1" x14ac:dyDescent="0.3">
      <c r="E8" s="368">
        <v>4</v>
      </c>
      <c r="F8" s="445"/>
      <c r="G8" s="368">
        <v>100</v>
      </c>
      <c r="H8" s="445"/>
      <c r="I8" s="368">
        <v>8</v>
      </c>
      <c r="J8" s="445"/>
      <c r="K8" s="368">
        <v>711</v>
      </c>
      <c r="L8" s="445"/>
      <c r="M8" s="368">
        <v>0.57999999999999996</v>
      </c>
      <c r="N8" s="445"/>
      <c r="O8" s="368">
        <v>63</v>
      </c>
      <c r="P8" s="445"/>
      <c r="Q8" s="368">
        <v>5.0999999999999996</v>
      </c>
      <c r="R8" s="445"/>
      <c r="S8" s="368">
        <v>16</v>
      </c>
      <c r="T8" s="445"/>
      <c r="U8" s="368">
        <v>1</v>
      </c>
      <c r="V8" s="445"/>
      <c r="W8" s="368">
        <v>2</v>
      </c>
      <c r="X8" s="445"/>
      <c r="Y8" s="368">
        <v>6.1</v>
      </c>
      <c r="Z8" s="445"/>
      <c r="AD8" s="152" t="s">
        <v>46</v>
      </c>
      <c r="AE8" s="153"/>
      <c r="AF8" s="154"/>
      <c r="AH8" s="152" t="s">
        <v>46</v>
      </c>
      <c r="AI8" s="153"/>
      <c r="AJ8" s="153"/>
      <c r="AK8" s="153"/>
      <c r="AL8" s="153"/>
      <c r="AM8" s="154"/>
      <c r="AO8" s="211" t="s">
        <v>46</v>
      </c>
      <c r="AP8" s="211"/>
      <c r="AQ8" s="211"/>
      <c r="AR8" s="211"/>
      <c r="AS8" s="211"/>
      <c r="AT8" s="26"/>
      <c r="AU8" s="211" t="s">
        <v>46</v>
      </c>
      <c r="AV8" s="211"/>
      <c r="AW8" s="211"/>
      <c r="AX8" s="211"/>
      <c r="AY8" s="26"/>
      <c r="AZ8" s="152" t="s">
        <v>46</v>
      </c>
      <c r="BA8" s="153"/>
      <c r="BB8" s="154"/>
      <c r="BD8" s="202" t="s">
        <v>138</v>
      </c>
      <c r="BE8" s="203"/>
      <c r="BF8" s="204"/>
      <c r="BG8" s="33"/>
      <c r="BH8" s="202" t="s">
        <v>139</v>
      </c>
      <c r="BI8" s="203"/>
      <c r="BJ8" s="204"/>
      <c r="BK8" s="26"/>
      <c r="BL8" s="202" t="s">
        <v>140</v>
      </c>
      <c r="BM8" s="203"/>
      <c r="BN8" s="204"/>
      <c r="BO8" s="26"/>
      <c r="BP8" s="202" t="s">
        <v>141</v>
      </c>
      <c r="BQ8" s="203"/>
      <c r="BR8" s="204"/>
      <c r="BS8" s="26"/>
      <c r="BT8" s="329" t="s">
        <v>148</v>
      </c>
      <c r="CE8" s="152" t="s">
        <v>46</v>
      </c>
      <c r="CF8" s="153"/>
      <c r="CG8" s="153"/>
      <c r="CH8" s="153"/>
      <c r="CI8" s="153"/>
      <c r="CJ8" s="154"/>
      <c r="CK8" s="26"/>
      <c r="CL8" s="211" t="s">
        <v>46</v>
      </c>
      <c r="CM8" s="211"/>
      <c r="CN8" s="211"/>
      <c r="CO8" s="211"/>
      <c r="CP8" s="211"/>
      <c r="CQ8" s="26"/>
      <c r="CR8" s="211" t="s">
        <v>46</v>
      </c>
      <c r="CS8" s="211"/>
      <c r="CT8" s="211"/>
      <c r="CU8" s="211"/>
      <c r="CV8" s="26"/>
      <c r="CW8" s="152" t="s">
        <v>46</v>
      </c>
      <c r="CX8" s="153"/>
      <c r="CY8" s="154"/>
      <c r="EK8" s="149">
        <v>4</v>
      </c>
      <c r="EL8" s="149"/>
      <c r="EM8" s="149">
        <v>80</v>
      </c>
      <c r="EN8" s="149"/>
      <c r="EO8" s="149">
        <v>36</v>
      </c>
      <c r="EP8" s="149"/>
      <c r="EQ8" s="149">
        <v>4000</v>
      </c>
      <c r="ER8" s="149"/>
      <c r="ES8" s="149">
        <v>46</v>
      </c>
      <c r="ET8" s="149"/>
      <c r="EU8" s="149">
        <v>2.6</v>
      </c>
      <c r="EV8" s="149"/>
      <c r="EW8" s="149">
        <v>2.8</v>
      </c>
      <c r="EX8" s="149"/>
      <c r="EY8" s="149">
        <v>8</v>
      </c>
      <c r="EZ8" s="149"/>
      <c r="FA8" s="149">
        <v>2</v>
      </c>
      <c r="FB8" s="149"/>
      <c r="FC8" s="149">
        <v>1</v>
      </c>
      <c r="FD8" s="149"/>
      <c r="FE8" s="149">
        <v>1</v>
      </c>
      <c r="FF8" s="149"/>
      <c r="FG8" s="149">
        <v>1</v>
      </c>
      <c r="FH8" s="149"/>
      <c r="FI8" s="149">
        <v>4</v>
      </c>
      <c r="FJ8" s="149"/>
      <c r="JS8" s="428">
        <v>4</v>
      </c>
      <c r="JT8" s="428"/>
      <c r="JU8" s="428">
        <v>127</v>
      </c>
      <c r="JV8" s="428"/>
      <c r="JW8" s="428">
        <v>80</v>
      </c>
      <c r="JX8" s="428"/>
      <c r="JY8" s="428">
        <v>750</v>
      </c>
      <c r="JZ8" s="428"/>
      <c r="KA8" s="428">
        <v>8</v>
      </c>
      <c r="KB8" s="428"/>
      <c r="KC8" s="428">
        <v>0.56000000000000005</v>
      </c>
      <c r="KD8" s="428"/>
      <c r="KE8" s="428">
        <v>26</v>
      </c>
      <c r="KF8" s="428"/>
      <c r="KG8" s="428">
        <v>2.2000000000000002</v>
      </c>
      <c r="KH8" s="428"/>
      <c r="KI8" s="428">
        <v>2.4</v>
      </c>
      <c r="KJ8" s="428"/>
      <c r="KK8" s="428">
        <v>24</v>
      </c>
      <c r="KL8" s="428"/>
      <c r="KM8" s="428">
        <v>1</v>
      </c>
      <c r="KN8" s="428"/>
      <c r="KO8" s="428">
        <v>3</v>
      </c>
      <c r="KP8" s="428"/>
    </row>
    <row r="9" spans="5:302" ht="48" customHeight="1" x14ac:dyDescent="0.3">
      <c r="E9" s="368">
        <v>5</v>
      </c>
      <c r="F9" s="445"/>
      <c r="G9" s="368">
        <v>115</v>
      </c>
      <c r="H9" s="445"/>
      <c r="I9" s="368">
        <v>2</v>
      </c>
      <c r="J9" s="445"/>
      <c r="K9" s="368">
        <v>2862</v>
      </c>
      <c r="L9" s="445"/>
      <c r="M9" s="368">
        <v>0.54</v>
      </c>
      <c r="N9" s="445"/>
      <c r="O9" s="368">
        <v>64</v>
      </c>
      <c r="P9" s="445"/>
      <c r="Q9" s="368">
        <v>3.2</v>
      </c>
      <c r="R9" s="445"/>
      <c r="S9" s="368">
        <v>12</v>
      </c>
      <c r="T9" s="445"/>
      <c r="U9" s="368">
        <v>3</v>
      </c>
      <c r="V9" s="445"/>
      <c r="W9" s="368">
        <v>6</v>
      </c>
      <c r="X9" s="445"/>
      <c r="Y9" s="368">
        <v>3.8</v>
      </c>
      <c r="Z9" s="445"/>
      <c r="AD9" s="155"/>
      <c r="AE9" s="156"/>
      <c r="AF9" s="157"/>
      <c r="AH9" s="155"/>
      <c r="AI9" s="156"/>
      <c r="AJ9" s="156"/>
      <c r="AK9" s="156"/>
      <c r="AL9" s="156"/>
      <c r="AM9" s="157"/>
      <c r="AO9" s="212"/>
      <c r="AP9" s="212"/>
      <c r="AQ9" s="212"/>
      <c r="AR9" s="212"/>
      <c r="AS9" s="212"/>
      <c r="AT9" s="26"/>
      <c r="AU9" s="265"/>
      <c r="AV9" s="266"/>
      <c r="AW9" s="266"/>
      <c r="AX9" s="267"/>
      <c r="AY9" s="26"/>
      <c r="AZ9" s="155"/>
      <c r="BA9" s="156"/>
      <c r="BB9" s="157"/>
      <c r="BD9" s="205"/>
      <c r="BE9" s="206"/>
      <c r="BF9" s="207"/>
      <c r="BG9" s="33"/>
      <c r="BH9" s="205"/>
      <c r="BI9" s="206"/>
      <c r="BJ9" s="207"/>
      <c r="BK9" s="26"/>
      <c r="BL9" s="205"/>
      <c r="BM9" s="206"/>
      <c r="BN9" s="207"/>
      <c r="BO9" s="26"/>
      <c r="BP9" s="205"/>
      <c r="BQ9" s="206"/>
      <c r="BR9" s="207"/>
      <c r="BS9" s="26"/>
      <c r="BT9" s="330"/>
      <c r="CE9" s="155"/>
      <c r="CF9" s="156"/>
      <c r="CG9" s="156"/>
      <c r="CH9" s="156"/>
      <c r="CI9" s="156"/>
      <c r="CJ9" s="157"/>
      <c r="CK9" s="26"/>
      <c r="CL9" s="212"/>
      <c r="CM9" s="212"/>
      <c r="CN9" s="212"/>
      <c r="CO9" s="212"/>
      <c r="CP9" s="212"/>
      <c r="CQ9" s="26"/>
      <c r="CR9" s="265"/>
      <c r="CS9" s="266"/>
      <c r="CT9" s="266"/>
      <c r="CU9" s="267"/>
      <c r="CV9" s="26"/>
      <c r="CW9" s="155"/>
      <c r="CX9" s="156"/>
      <c r="CY9" s="157"/>
      <c r="EK9" s="149">
        <v>5</v>
      </c>
      <c r="EL9" s="149"/>
      <c r="EM9" s="149">
        <v>100</v>
      </c>
      <c r="EN9" s="149"/>
      <c r="EO9" s="149">
        <v>36</v>
      </c>
      <c r="EP9" s="149"/>
      <c r="EQ9" s="149">
        <v>4500</v>
      </c>
      <c r="ER9" s="149"/>
      <c r="ES9" s="149">
        <v>48</v>
      </c>
      <c r="ET9" s="149"/>
      <c r="EU9" s="149">
        <v>2.8</v>
      </c>
      <c r="EV9" s="149"/>
      <c r="EW9" s="149">
        <v>3</v>
      </c>
      <c r="EX9" s="149"/>
      <c r="EY9" s="149">
        <v>12</v>
      </c>
      <c r="EZ9" s="149"/>
      <c r="FA9" s="149">
        <v>3</v>
      </c>
      <c r="FB9" s="149"/>
      <c r="FC9" s="149">
        <v>2</v>
      </c>
      <c r="FD9" s="149"/>
      <c r="FE9" s="149">
        <v>1</v>
      </c>
      <c r="FF9" s="149"/>
      <c r="FG9" s="149">
        <v>1</v>
      </c>
      <c r="FH9" s="149"/>
      <c r="FI9" s="149">
        <v>4</v>
      </c>
      <c r="FJ9" s="149"/>
      <c r="JS9" s="428">
        <v>5</v>
      </c>
      <c r="JT9" s="428"/>
      <c r="JU9" s="428">
        <v>220</v>
      </c>
      <c r="JV9" s="428"/>
      <c r="JW9" s="428">
        <v>100</v>
      </c>
      <c r="JX9" s="428"/>
      <c r="JY9" s="428">
        <v>3000</v>
      </c>
      <c r="JZ9" s="428"/>
      <c r="KA9" s="428">
        <v>2</v>
      </c>
      <c r="KB9" s="428"/>
      <c r="KC9" s="428">
        <v>0.57999999999999996</v>
      </c>
      <c r="KD9" s="428"/>
      <c r="KE9" s="428">
        <v>28</v>
      </c>
      <c r="KF9" s="428"/>
      <c r="KG9" s="428">
        <v>2.4</v>
      </c>
      <c r="KH9" s="428"/>
      <c r="KI9" s="428">
        <v>2.6</v>
      </c>
      <c r="KJ9" s="428"/>
      <c r="KK9" s="428">
        <v>12</v>
      </c>
      <c r="KL9" s="428"/>
      <c r="KM9" s="428">
        <v>2</v>
      </c>
      <c r="KN9" s="428"/>
      <c r="KO9" s="428">
        <v>6</v>
      </c>
      <c r="KP9" s="428"/>
    </row>
    <row r="10" spans="5:302" ht="48" customHeight="1" thickBot="1" x14ac:dyDescent="0.35">
      <c r="E10" s="368">
        <v>6</v>
      </c>
      <c r="F10" s="445"/>
      <c r="G10" s="368">
        <v>120</v>
      </c>
      <c r="H10" s="445"/>
      <c r="I10" s="368">
        <v>4</v>
      </c>
      <c r="J10" s="445"/>
      <c r="K10" s="368">
        <v>1410</v>
      </c>
      <c r="L10" s="445"/>
      <c r="M10" s="368">
        <v>0.55000000000000004</v>
      </c>
      <c r="N10" s="445"/>
      <c r="O10" s="368">
        <v>65</v>
      </c>
      <c r="P10" s="445"/>
      <c r="Q10" s="368">
        <v>4.5</v>
      </c>
      <c r="R10" s="445"/>
      <c r="S10" s="368">
        <v>16</v>
      </c>
      <c r="T10" s="445"/>
      <c r="U10" s="368">
        <v>2</v>
      </c>
      <c r="V10" s="445"/>
      <c r="W10" s="368">
        <v>4</v>
      </c>
      <c r="X10" s="445"/>
      <c r="Y10" s="368">
        <v>5.4</v>
      </c>
      <c r="Z10" s="445"/>
      <c r="AD10" s="158"/>
      <c r="AE10" s="159"/>
      <c r="AF10" s="160"/>
      <c r="AH10" s="158"/>
      <c r="AI10" s="159"/>
      <c r="AJ10" s="159"/>
      <c r="AK10" s="159"/>
      <c r="AL10" s="159"/>
      <c r="AM10" s="160"/>
      <c r="AO10" s="213"/>
      <c r="AP10" s="213"/>
      <c r="AQ10" s="213"/>
      <c r="AR10" s="213"/>
      <c r="AS10" s="213"/>
      <c r="AT10" s="26"/>
      <c r="AU10" s="158"/>
      <c r="AV10" s="159"/>
      <c r="AW10" s="159"/>
      <c r="AX10" s="160"/>
      <c r="AY10" s="26"/>
      <c r="AZ10" s="158"/>
      <c r="BA10" s="159"/>
      <c r="BB10" s="160"/>
      <c r="BD10" s="208"/>
      <c r="BE10" s="209"/>
      <c r="BF10" s="210"/>
      <c r="BG10" s="26"/>
      <c r="BH10" s="208"/>
      <c r="BI10" s="209"/>
      <c r="BJ10" s="210"/>
      <c r="BK10" s="26"/>
      <c r="BL10" s="208"/>
      <c r="BM10" s="209"/>
      <c r="BN10" s="210"/>
      <c r="BO10" s="26"/>
      <c r="BP10" s="208"/>
      <c r="BQ10" s="209"/>
      <c r="BR10" s="210"/>
      <c r="BT10" s="331"/>
      <c r="CE10" s="158"/>
      <c r="CF10" s="159"/>
      <c r="CG10" s="159"/>
      <c r="CH10" s="159"/>
      <c r="CI10" s="159"/>
      <c r="CJ10" s="160"/>
      <c r="CK10" s="26"/>
      <c r="CL10" s="213"/>
      <c r="CM10" s="213"/>
      <c r="CN10" s="213"/>
      <c r="CO10" s="213"/>
      <c r="CP10" s="213"/>
      <c r="CQ10" s="26"/>
      <c r="CR10" s="158"/>
      <c r="CS10" s="159"/>
      <c r="CT10" s="159"/>
      <c r="CU10" s="160"/>
      <c r="CV10" s="26"/>
      <c r="CW10" s="158"/>
      <c r="CX10" s="159"/>
      <c r="CY10" s="160"/>
      <c r="EK10" s="149">
        <v>6</v>
      </c>
      <c r="EL10" s="149"/>
      <c r="EM10" s="149">
        <v>120</v>
      </c>
      <c r="EN10" s="149"/>
      <c r="EO10" s="149">
        <v>110</v>
      </c>
      <c r="EP10" s="149"/>
      <c r="EQ10" s="149">
        <v>5000</v>
      </c>
      <c r="ER10" s="149"/>
      <c r="ES10" s="149">
        <v>50</v>
      </c>
      <c r="ET10" s="149"/>
      <c r="EU10" s="149">
        <v>3</v>
      </c>
      <c r="EV10" s="149"/>
      <c r="EW10" s="149">
        <v>3.2</v>
      </c>
      <c r="EX10" s="149"/>
      <c r="EY10" s="149">
        <v>16</v>
      </c>
      <c r="EZ10" s="149"/>
      <c r="FA10" s="149">
        <v>4</v>
      </c>
      <c r="FB10" s="149"/>
      <c r="FC10" s="149">
        <v>3</v>
      </c>
      <c r="FD10" s="149"/>
      <c r="FE10" s="149">
        <v>1</v>
      </c>
      <c r="FF10" s="149"/>
      <c r="FG10" s="149">
        <v>1</v>
      </c>
      <c r="FH10" s="149"/>
      <c r="FI10" s="149">
        <v>4</v>
      </c>
      <c r="FJ10" s="149"/>
      <c r="JS10" s="428">
        <v>6</v>
      </c>
      <c r="JT10" s="428"/>
      <c r="JU10" s="428">
        <v>220</v>
      </c>
      <c r="JV10" s="428"/>
      <c r="JW10" s="428">
        <v>120</v>
      </c>
      <c r="JX10" s="428"/>
      <c r="JY10" s="428">
        <v>1500</v>
      </c>
      <c r="JZ10" s="428"/>
      <c r="KA10" s="428">
        <v>4</v>
      </c>
      <c r="KB10" s="428"/>
      <c r="KC10" s="428">
        <v>0.6</v>
      </c>
      <c r="KD10" s="428"/>
      <c r="KE10" s="428">
        <v>30</v>
      </c>
      <c r="KF10" s="428"/>
      <c r="KG10" s="428">
        <v>2.6</v>
      </c>
      <c r="KH10" s="428"/>
      <c r="KI10" s="428">
        <v>2.8</v>
      </c>
      <c r="KJ10" s="428"/>
      <c r="KK10" s="428">
        <v>24</v>
      </c>
      <c r="KL10" s="428"/>
      <c r="KM10" s="428">
        <v>2</v>
      </c>
      <c r="KN10" s="428"/>
      <c r="KO10" s="428">
        <v>6</v>
      </c>
      <c r="KP10" s="428"/>
    </row>
    <row r="11" spans="5:302" ht="48" customHeight="1" x14ac:dyDescent="0.25">
      <c r="E11" s="368">
        <v>7</v>
      </c>
      <c r="F11" s="445"/>
      <c r="G11" s="368">
        <v>140</v>
      </c>
      <c r="H11" s="445"/>
      <c r="I11" s="368">
        <v>6</v>
      </c>
      <c r="J11" s="445"/>
      <c r="K11" s="368">
        <v>945</v>
      </c>
      <c r="L11" s="445"/>
      <c r="M11" s="368">
        <v>0.56000000000000005</v>
      </c>
      <c r="N11" s="445"/>
      <c r="O11" s="368">
        <v>66</v>
      </c>
      <c r="P11" s="445"/>
      <c r="Q11" s="368">
        <v>5.4</v>
      </c>
      <c r="R11" s="445"/>
      <c r="S11" s="368">
        <v>36</v>
      </c>
      <c r="T11" s="445"/>
      <c r="U11" s="368">
        <v>3</v>
      </c>
      <c r="V11" s="445"/>
      <c r="W11" s="368">
        <v>6</v>
      </c>
      <c r="X11" s="445"/>
      <c r="Y11" s="368">
        <v>6.5</v>
      </c>
      <c r="Z11" s="445"/>
      <c r="EK11" s="149">
        <v>7</v>
      </c>
      <c r="EL11" s="149"/>
      <c r="EM11" s="149">
        <v>140</v>
      </c>
      <c r="EN11" s="149"/>
      <c r="EO11" s="149">
        <v>110</v>
      </c>
      <c r="EP11" s="149"/>
      <c r="EQ11" s="149">
        <v>5500</v>
      </c>
      <c r="ER11" s="149"/>
      <c r="ES11" s="149">
        <v>52</v>
      </c>
      <c r="ET11" s="149"/>
      <c r="EU11" s="149">
        <v>3.2</v>
      </c>
      <c r="EV11" s="149"/>
      <c r="EW11" s="149">
        <v>3.4</v>
      </c>
      <c r="EX11" s="149"/>
      <c r="EY11" s="149">
        <v>12</v>
      </c>
      <c r="EZ11" s="149"/>
      <c r="FA11" s="149">
        <v>2</v>
      </c>
      <c r="FB11" s="149"/>
      <c r="FC11" s="149">
        <v>1</v>
      </c>
      <c r="FD11" s="149"/>
      <c r="FE11" s="149">
        <v>1</v>
      </c>
      <c r="FF11" s="149"/>
      <c r="FG11" s="149">
        <v>1</v>
      </c>
      <c r="FH11" s="149"/>
      <c r="FI11" s="149">
        <v>6</v>
      </c>
      <c r="FJ11" s="149"/>
      <c r="JS11" s="428">
        <v>7</v>
      </c>
      <c r="JT11" s="428"/>
      <c r="JU11" s="428">
        <v>127</v>
      </c>
      <c r="JV11" s="428"/>
      <c r="JW11" s="428">
        <v>140</v>
      </c>
      <c r="JX11" s="428"/>
      <c r="JY11" s="428">
        <v>1000</v>
      </c>
      <c r="JZ11" s="428"/>
      <c r="KA11" s="428">
        <v>6</v>
      </c>
      <c r="KB11" s="428"/>
      <c r="KC11" s="428">
        <v>0.62</v>
      </c>
      <c r="KD11" s="428"/>
      <c r="KE11" s="428">
        <v>32</v>
      </c>
      <c r="KF11" s="428"/>
      <c r="KG11" s="428">
        <v>2.8</v>
      </c>
      <c r="KH11" s="428"/>
      <c r="KI11" s="428">
        <v>3</v>
      </c>
      <c r="KJ11" s="428"/>
      <c r="KK11" s="428">
        <v>36</v>
      </c>
      <c r="KL11" s="428"/>
      <c r="KM11" s="428">
        <v>2</v>
      </c>
      <c r="KN11" s="428"/>
      <c r="KO11" s="428">
        <v>6</v>
      </c>
      <c r="KP11" s="428"/>
    </row>
    <row r="12" spans="5:302" ht="48" customHeight="1" x14ac:dyDescent="0.25">
      <c r="E12" s="368">
        <v>8</v>
      </c>
      <c r="F12" s="445"/>
      <c r="G12" s="368">
        <v>150</v>
      </c>
      <c r="H12" s="445"/>
      <c r="I12" s="368">
        <v>8</v>
      </c>
      <c r="J12" s="445"/>
      <c r="K12" s="368">
        <v>708</v>
      </c>
      <c r="L12" s="445"/>
      <c r="M12" s="368">
        <v>0.56999999999999995</v>
      </c>
      <c r="N12" s="445"/>
      <c r="O12" s="368">
        <v>71</v>
      </c>
      <c r="P12" s="445"/>
      <c r="Q12" s="368">
        <v>5.6</v>
      </c>
      <c r="R12" s="445"/>
      <c r="S12" s="368">
        <v>32</v>
      </c>
      <c r="T12" s="445"/>
      <c r="U12" s="368">
        <v>2</v>
      </c>
      <c r="V12" s="445"/>
      <c r="W12" s="368">
        <v>4</v>
      </c>
      <c r="X12" s="445"/>
      <c r="Y12" s="368">
        <v>6.7</v>
      </c>
      <c r="Z12" s="445"/>
      <c r="AD12" s="211" t="s">
        <v>46</v>
      </c>
      <c r="AE12" s="211"/>
      <c r="AF12" s="211"/>
      <c r="AG12" s="211"/>
      <c r="AI12" s="211" t="s">
        <v>46</v>
      </c>
      <c r="AJ12" s="211"/>
      <c r="AK12" s="211"/>
      <c r="AL12" s="211"/>
      <c r="AN12" s="211" t="s">
        <v>46</v>
      </c>
      <c r="AO12" s="211"/>
      <c r="AP12" s="211"/>
      <c r="AQ12" s="211"/>
      <c r="AS12" s="211" t="s">
        <v>46</v>
      </c>
      <c r="AT12" s="211"/>
      <c r="AU12" s="211"/>
      <c r="AV12" s="211"/>
      <c r="AX12" s="32" t="s">
        <v>96</v>
      </c>
      <c r="AY12" s="152" t="s">
        <v>142</v>
      </c>
      <c r="AZ12" s="153"/>
      <c r="BA12" s="154"/>
      <c r="EK12" s="149">
        <v>8</v>
      </c>
      <c r="EL12" s="149"/>
      <c r="EM12" s="149">
        <v>160</v>
      </c>
      <c r="EN12" s="149"/>
      <c r="EO12" s="149">
        <v>110</v>
      </c>
      <c r="EP12" s="149"/>
      <c r="EQ12" s="149">
        <v>6000</v>
      </c>
      <c r="ER12" s="149"/>
      <c r="ES12" s="149">
        <v>54</v>
      </c>
      <c r="ET12" s="149"/>
      <c r="EU12" s="149">
        <v>3.4</v>
      </c>
      <c r="EV12" s="149"/>
      <c r="EW12" s="149">
        <v>3.6</v>
      </c>
      <c r="EX12" s="149"/>
      <c r="EY12" s="149">
        <v>18</v>
      </c>
      <c r="EZ12" s="149"/>
      <c r="FA12" s="149">
        <v>3</v>
      </c>
      <c r="FB12" s="149"/>
      <c r="FC12" s="149">
        <v>2</v>
      </c>
      <c r="FD12" s="149"/>
      <c r="FE12" s="149">
        <v>1</v>
      </c>
      <c r="FF12" s="149"/>
      <c r="FG12" s="149">
        <v>1</v>
      </c>
      <c r="FH12" s="149"/>
      <c r="FI12" s="149">
        <v>6</v>
      </c>
      <c r="FJ12" s="149"/>
      <c r="JS12" s="428">
        <v>8</v>
      </c>
      <c r="JT12" s="428"/>
      <c r="JU12" s="428">
        <v>220</v>
      </c>
      <c r="JV12" s="428"/>
      <c r="JW12" s="428">
        <v>160</v>
      </c>
      <c r="JX12" s="428"/>
      <c r="JY12" s="428">
        <v>3000</v>
      </c>
      <c r="JZ12" s="428"/>
      <c r="KA12" s="428">
        <v>2</v>
      </c>
      <c r="KB12" s="428"/>
      <c r="KC12" s="428">
        <v>0.64</v>
      </c>
      <c r="KD12" s="428"/>
      <c r="KE12" s="428">
        <v>34</v>
      </c>
      <c r="KF12" s="428"/>
      <c r="KG12" s="428">
        <v>3</v>
      </c>
      <c r="KH12" s="428"/>
      <c r="KI12" s="428">
        <v>3.2</v>
      </c>
      <c r="KJ12" s="428"/>
      <c r="KK12" s="428">
        <v>18</v>
      </c>
      <c r="KL12" s="428"/>
      <c r="KM12" s="428">
        <v>3</v>
      </c>
      <c r="KN12" s="428"/>
      <c r="KO12" s="428">
        <v>9</v>
      </c>
      <c r="KP12" s="428"/>
    </row>
    <row r="13" spans="5:302" ht="48" customHeight="1" x14ac:dyDescent="0.25">
      <c r="E13" s="368">
        <v>9</v>
      </c>
      <c r="F13" s="445"/>
      <c r="G13" s="368">
        <v>160</v>
      </c>
      <c r="H13" s="445"/>
      <c r="I13" s="368">
        <v>2</v>
      </c>
      <c r="J13" s="445"/>
      <c r="K13" s="368">
        <v>2814</v>
      </c>
      <c r="L13" s="445"/>
      <c r="M13" s="368">
        <v>0.57999999999999996</v>
      </c>
      <c r="N13" s="445"/>
      <c r="O13" s="368">
        <v>72</v>
      </c>
      <c r="P13" s="445"/>
      <c r="Q13" s="368">
        <v>3.3</v>
      </c>
      <c r="R13" s="445"/>
      <c r="S13" s="368">
        <v>24</v>
      </c>
      <c r="T13" s="445"/>
      <c r="U13" s="368">
        <v>6</v>
      </c>
      <c r="V13" s="445"/>
      <c r="W13" s="368">
        <v>12</v>
      </c>
      <c r="X13" s="445"/>
      <c r="Y13" s="368">
        <v>4</v>
      </c>
      <c r="Z13" s="445"/>
      <c r="AD13" s="212"/>
      <c r="AE13" s="212"/>
      <c r="AF13" s="212"/>
      <c r="AG13" s="212"/>
      <c r="AI13" s="212"/>
      <c r="AJ13" s="212"/>
      <c r="AK13" s="212"/>
      <c r="AL13" s="212"/>
      <c r="AN13" s="212"/>
      <c r="AO13" s="212"/>
      <c r="AP13" s="212"/>
      <c r="AQ13" s="212"/>
      <c r="AS13" s="212"/>
      <c r="AT13" s="212"/>
      <c r="AU13" s="212"/>
      <c r="AV13" s="212"/>
      <c r="AX13" s="214"/>
      <c r="AY13" s="431" t="s">
        <v>143</v>
      </c>
      <c r="AZ13" s="432"/>
      <c r="BA13" s="433"/>
      <c r="CE13" s="150" t="s">
        <v>25</v>
      </c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0"/>
      <c r="CY13" s="150"/>
      <c r="CZ13" s="150"/>
      <c r="DA13" s="150"/>
      <c r="DB13" s="150"/>
      <c r="DC13" s="150"/>
      <c r="DD13" s="150"/>
      <c r="DE13" s="150"/>
      <c r="DF13" s="150"/>
      <c r="DG13" s="150"/>
      <c r="DH13" s="150"/>
      <c r="DI13" s="150"/>
      <c r="DJ13" s="150"/>
      <c r="DK13" s="150"/>
      <c r="DL13" s="150"/>
      <c r="DM13" s="150"/>
      <c r="DN13" s="150"/>
      <c r="DO13" s="150"/>
      <c r="DP13" s="150"/>
      <c r="DQ13" s="150"/>
      <c r="DR13" s="150"/>
      <c r="DS13" s="150"/>
      <c r="DT13" s="150"/>
      <c r="DU13" s="150"/>
      <c r="DV13" s="150"/>
      <c r="DW13" s="448"/>
      <c r="DX13" s="448"/>
      <c r="DY13" s="448"/>
      <c r="DZ13" s="448"/>
      <c r="EA13" s="151"/>
      <c r="EB13" s="151"/>
      <c r="EK13" s="149">
        <v>9</v>
      </c>
      <c r="EL13" s="149"/>
      <c r="EM13" s="149">
        <v>20</v>
      </c>
      <c r="EN13" s="149"/>
      <c r="EO13" s="149">
        <v>110</v>
      </c>
      <c r="EP13" s="149"/>
      <c r="EQ13" s="149">
        <v>6500</v>
      </c>
      <c r="ER13" s="149"/>
      <c r="ES13" s="149">
        <v>56</v>
      </c>
      <c r="ET13" s="149"/>
      <c r="EU13" s="149">
        <v>3.6</v>
      </c>
      <c r="EV13" s="149"/>
      <c r="EW13" s="149">
        <v>3.8</v>
      </c>
      <c r="EX13" s="149"/>
      <c r="EY13" s="149">
        <v>24</v>
      </c>
      <c r="EZ13" s="149"/>
      <c r="FA13" s="149">
        <v>4</v>
      </c>
      <c r="FB13" s="149"/>
      <c r="FC13" s="149">
        <v>3</v>
      </c>
      <c r="FD13" s="149"/>
      <c r="FE13" s="149">
        <v>1</v>
      </c>
      <c r="FF13" s="149"/>
      <c r="FG13" s="149">
        <v>1</v>
      </c>
      <c r="FH13" s="149"/>
      <c r="FI13" s="149">
        <v>6</v>
      </c>
      <c r="FJ13" s="149"/>
      <c r="JS13" s="428">
        <v>9</v>
      </c>
      <c r="JT13" s="428"/>
      <c r="JU13" s="428">
        <v>127</v>
      </c>
      <c r="JV13" s="428"/>
      <c r="JW13" s="428">
        <v>180</v>
      </c>
      <c r="JX13" s="428"/>
      <c r="JY13" s="428">
        <v>1500</v>
      </c>
      <c r="JZ13" s="428"/>
      <c r="KA13" s="428">
        <v>4</v>
      </c>
      <c r="KB13" s="428"/>
      <c r="KC13" s="428">
        <v>0.66</v>
      </c>
      <c r="KD13" s="428"/>
      <c r="KE13" s="428">
        <v>36</v>
      </c>
      <c r="KF13" s="428"/>
      <c r="KG13" s="428">
        <v>3.2</v>
      </c>
      <c r="KH13" s="428"/>
      <c r="KI13" s="428">
        <v>3.4</v>
      </c>
      <c r="KJ13" s="428"/>
      <c r="KK13" s="428">
        <v>36</v>
      </c>
      <c r="KL13" s="428"/>
      <c r="KM13" s="428">
        <v>3</v>
      </c>
      <c r="KN13" s="428"/>
      <c r="KO13" s="428">
        <v>9</v>
      </c>
      <c r="KP13" s="428"/>
    </row>
    <row r="14" spans="5:302" ht="48" customHeight="1" thickBot="1" x14ac:dyDescent="0.3">
      <c r="E14" s="368">
        <v>10</v>
      </c>
      <c r="F14" s="445"/>
      <c r="G14" s="368">
        <v>180</v>
      </c>
      <c r="H14" s="445"/>
      <c r="I14" s="368">
        <v>4</v>
      </c>
      <c r="J14" s="445"/>
      <c r="K14" s="368">
        <v>1404</v>
      </c>
      <c r="L14" s="445"/>
      <c r="M14" s="368">
        <v>0.59</v>
      </c>
      <c r="N14" s="445"/>
      <c r="O14" s="368">
        <v>73</v>
      </c>
      <c r="P14" s="445"/>
      <c r="Q14" s="368">
        <v>4.7</v>
      </c>
      <c r="R14" s="445"/>
      <c r="S14" s="368">
        <v>32</v>
      </c>
      <c r="T14" s="445"/>
      <c r="U14" s="368">
        <v>4</v>
      </c>
      <c r="V14" s="445"/>
      <c r="W14" s="368">
        <v>8</v>
      </c>
      <c r="X14" s="445"/>
      <c r="Y14" s="368">
        <v>5.6</v>
      </c>
      <c r="Z14" s="445"/>
      <c r="AD14" s="213"/>
      <c r="AE14" s="213"/>
      <c r="AF14" s="213"/>
      <c r="AG14" s="213"/>
      <c r="AI14" s="213"/>
      <c r="AJ14" s="213"/>
      <c r="AK14" s="213"/>
      <c r="AL14" s="213"/>
      <c r="AN14" s="213"/>
      <c r="AO14" s="213"/>
      <c r="AP14" s="213"/>
      <c r="AQ14" s="213"/>
      <c r="AS14" s="213"/>
      <c r="AT14" s="213"/>
      <c r="AU14" s="213"/>
      <c r="AV14" s="213"/>
      <c r="AX14" s="215"/>
      <c r="AY14" s="434"/>
      <c r="AZ14" s="435"/>
      <c r="BA14" s="436"/>
      <c r="CE14" s="240" t="s">
        <v>26</v>
      </c>
      <c r="CF14" s="240"/>
      <c r="CG14" s="240"/>
      <c r="CH14" s="240" t="s">
        <v>27</v>
      </c>
      <c r="CI14" s="240"/>
      <c r="CJ14" s="240"/>
      <c r="CK14" s="240" t="s">
        <v>28</v>
      </c>
      <c r="CL14" s="240"/>
      <c r="CM14" s="240"/>
      <c r="CN14" s="446"/>
      <c r="CO14" s="447"/>
      <c r="CP14" s="240" t="s">
        <v>26</v>
      </c>
      <c r="CQ14" s="240"/>
      <c r="CR14" s="240"/>
      <c r="CS14" s="240" t="s">
        <v>27</v>
      </c>
      <c r="CT14" s="240"/>
      <c r="CU14" s="240"/>
      <c r="CV14" s="240" t="s">
        <v>28</v>
      </c>
      <c r="CW14" s="240"/>
      <c r="CX14" s="240"/>
      <c r="CY14" s="446"/>
      <c r="CZ14" s="447"/>
      <c r="DA14" s="240" t="s">
        <v>26</v>
      </c>
      <c r="DB14" s="240"/>
      <c r="DC14" s="240"/>
      <c r="DD14" s="240" t="s">
        <v>27</v>
      </c>
      <c r="DE14" s="240"/>
      <c r="DF14" s="240"/>
      <c r="DG14" s="240" t="s">
        <v>28</v>
      </c>
      <c r="DH14" s="240"/>
      <c r="DI14" s="240"/>
      <c r="DJ14" s="446"/>
      <c r="DK14" s="447"/>
      <c r="DL14" s="240" t="s">
        <v>26</v>
      </c>
      <c r="DM14" s="240"/>
      <c r="DN14" s="240"/>
      <c r="DO14" s="240" t="s">
        <v>27</v>
      </c>
      <c r="DP14" s="240"/>
      <c r="DQ14" s="240"/>
      <c r="DR14" s="240" t="s">
        <v>28</v>
      </c>
      <c r="DS14" s="240"/>
      <c r="DT14" s="240"/>
      <c r="DU14" s="446"/>
      <c r="DV14" s="447"/>
      <c r="DW14" s="149" t="s">
        <v>29</v>
      </c>
      <c r="DX14" s="149"/>
      <c r="DY14" s="149"/>
      <c r="DZ14" s="149"/>
      <c r="EA14" s="149"/>
      <c r="EB14" s="149"/>
      <c r="EK14" s="149">
        <v>10</v>
      </c>
      <c r="EL14" s="149"/>
      <c r="EM14" s="149">
        <v>220</v>
      </c>
      <c r="EN14" s="149"/>
      <c r="EO14" s="149">
        <v>110</v>
      </c>
      <c r="EP14" s="149"/>
      <c r="EQ14" s="149">
        <v>7000</v>
      </c>
      <c r="ER14" s="149"/>
      <c r="ES14" s="149">
        <v>58</v>
      </c>
      <c r="ET14" s="149"/>
      <c r="EU14" s="149">
        <v>3.8</v>
      </c>
      <c r="EV14" s="149"/>
      <c r="EW14" s="149">
        <v>4</v>
      </c>
      <c r="EX14" s="149"/>
      <c r="EY14" s="149">
        <v>16</v>
      </c>
      <c r="EZ14" s="149"/>
      <c r="FA14" s="149">
        <v>2</v>
      </c>
      <c r="FB14" s="149"/>
      <c r="FC14" s="149">
        <v>1</v>
      </c>
      <c r="FD14" s="149"/>
      <c r="FE14" s="149">
        <v>1</v>
      </c>
      <c r="FF14" s="149"/>
      <c r="FG14" s="149">
        <v>1</v>
      </c>
      <c r="FH14" s="149"/>
      <c r="FI14" s="149">
        <v>8</v>
      </c>
      <c r="FJ14" s="149"/>
      <c r="JS14" s="428">
        <v>10</v>
      </c>
      <c r="JT14" s="428"/>
      <c r="JU14" s="428">
        <v>220</v>
      </c>
      <c r="JV14" s="428"/>
      <c r="JW14" s="428">
        <v>200</v>
      </c>
      <c r="JX14" s="428"/>
      <c r="JY14" s="428">
        <v>1500</v>
      </c>
      <c r="JZ14" s="428"/>
      <c r="KA14" s="428">
        <v>4</v>
      </c>
      <c r="KB14" s="428"/>
      <c r="KC14" s="428">
        <v>0.68</v>
      </c>
      <c r="KD14" s="428"/>
      <c r="KE14" s="428">
        <v>38</v>
      </c>
      <c r="KF14" s="428"/>
      <c r="KG14" s="428">
        <v>3.4</v>
      </c>
      <c r="KH14" s="428"/>
      <c r="KI14" s="428">
        <v>3.6</v>
      </c>
      <c r="KJ14" s="428"/>
      <c r="KK14" s="428">
        <v>48</v>
      </c>
      <c r="KL14" s="428"/>
      <c r="KM14" s="428">
        <v>4</v>
      </c>
      <c r="KN14" s="428"/>
      <c r="KO14" s="428">
        <v>12</v>
      </c>
      <c r="KP14" s="428"/>
    </row>
    <row r="15" spans="5:302" ht="48" customHeight="1" x14ac:dyDescent="0.25">
      <c r="E15" s="368">
        <v>11</v>
      </c>
      <c r="F15" s="445"/>
      <c r="G15" s="368">
        <v>200</v>
      </c>
      <c r="H15" s="445"/>
      <c r="I15" s="368">
        <v>6</v>
      </c>
      <c r="J15" s="445"/>
      <c r="K15" s="368">
        <v>930</v>
      </c>
      <c r="L15" s="445"/>
      <c r="M15" s="368">
        <v>0.6</v>
      </c>
      <c r="N15" s="445"/>
      <c r="O15" s="368">
        <v>74</v>
      </c>
      <c r="P15" s="445"/>
      <c r="Q15" s="368">
        <v>5.6</v>
      </c>
      <c r="R15" s="445"/>
      <c r="S15" s="368">
        <v>48</v>
      </c>
      <c r="T15" s="445"/>
      <c r="U15" s="368">
        <v>4</v>
      </c>
      <c r="V15" s="445"/>
      <c r="W15" s="368">
        <v>8</v>
      </c>
      <c r="X15" s="445"/>
      <c r="Y15" s="368">
        <v>6.7</v>
      </c>
      <c r="Z15" s="445"/>
      <c r="CE15" s="149"/>
      <c r="CF15" s="149"/>
      <c r="CG15" s="149"/>
      <c r="CH15" s="149"/>
      <c r="CI15" s="149"/>
      <c r="CJ15" s="149"/>
      <c r="CK15" s="149"/>
      <c r="CL15" s="149"/>
      <c r="CM15" s="149"/>
      <c r="CN15" s="446"/>
      <c r="CO15" s="447"/>
      <c r="CP15" s="149"/>
      <c r="CQ15" s="149"/>
      <c r="CR15" s="149"/>
      <c r="CS15" s="149"/>
      <c r="CT15" s="149"/>
      <c r="CU15" s="149"/>
      <c r="CV15" s="149"/>
      <c r="CW15" s="149"/>
      <c r="CX15" s="149"/>
      <c r="CY15" s="446"/>
      <c r="CZ15" s="447"/>
      <c r="DA15" s="149"/>
      <c r="DB15" s="149"/>
      <c r="DC15" s="149"/>
      <c r="DD15" s="149"/>
      <c r="DE15" s="149"/>
      <c r="DF15" s="149"/>
      <c r="DG15" s="149"/>
      <c r="DH15" s="149"/>
      <c r="DI15" s="149"/>
      <c r="DJ15" s="446"/>
      <c r="DK15" s="447"/>
      <c r="DL15" s="149"/>
      <c r="DM15" s="149"/>
      <c r="DN15" s="149"/>
      <c r="DO15" s="149"/>
      <c r="DP15" s="149"/>
      <c r="DQ15" s="149"/>
      <c r="DR15" s="149"/>
      <c r="DS15" s="149"/>
      <c r="DT15" s="149"/>
      <c r="DU15" s="446"/>
      <c r="DV15" s="447"/>
      <c r="DW15" s="149"/>
      <c r="DX15" s="149"/>
      <c r="DY15" s="149"/>
      <c r="DZ15" s="149"/>
      <c r="EA15" s="149"/>
      <c r="EB15" s="149"/>
      <c r="EK15" s="149">
        <v>11</v>
      </c>
      <c r="EL15" s="149"/>
      <c r="EM15" s="149">
        <v>240</v>
      </c>
      <c r="EN15" s="149"/>
      <c r="EO15" s="149">
        <v>110</v>
      </c>
      <c r="EP15" s="149"/>
      <c r="EQ15" s="149">
        <v>7500</v>
      </c>
      <c r="ER15" s="149"/>
      <c r="ES15" s="149">
        <v>60</v>
      </c>
      <c r="ET15" s="149"/>
      <c r="EU15" s="149">
        <v>4</v>
      </c>
      <c r="EV15" s="149"/>
      <c r="EW15" s="149">
        <v>4.2</v>
      </c>
      <c r="EX15" s="149"/>
      <c r="EY15" s="149">
        <v>24</v>
      </c>
      <c r="EZ15" s="149"/>
      <c r="FA15" s="149">
        <v>3</v>
      </c>
      <c r="FB15" s="149"/>
      <c r="FC15" s="149">
        <v>2</v>
      </c>
      <c r="FD15" s="149"/>
      <c r="FE15" s="149">
        <v>1</v>
      </c>
      <c r="FF15" s="149"/>
      <c r="FG15" s="149">
        <v>1</v>
      </c>
      <c r="FH15" s="149"/>
      <c r="FI15" s="149">
        <v>8</v>
      </c>
      <c r="FJ15" s="149"/>
      <c r="JS15" s="428">
        <v>11</v>
      </c>
      <c r="JT15" s="428"/>
      <c r="JU15" s="428">
        <v>127</v>
      </c>
      <c r="JV15" s="428"/>
      <c r="JW15" s="428">
        <v>220</v>
      </c>
      <c r="JX15" s="428"/>
      <c r="JY15" s="428">
        <v>3000</v>
      </c>
      <c r="JZ15" s="428"/>
      <c r="KA15" s="428">
        <v>2</v>
      </c>
      <c r="KB15" s="428"/>
      <c r="KC15" s="428">
        <v>0.7</v>
      </c>
      <c r="KD15" s="428"/>
      <c r="KE15" s="428">
        <v>40</v>
      </c>
      <c r="KF15" s="428"/>
      <c r="KG15" s="428">
        <v>3.6</v>
      </c>
      <c r="KH15" s="428"/>
      <c r="KI15" s="428">
        <v>3.8</v>
      </c>
      <c r="KJ15" s="428"/>
      <c r="KK15" s="428">
        <v>24</v>
      </c>
      <c r="KL15" s="428"/>
      <c r="KM15" s="428">
        <v>4</v>
      </c>
      <c r="KN15" s="428"/>
      <c r="KO15" s="428">
        <v>12</v>
      </c>
      <c r="KP15" s="428"/>
    </row>
    <row r="16" spans="5:302" ht="48" customHeight="1" x14ac:dyDescent="0.25">
      <c r="E16" s="368">
        <v>12</v>
      </c>
      <c r="F16" s="445"/>
      <c r="G16" s="368">
        <v>220</v>
      </c>
      <c r="H16" s="445"/>
      <c r="I16" s="368">
        <v>8</v>
      </c>
      <c r="J16" s="445"/>
      <c r="K16" s="368">
        <v>699</v>
      </c>
      <c r="L16" s="445"/>
      <c r="M16" s="368">
        <v>0.61</v>
      </c>
      <c r="N16" s="445"/>
      <c r="O16" s="368">
        <v>70</v>
      </c>
      <c r="P16" s="445"/>
      <c r="Q16" s="368">
        <v>6.4</v>
      </c>
      <c r="R16" s="445"/>
      <c r="S16" s="368">
        <v>48</v>
      </c>
      <c r="T16" s="445"/>
      <c r="U16" s="368">
        <v>3</v>
      </c>
      <c r="V16" s="445"/>
      <c r="W16" s="368">
        <v>6</v>
      </c>
      <c r="X16" s="445"/>
      <c r="Y16" s="368">
        <v>7.7</v>
      </c>
      <c r="Z16" s="445"/>
      <c r="AS16" s="211" t="s">
        <v>46</v>
      </c>
      <c r="AT16" s="211"/>
      <c r="AU16" s="211"/>
      <c r="AV16" s="211"/>
      <c r="AX16" s="152" t="s">
        <v>46</v>
      </c>
      <c r="AY16" s="153"/>
      <c r="AZ16" s="154"/>
      <c r="CE16" s="149"/>
      <c r="CF16" s="149"/>
      <c r="CG16" s="149"/>
      <c r="CH16" s="149"/>
      <c r="CI16" s="149"/>
      <c r="CJ16" s="149"/>
      <c r="CK16" s="149"/>
      <c r="CL16" s="149"/>
      <c r="CM16" s="149"/>
      <c r="CN16" s="446"/>
      <c r="CO16" s="447"/>
      <c r="CP16" s="149"/>
      <c r="CQ16" s="149"/>
      <c r="CR16" s="149"/>
      <c r="CS16" s="149"/>
      <c r="CT16" s="149"/>
      <c r="CU16" s="149"/>
      <c r="CV16" s="149"/>
      <c r="CW16" s="149"/>
      <c r="CX16" s="149"/>
      <c r="CY16" s="446"/>
      <c r="CZ16" s="447"/>
      <c r="DA16" s="149"/>
      <c r="DB16" s="149"/>
      <c r="DC16" s="149"/>
      <c r="DD16" s="149"/>
      <c r="DE16" s="149"/>
      <c r="DF16" s="149"/>
      <c r="DG16" s="149"/>
      <c r="DH16" s="149"/>
      <c r="DI16" s="149"/>
      <c r="DJ16" s="446"/>
      <c r="DK16" s="447"/>
      <c r="DL16" s="149"/>
      <c r="DM16" s="149"/>
      <c r="DN16" s="149"/>
      <c r="DO16" s="149"/>
      <c r="DP16" s="149"/>
      <c r="DQ16" s="149"/>
      <c r="DR16" s="149"/>
      <c r="DS16" s="149"/>
      <c r="DT16" s="149"/>
      <c r="DU16" s="446"/>
      <c r="DV16" s="447"/>
      <c r="DW16" s="149"/>
      <c r="DX16" s="149"/>
      <c r="DY16" s="149"/>
      <c r="DZ16" s="149"/>
      <c r="EA16" s="149"/>
      <c r="EB16" s="149"/>
      <c r="EK16" s="149">
        <v>12</v>
      </c>
      <c r="EL16" s="149"/>
      <c r="EM16" s="149">
        <v>260</v>
      </c>
      <c r="EN16" s="149"/>
      <c r="EO16" s="149">
        <v>110</v>
      </c>
      <c r="EP16" s="149"/>
      <c r="EQ16" s="149">
        <v>8000</v>
      </c>
      <c r="ER16" s="149"/>
      <c r="ES16" s="149">
        <v>50</v>
      </c>
      <c r="ET16" s="149"/>
      <c r="EU16" s="149">
        <v>4.2</v>
      </c>
      <c r="EV16" s="149"/>
      <c r="EW16" s="149">
        <v>4.4000000000000004</v>
      </c>
      <c r="EX16" s="149"/>
      <c r="EY16" s="149">
        <v>32</v>
      </c>
      <c r="EZ16" s="149"/>
      <c r="FA16" s="149">
        <v>4</v>
      </c>
      <c r="FB16" s="149"/>
      <c r="FC16" s="149">
        <v>3</v>
      </c>
      <c r="FD16" s="149"/>
      <c r="FE16" s="149">
        <v>1</v>
      </c>
      <c r="FF16" s="149"/>
      <c r="FG16" s="149">
        <v>1</v>
      </c>
      <c r="FH16" s="149"/>
      <c r="FI16" s="149">
        <v>8</v>
      </c>
      <c r="FJ16" s="149"/>
      <c r="JS16" s="428">
        <v>12</v>
      </c>
      <c r="JT16" s="428"/>
      <c r="JU16" s="428">
        <v>220</v>
      </c>
      <c r="JV16" s="428"/>
      <c r="JW16" s="428">
        <v>240</v>
      </c>
      <c r="JX16" s="428"/>
      <c r="JY16" s="428">
        <v>1500</v>
      </c>
      <c r="JZ16" s="428"/>
      <c r="KA16" s="428">
        <v>4</v>
      </c>
      <c r="KB16" s="428"/>
      <c r="KC16" s="428">
        <v>0.6</v>
      </c>
      <c r="KD16" s="428"/>
      <c r="KE16" s="428">
        <v>42</v>
      </c>
      <c r="KF16" s="428"/>
      <c r="KG16" s="428">
        <v>3.8</v>
      </c>
      <c r="KH16" s="428"/>
      <c r="KI16" s="428">
        <v>4</v>
      </c>
      <c r="KJ16" s="428"/>
      <c r="KK16" s="428">
        <v>60</v>
      </c>
      <c r="KL16" s="428"/>
      <c r="KM16" s="428">
        <v>5</v>
      </c>
      <c r="KN16" s="428"/>
      <c r="KO16" s="428">
        <v>15</v>
      </c>
      <c r="KP16" s="428"/>
    </row>
    <row r="17" spans="5:302" ht="48" customHeight="1" x14ac:dyDescent="0.25">
      <c r="E17" s="368">
        <v>13</v>
      </c>
      <c r="F17" s="445"/>
      <c r="G17" s="368">
        <v>250</v>
      </c>
      <c r="H17" s="445"/>
      <c r="I17" s="368">
        <v>2</v>
      </c>
      <c r="J17" s="445"/>
      <c r="K17" s="368">
        <v>2790</v>
      </c>
      <c r="L17" s="445"/>
      <c r="M17" s="368">
        <v>0.62</v>
      </c>
      <c r="N17" s="445"/>
      <c r="O17" s="368">
        <v>69</v>
      </c>
      <c r="P17" s="445"/>
      <c r="Q17" s="368">
        <v>5.4</v>
      </c>
      <c r="R17" s="445"/>
      <c r="S17" s="368">
        <v>20</v>
      </c>
      <c r="T17" s="445"/>
      <c r="U17" s="368">
        <v>5</v>
      </c>
      <c r="V17" s="445"/>
      <c r="W17" s="368">
        <v>10</v>
      </c>
      <c r="X17" s="445"/>
      <c r="Y17" s="368">
        <v>6.5</v>
      </c>
      <c r="Z17" s="445"/>
      <c r="AS17" s="212"/>
      <c r="AT17" s="212"/>
      <c r="AU17" s="212"/>
      <c r="AV17" s="212"/>
      <c r="AX17" s="155"/>
      <c r="AY17" s="156"/>
      <c r="AZ17" s="157"/>
      <c r="CE17" s="149">
        <v>0.08</v>
      </c>
      <c r="CF17" s="149"/>
      <c r="CG17" s="149"/>
      <c r="CH17" s="149">
        <v>0.1</v>
      </c>
      <c r="CI17" s="149"/>
      <c r="CJ17" s="149"/>
      <c r="CK17" s="149">
        <v>5.0200000000000002E-3</v>
      </c>
      <c r="CL17" s="149"/>
      <c r="CM17" s="149"/>
      <c r="CN17" s="292"/>
      <c r="CO17" s="293"/>
      <c r="CP17" s="149">
        <v>0.28000000000000003</v>
      </c>
      <c r="CQ17" s="149"/>
      <c r="CR17" s="149"/>
      <c r="CS17" s="149">
        <v>0.315</v>
      </c>
      <c r="CT17" s="149"/>
      <c r="CU17" s="149"/>
      <c r="CV17" s="149">
        <v>6.1600000000000002E-2</v>
      </c>
      <c r="CW17" s="149"/>
      <c r="CX17" s="149"/>
      <c r="CY17" s="292"/>
      <c r="CZ17" s="293"/>
      <c r="DA17" s="149">
        <v>0.8</v>
      </c>
      <c r="DB17" s="149"/>
      <c r="DC17" s="149"/>
      <c r="DD17" s="149">
        <v>0.86499999999999999</v>
      </c>
      <c r="DE17" s="149"/>
      <c r="DF17" s="149"/>
      <c r="DG17" s="149">
        <v>0.503</v>
      </c>
      <c r="DH17" s="149"/>
      <c r="DI17" s="149"/>
      <c r="DJ17" s="292"/>
      <c r="DK17" s="293"/>
      <c r="DL17" s="149">
        <v>2.2400000000000002</v>
      </c>
      <c r="DM17" s="149"/>
      <c r="DN17" s="149"/>
      <c r="DO17" s="149">
        <v>2.34</v>
      </c>
      <c r="DP17" s="149"/>
      <c r="DQ17" s="149"/>
      <c r="DR17" s="149">
        <v>3.94</v>
      </c>
      <c r="DS17" s="149"/>
      <c r="DT17" s="149"/>
      <c r="DU17" s="151"/>
      <c r="DV17" s="151"/>
      <c r="DW17" s="149"/>
      <c r="DX17" s="149"/>
      <c r="DY17" s="149"/>
      <c r="DZ17" s="149"/>
      <c r="EA17" s="149"/>
      <c r="EB17" s="149"/>
      <c r="EK17" s="149">
        <v>13</v>
      </c>
      <c r="EL17" s="149"/>
      <c r="EM17" s="149">
        <v>270</v>
      </c>
      <c r="EN17" s="149"/>
      <c r="EO17" s="149">
        <v>110</v>
      </c>
      <c r="EP17" s="149"/>
      <c r="EQ17" s="149">
        <v>8500</v>
      </c>
      <c r="ER17" s="149"/>
      <c r="ES17" s="149">
        <v>51</v>
      </c>
      <c r="ET17" s="149"/>
      <c r="EU17" s="149">
        <v>4.4000000000000004</v>
      </c>
      <c r="EV17" s="149"/>
      <c r="EW17" s="149">
        <v>4.5999999999999996</v>
      </c>
      <c r="EX17" s="149"/>
      <c r="EY17" s="149">
        <v>12</v>
      </c>
      <c r="EZ17" s="149"/>
      <c r="FA17" s="149">
        <v>6</v>
      </c>
      <c r="FB17" s="149"/>
      <c r="FC17" s="149">
        <v>5</v>
      </c>
      <c r="FD17" s="149"/>
      <c r="FE17" s="149">
        <v>1</v>
      </c>
      <c r="FF17" s="149"/>
      <c r="FG17" s="149">
        <v>1</v>
      </c>
      <c r="FH17" s="149"/>
      <c r="FI17" s="149">
        <v>2</v>
      </c>
      <c r="FJ17" s="149"/>
      <c r="JS17" s="428">
        <v>13</v>
      </c>
      <c r="JT17" s="428"/>
      <c r="JU17" s="428">
        <v>127</v>
      </c>
      <c r="JV17" s="428"/>
      <c r="JW17" s="428">
        <v>260</v>
      </c>
      <c r="JX17" s="428"/>
      <c r="JY17" s="428">
        <v>3000</v>
      </c>
      <c r="JZ17" s="428"/>
      <c r="KA17" s="428">
        <v>2</v>
      </c>
      <c r="KB17" s="428"/>
      <c r="KC17" s="428">
        <v>0.62</v>
      </c>
      <c r="KD17" s="428"/>
      <c r="KE17" s="428">
        <v>44</v>
      </c>
      <c r="KF17" s="428"/>
      <c r="KG17" s="428">
        <v>4</v>
      </c>
      <c r="KH17" s="428"/>
      <c r="KI17" s="428">
        <v>4.2</v>
      </c>
      <c r="KJ17" s="428"/>
      <c r="KK17" s="428">
        <v>30</v>
      </c>
      <c r="KL17" s="428"/>
      <c r="KM17" s="428">
        <v>5</v>
      </c>
      <c r="KN17" s="428"/>
      <c r="KO17" s="428">
        <v>15</v>
      </c>
      <c r="KP17" s="428"/>
    </row>
    <row r="18" spans="5:302" ht="48" customHeight="1" thickBot="1" x14ac:dyDescent="0.3">
      <c r="E18" s="368">
        <v>14</v>
      </c>
      <c r="F18" s="445"/>
      <c r="G18" s="368">
        <v>270</v>
      </c>
      <c r="H18" s="445"/>
      <c r="I18" s="368">
        <v>4</v>
      </c>
      <c r="J18" s="445"/>
      <c r="K18" s="368">
        <v>1401</v>
      </c>
      <c r="L18" s="445"/>
      <c r="M18" s="368">
        <v>0.63</v>
      </c>
      <c r="N18" s="445"/>
      <c r="O18" s="368">
        <v>68</v>
      </c>
      <c r="P18" s="445"/>
      <c r="Q18" s="368">
        <v>5.5</v>
      </c>
      <c r="R18" s="445"/>
      <c r="S18" s="368">
        <v>40</v>
      </c>
      <c r="T18" s="445"/>
      <c r="U18" s="368">
        <v>5</v>
      </c>
      <c r="V18" s="445"/>
      <c r="W18" s="368">
        <v>10</v>
      </c>
      <c r="X18" s="445"/>
      <c r="Y18" s="368">
        <v>6.6</v>
      </c>
      <c r="Z18" s="445"/>
      <c r="AS18" s="213"/>
      <c r="AT18" s="213"/>
      <c r="AU18" s="213"/>
      <c r="AV18" s="213"/>
      <c r="AX18" s="158"/>
      <c r="AY18" s="159"/>
      <c r="AZ18" s="160"/>
      <c r="CE18" s="149">
        <v>0.09</v>
      </c>
      <c r="CF18" s="149"/>
      <c r="CG18" s="149"/>
      <c r="CH18" s="149">
        <v>0.11</v>
      </c>
      <c r="CI18" s="149"/>
      <c r="CJ18" s="149"/>
      <c r="CK18" s="149">
        <v>6.3600000000000002E-3</v>
      </c>
      <c r="CL18" s="149"/>
      <c r="CM18" s="149"/>
      <c r="CN18" s="449"/>
      <c r="CO18" s="450"/>
      <c r="CP18" s="149">
        <v>0.3</v>
      </c>
      <c r="CQ18" s="149"/>
      <c r="CR18" s="149"/>
      <c r="CS18" s="149">
        <v>0.33500000000000002</v>
      </c>
      <c r="CT18" s="149"/>
      <c r="CU18" s="149"/>
      <c r="CV18" s="149">
        <v>7.0699999999999999E-2</v>
      </c>
      <c r="CW18" s="149"/>
      <c r="CX18" s="149"/>
      <c r="CY18" s="449"/>
      <c r="CZ18" s="450"/>
      <c r="DA18" s="149">
        <v>0.85</v>
      </c>
      <c r="DB18" s="149"/>
      <c r="DC18" s="149"/>
      <c r="DD18" s="149">
        <v>0.91500000000000004</v>
      </c>
      <c r="DE18" s="149"/>
      <c r="DF18" s="149"/>
      <c r="DG18" s="149">
        <v>0.56699999999999995</v>
      </c>
      <c r="DH18" s="149"/>
      <c r="DI18" s="149"/>
      <c r="DJ18" s="449"/>
      <c r="DK18" s="450"/>
      <c r="DL18" s="149">
        <v>2.36</v>
      </c>
      <c r="DM18" s="149"/>
      <c r="DN18" s="149"/>
      <c r="DO18" s="149">
        <v>2.46</v>
      </c>
      <c r="DP18" s="149"/>
      <c r="DQ18" s="149"/>
      <c r="DR18" s="149">
        <v>4.3600000000000003</v>
      </c>
      <c r="DS18" s="149"/>
      <c r="DT18" s="149"/>
      <c r="DU18" s="151"/>
      <c r="DV18" s="151"/>
      <c r="DW18" s="149"/>
      <c r="DX18" s="149"/>
      <c r="DY18" s="149"/>
      <c r="DZ18" s="149"/>
      <c r="EA18" s="149"/>
      <c r="EB18" s="149"/>
      <c r="EK18" s="149">
        <v>14</v>
      </c>
      <c r="EL18" s="149"/>
      <c r="EM18" s="149">
        <v>290</v>
      </c>
      <c r="EN18" s="149"/>
      <c r="EO18" s="149">
        <v>110</v>
      </c>
      <c r="EP18" s="149"/>
      <c r="EQ18" s="149">
        <v>9000</v>
      </c>
      <c r="ER18" s="149"/>
      <c r="ES18" s="149">
        <v>52</v>
      </c>
      <c r="ET18" s="149"/>
      <c r="EU18" s="149">
        <v>4.5999999999999996</v>
      </c>
      <c r="EV18" s="149"/>
      <c r="EW18" s="149">
        <v>4.8</v>
      </c>
      <c r="EX18" s="149"/>
      <c r="EY18" s="149">
        <v>14</v>
      </c>
      <c r="EZ18" s="149"/>
      <c r="FA18" s="149">
        <v>7</v>
      </c>
      <c r="FB18" s="149"/>
      <c r="FC18" s="149">
        <v>6</v>
      </c>
      <c r="FD18" s="149"/>
      <c r="FE18" s="149">
        <v>1</v>
      </c>
      <c r="FF18" s="149"/>
      <c r="FG18" s="149">
        <v>1</v>
      </c>
      <c r="FH18" s="149"/>
      <c r="FI18" s="149">
        <v>2</v>
      </c>
      <c r="FJ18" s="149"/>
      <c r="JS18" s="428">
        <v>14</v>
      </c>
      <c r="JT18" s="428"/>
      <c r="JU18" s="428">
        <v>220</v>
      </c>
      <c r="JV18" s="428"/>
      <c r="JW18" s="428">
        <v>280</v>
      </c>
      <c r="JX18" s="428"/>
      <c r="JY18" s="428">
        <v>1500</v>
      </c>
      <c r="JZ18" s="428"/>
      <c r="KA18" s="428">
        <v>4</v>
      </c>
      <c r="KB18" s="428"/>
      <c r="KC18" s="428">
        <v>0.64</v>
      </c>
      <c r="KD18" s="428"/>
      <c r="KE18" s="428">
        <v>46</v>
      </c>
      <c r="KF18" s="428"/>
      <c r="KG18" s="428">
        <v>2</v>
      </c>
      <c r="KH18" s="428"/>
      <c r="KI18" s="428">
        <v>2.2000000000000002</v>
      </c>
      <c r="KJ18" s="428"/>
      <c r="KK18" s="428">
        <v>72</v>
      </c>
      <c r="KL18" s="428"/>
      <c r="KM18" s="428">
        <v>6</v>
      </c>
      <c r="KN18" s="428"/>
      <c r="KO18" s="428">
        <v>18</v>
      </c>
      <c r="KP18" s="428"/>
    </row>
    <row r="19" spans="5:302" ht="48" customHeight="1" x14ac:dyDescent="0.25">
      <c r="E19" s="368">
        <v>15</v>
      </c>
      <c r="F19" s="445"/>
      <c r="G19" s="368">
        <v>300</v>
      </c>
      <c r="H19" s="445"/>
      <c r="I19" s="368">
        <v>6</v>
      </c>
      <c r="J19" s="445"/>
      <c r="K19" s="368">
        <v>935</v>
      </c>
      <c r="L19" s="445"/>
      <c r="M19" s="368">
        <v>0.64</v>
      </c>
      <c r="N19" s="445"/>
      <c r="O19" s="368">
        <v>67</v>
      </c>
      <c r="P19" s="445"/>
      <c r="Q19" s="368">
        <v>6.6</v>
      </c>
      <c r="R19" s="445"/>
      <c r="S19" s="368">
        <v>12</v>
      </c>
      <c r="T19" s="445"/>
      <c r="U19" s="368">
        <v>1</v>
      </c>
      <c r="V19" s="445"/>
      <c r="W19" s="368">
        <v>2</v>
      </c>
      <c r="X19" s="445"/>
      <c r="Y19" s="368">
        <v>7.9</v>
      </c>
      <c r="Z19" s="445"/>
      <c r="CE19" s="149">
        <v>0.1</v>
      </c>
      <c r="CF19" s="149"/>
      <c r="CG19" s="149"/>
      <c r="CH19" s="149">
        <v>0.122</v>
      </c>
      <c r="CI19" s="149"/>
      <c r="CJ19" s="149"/>
      <c r="CK19" s="149">
        <v>7.8499999999999993E-3</v>
      </c>
      <c r="CL19" s="149"/>
      <c r="CM19" s="149"/>
      <c r="CN19" s="449"/>
      <c r="CO19" s="450"/>
      <c r="CP19" s="149">
        <v>0.315</v>
      </c>
      <c r="CQ19" s="149"/>
      <c r="CR19" s="149"/>
      <c r="CS19" s="149">
        <v>0.35</v>
      </c>
      <c r="CT19" s="149"/>
      <c r="CU19" s="149"/>
      <c r="CV19" s="149">
        <v>7.7899999999999997E-2</v>
      </c>
      <c r="CW19" s="149"/>
      <c r="CX19" s="149"/>
      <c r="CY19" s="449"/>
      <c r="CZ19" s="450"/>
      <c r="DA19" s="149">
        <v>0.9</v>
      </c>
      <c r="DB19" s="149"/>
      <c r="DC19" s="149"/>
      <c r="DD19" s="149">
        <v>0.96499999999999997</v>
      </c>
      <c r="DE19" s="149"/>
      <c r="DF19" s="149"/>
      <c r="DG19" s="149">
        <v>0.63600000000000001</v>
      </c>
      <c r="DH19" s="149"/>
      <c r="DI19" s="149"/>
      <c r="DJ19" s="449"/>
      <c r="DK19" s="450"/>
      <c r="DL19" s="149">
        <v>2.5</v>
      </c>
      <c r="DM19" s="149"/>
      <c r="DN19" s="149"/>
      <c r="DO19" s="149">
        <v>2.6</v>
      </c>
      <c r="DP19" s="149"/>
      <c r="DQ19" s="149"/>
      <c r="DR19" s="149">
        <v>4.91</v>
      </c>
      <c r="DS19" s="149"/>
      <c r="DT19" s="149"/>
      <c r="DU19" s="151"/>
      <c r="DV19" s="151"/>
      <c r="DW19" s="149"/>
      <c r="DX19" s="149"/>
      <c r="DY19" s="149"/>
      <c r="DZ19" s="149"/>
      <c r="EA19" s="149"/>
      <c r="EB19" s="149"/>
      <c r="EK19" s="149">
        <v>15</v>
      </c>
      <c r="EL19" s="149"/>
      <c r="EM19" s="149">
        <v>310</v>
      </c>
      <c r="EN19" s="149"/>
      <c r="EO19" s="149">
        <v>110</v>
      </c>
      <c r="EP19" s="149"/>
      <c r="EQ19" s="149">
        <v>9500</v>
      </c>
      <c r="ER19" s="149"/>
      <c r="ES19" s="149">
        <v>53</v>
      </c>
      <c r="ET19" s="149"/>
      <c r="EU19" s="149">
        <v>4.8</v>
      </c>
      <c r="EV19" s="149"/>
      <c r="EW19" s="149">
        <v>5</v>
      </c>
      <c r="EX19" s="149"/>
      <c r="EY19" s="149">
        <v>16</v>
      </c>
      <c r="EZ19" s="149"/>
      <c r="FA19" s="149">
        <v>8</v>
      </c>
      <c r="FB19" s="149"/>
      <c r="FC19" s="149">
        <v>7</v>
      </c>
      <c r="FD19" s="149"/>
      <c r="FE19" s="149">
        <v>1</v>
      </c>
      <c r="FF19" s="149"/>
      <c r="FG19" s="149">
        <v>1</v>
      </c>
      <c r="FH19" s="149"/>
      <c r="FI19" s="149">
        <v>2</v>
      </c>
      <c r="FJ19" s="149"/>
      <c r="JS19" s="428">
        <v>15</v>
      </c>
      <c r="JT19" s="428"/>
      <c r="JU19" s="428">
        <v>127</v>
      </c>
      <c r="JV19" s="428"/>
      <c r="JW19" s="428">
        <v>300</v>
      </c>
      <c r="JX19" s="428"/>
      <c r="JY19" s="428">
        <v>3000</v>
      </c>
      <c r="JZ19" s="428"/>
      <c r="KA19" s="428">
        <v>2</v>
      </c>
      <c r="KB19" s="428"/>
      <c r="KC19" s="428">
        <v>0.66</v>
      </c>
      <c r="KD19" s="428"/>
      <c r="KE19" s="428">
        <v>48</v>
      </c>
      <c r="KF19" s="428"/>
      <c r="KG19" s="428">
        <v>2.2000000000000002</v>
      </c>
      <c r="KH19" s="428"/>
      <c r="KI19" s="428">
        <v>2.4</v>
      </c>
      <c r="KJ19" s="428"/>
      <c r="KK19" s="428">
        <v>36</v>
      </c>
      <c r="KL19" s="428"/>
      <c r="KM19" s="428">
        <v>6</v>
      </c>
      <c r="KN19" s="428"/>
      <c r="KO19" s="428">
        <v>18</v>
      </c>
      <c r="KP19" s="428"/>
    </row>
    <row r="20" spans="5:302" ht="48" customHeight="1" x14ac:dyDescent="0.25">
      <c r="E20" s="368">
        <v>16</v>
      </c>
      <c r="F20" s="445"/>
      <c r="G20" s="368">
        <v>330</v>
      </c>
      <c r="H20" s="445"/>
      <c r="I20" s="368">
        <v>8</v>
      </c>
      <c r="J20" s="445"/>
      <c r="K20" s="368">
        <v>690</v>
      </c>
      <c r="L20" s="445"/>
      <c r="M20" s="368">
        <v>0.65</v>
      </c>
      <c r="N20" s="445"/>
      <c r="O20" s="368">
        <v>66</v>
      </c>
      <c r="P20" s="445"/>
      <c r="Q20" s="368">
        <v>7.7</v>
      </c>
      <c r="R20" s="445"/>
      <c r="S20" s="368">
        <v>64</v>
      </c>
      <c r="T20" s="445"/>
      <c r="U20" s="368">
        <v>4</v>
      </c>
      <c r="V20" s="445"/>
      <c r="W20" s="368">
        <v>8</v>
      </c>
      <c r="X20" s="445"/>
      <c r="Y20" s="368">
        <v>9</v>
      </c>
      <c r="Z20" s="445"/>
      <c r="AD20" s="152" t="s">
        <v>46</v>
      </c>
      <c r="AE20" s="153"/>
      <c r="AF20" s="153"/>
      <c r="AG20" s="153"/>
      <c r="AH20" s="153"/>
      <c r="AI20" s="154"/>
      <c r="CE20" s="149">
        <v>0.112</v>
      </c>
      <c r="CF20" s="149"/>
      <c r="CG20" s="149"/>
      <c r="CH20" s="149">
        <v>0.13400000000000001</v>
      </c>
      <c r="CI20" s="149"/>
      <c r="CJ20" s="149"/>
      <c r="CK20" s="149">
        <v>9.8499999999999994E-3</v>
      </c>
      <c r="CL20" s="149"/>
      <c r="CM20" s="149"/>
      <c r="CN20" s="449"/>
      <c r="CO20" s="450"/>
      <c r="CP20" s="149">
        <v>0.33500000000000002</v>
      </c>
      <c r="CQ20" s="149"/>
      <c r="CR20" s="149"/>
      <c r="CS20" s="149">
        <v>0.37</v>
      </c>
      <c r="CT20" s="149"/>
      <c r="CU20" s="149"/>
      <c r="CV20" s="149">
        <v>8.8099999999999998E-2</v>
      </c>
      <c r="CW20" s="149"/>
      <c r="CX20" s="149"/>
      <c r="CY20" s="449"/>
      <c r="CZ20" s="450"/>
      <c r="DA20" s="149">
        <v>0.95</v>
      </c>
      <c r="DB20" s="149"/>
      <c r="DC20" s="149"/>
      <c r="DD20" s="149">
        <v>1.0149999999999999</v>
      </c>
      <c r="DE20" s="149"/>
      <c r="DF20" s="149"/>
      <c r="DG20" s="149">
        <v>0.70899999999999996</v>
      </c>
      <c r="DH20" s="149"/>
      <c r="DI20" s="149"/>
      <c r="DJ20" s="449"/>
      <c r="DK20" s="450"/>
      <c r="DL20" s="2"/>
      <c r="DM20" s="3"/>
      <c r="DN20" s="3"/>
      <c r="DO20" s="3"/>
      <c r="DP20" s="3"/>
      <c r="DQ20" s="3"/>
      <c r="DR20" s="3"/>
      <c r="DS20" s="3"/>
      <c r="DT20" s="4"/>
      <c r="DU20" s="151"/>
      <c r="DV20" s="151"/>
      <c r="DW20" s="149"/>
      <c r="DX20" s="149"/>
      <c r="DY20" s="149"/>
      <c r="DZ20" s="149"/>
      <c r="EA20" s="149"/>
      <c r="EB20" s="149"/>
      <c r="EK20" s="149">
        <v>16</v>
      </c>
      <c r="EL20" s="149"/>
      <c r="EM20" s="149">
        <v>330</v>
      </c>
      <c r="EN20" s="149"/>
      <c r="EO20" s="149">
        <v>220</v>
      </c>
      <c r="EP20" s="149"/>
      <c r="EQ20" s="149">
        <v>10000</v>
      </c>
      <c r="ER20" s="149"/>
      <c r="ES20" s="149">
        <v>54</v>
      </c>
      <c r="ET20" s="149"/>
      <c r="EU20" s="149">
        <v>5</v>
      </c>
      <c r="EV20" s="149"/>
      <c r="EW20" s="149">
        <v>5.2</v>
      </c>
      <c r="EX20" s="149"/>
      <c r="EY20" s="149">
        <v>5</v>
      </c>
      <c r="EZ20" s="149"/>
      <c r="FA20" s="149">
        <v>2</v>
      </c>
      <c r="FB20" s="149"/>
      <c r="FC20" s="149">
        <v>2</v>
      </c>
      <c r="FD20" s="149"/>
      <c r="FE20" s="149">
        <v>4</v>
      </c>
      <c r="FF20" s="149"/>
      <c r="FG20" s="149">
        <v>4</v>
      </c>
      <c r="FH20" s="149"/>
      <c r="FI20" s="149">
        <v>2</v>
      </c>
      <c r="FJ20" s="149"/>
      <c r="JS20" s="428">
        <v>16</v>
      </c>
      <c r="JT20" s="428"/>
      <c r="JU20" s="428">
        <v>220</v>
      </c>
      <c r="JV20" s="428"/>
      <c r="JW20" s="428">
        <v>320</v>
      </c>
      <c r="JX20" s="428"/>
      <c r="JY20" s="428">
        <v>1500</v>
      </c>
      <c r="JZ20" s="428"/>
      <c r="KA20" s="428">
        <v>4</v>
      </c>
      <c r="KB20" s="428"/>
      <c r="KC20" s="428">
        <v>0.68</v>
      </c>
      <c r="KD20" s="428"/>
      <c r="KE20" s="428">
        <v>50</v>
      </c>
      <c r="KF20" s="428"/>
      <c r="KG20" s="428">
        <v>2.4</v>
      </c>
      <c r="KH20" s="428"/>
      <c r="KI20" s="428">
        <v>2.6</v>
      </c>
      <c r="KJ20" s="428"/>
      <c r="KK20" s="428">
        <v>84</v>
      </c>
      <c r="KL20" s="428"/>
      <c r="KM20" s="428">
        <v>7</v>
      </c>
      <c r="KN20" s="428"/>
      <c r="KO20" s="428">
        <v>21</v>
      </c>
      <c r="KP20" s="428"/>
    </row>
    <row r="21" spans="5:302" ht="48" customHeight="1" x14ac:dyDescent="0.25">
      <c r="E21" s="368">
        <v>17</v>
      </c>
      <c r="F21" s="445"/>
      <c r="G21" s="368">
        <v>360</v>
      </c>
      <c r="H21" s="445"/>
      <c r="I21" s="368">
        <v>2</v>
      </c>
      <c r="J21" s="445"/>
      <c r="K21" s="368">
        <v>2775</v>
      </c>
      <c r="L21" s="445"/>
      <c r="M21" s="368">
        <v>0.67</v>
      </c>
      <c r="N21" s="445"/>
      <c r="O21" s="368">
        <v>65</v>
      </c>
      <c r="P21" s="445"/>
      <c r="Q21" s="368">
        <v>4.5</v>
      </c>
      <c r="R21" s="445"/>
      <c r="S21" s="368">
        <v>28</v>
      </c>
      <c r="T21" s="445"/>
      <c r="U21" s="368">
        <v>7</v>
      </c>
      <c r="V21" s="445"/>
      <c r="W21" s="368">
        <v>14</v>
      </c>
      <c r="X21" s="445"/>
      <c r="Y21" s="368">
        <v>5.4</v>
      </c>
      <c r="Z21" s="445"/>
      <c r="AD21" s="155"/>
      <c r="AE21" s="156"/>
      <c r="AF21" s="156"/>
      <c r="AG21" s="156"/>
      <c r="AH21" s="156"/>
      <c r="AI21" s="157"/>
      <c r="CE21" s="149">
        <v>0.125</v>
      </c>
      <c r="CF21" s="149"/>
      <c r="CG21" s="149"/>
      <c r="CH21" s="149">
        <v>0.14699999999999999</v>
      </c>
      <c r="CI21" s="149"/>
      <c r="CJ21" s="149"/>
      <c r="CK21" s="149">
        <v>1.227E-2</v>
      </c>
      <c r="CL21" s="149"/>
      <c r="CM21" s="149"/>
      <c r="CN21" s="449"/>
      <c r="CO21" s="450"/>
      <c r="CP21" s="149">
        <v>0.35499999999999998</v>
      </c>
      <c r="CQ21" s="149"/>
      <c r="CR21" s="149"/>
      <c r="CS21" s="149">
        <v>0.39500000000000002</v>
      </c>
      <c r="CT21" s="149"/>
      <c r="CU21" s="149"/>
      <c r="CV21" s="149">
        <v>9.9000000000000005E-2</v>
      </c>
      <c r="CW21" s="149"/>
      <c r="CX21" s="149"/>
      <c r="CY21" s="449"/>
      <c r="CZ21" s="450"/>
      <c r="DA21" s="149">
        <v>1</v>
      </c>
      <c r="DB21" s="149"/>
      <c r="DC21" s="149"/>
      <c r="DD21" s="149">
        <v>1.08</v>
      </c>
      <c r="DE21" s="149"/>
      <c r="DF21" s="149"/>
      <c r="DG21" s="149">
        <v>0.78500000000000003</v>
      </c>
      <c r="DH21" s="149"/>
      <c r="DI21" s="149"/>
      <c r="DJ21" s="449"/>
      <c r="DK21" s="450"/>
      <c r="DL21" s="5"/>
      <c r="DM21" s="6"/>
      <c r="DN21" s="6"/>
      <c r="DO21" s="6"/>
      <c r="DP21" s="6"/>
      <c r="DQ21" s="6"/>
      <c r="DR21" s="6"/>
      <c r="DS21" s="6"/>
      <c r="DT21" s="7"/>
      <c r="DU21" s="151"/>
      <c r="DV21" s="151"/>
      <c r="DW21" s="2"/>
      <c r="DX21" s="3"/>
      <c r="DY21" s="3"/>
      <c r="DZ21" s="3"/>
      <c r="EA21" s="3"/>
      <c r="EB21" s="4"/>
      <c r="EK21" s="149">
        <v>17</v>
      </c>
      <c r="EL21" s="149"/>
      <c r="EM21" s="149">
        <v>350</v>
      </c>
      <c r="EN21" s="149"/>
      <c r="EO21" s="149">
        <v>220</v>
      </c>
      <c r="EP21" s="149"/>
      <c r="EQ21" s="149">
        <v>3500</v>
      </c>
      <c r="ER21" s="149"/>
      <c r="ES21" s="149">
        <v>55</v>
      </c>
      <c r="ET21" s="149"/>
      <c r="EU21" s="149">
        <v>5.2</v>
      </c>
      <c r="EV21" s="149"/>
      <c r="EW21" s="149">
        <v>5.4</v>
      </c>
      <c r="EX21" s="149"/>
      <c r="EY21" s="149">
        <v>7</v>
      </c>
      <c r="EZ21" s="149"/>
      <c r="FA21" s="149">
        <v>3</v>
      </c>
      <c r="FB21" s="149"/>
      <c r="FC21" s="149">
        <v>3</v>
      </c>
      <c r="FD21" s="149"/>
      <c r="FE21" s="149">
        <v>6</v>
      </c>
      <c r="FF21" s="149"/>
      <c r="FG21" s="149">
        <v>6</v>
      </c>
      <c r="FH21" s="149"/>
      <c r="FI21" s="149">
        <v>2</v>
      </c>
      <c r="FJ21" s="149"/>
      <c r="JS21" s="428">
        <v>17</v>
      </c>
      <c r="JT21" s="428"/>
      <c r="JU21" s="428">
        <v>127</v>
      </c>
      <c r="JV21" s="428"/>
      <c r="JW21" s="428">
        <v>340</v>
      </c>
      <c r="JX21" s="428"/>
      <c r="JY21" s="428">
        <v>3000</v>
      </c>
      <c r="JZ21" s="428"/>
      <c r="KA21" s="428">
        <v>2</v>
      </c>
      <c r="KB21" s="428"/>
      <c r="KC21" s="428">
        <v>0.7</v>
      </c>
      <c r="KD21" s="428"/>
      <c r="KE21" s="428">
        <v>52</v>
      </c>
      <c r="KF21" s="428"/>
      <c r="KG21" s="428">
        <v>2.6</v>
      </c>
      <c r="KH21" s="428"/>
      <c r="KI21" s="428">
        <v>2.8</v>
      </c>
      <c r="KJ21" s="428"/>
      <c r="KK21" s="428">
        <v>42</v>
      </c>
      <c r="KL21" s="428"/>
      <c r="KM21" s="428">
        <v>7</v>
      </c>
      <c r="KN21" s="428"/>
      <c r="KO21" s="428">
        <v>21</v>
      </c>
      <c r="KP21" s="428"/>
    </row>
    <row r="22" spans="5:302" ht="48" customHeight="1" thickBot="1" x14ac:dyDescent="0.3">
      <c r="E22" s="150">
        <v>18</v>
      </c>
      <c r="F22" s="150"/>
      <c r="G22" s="150">
        <v>390</v>
      </c>
      <c r="H22" s="150"/>
      <c r="I22" s="150">
        <v>4</v>
      </c>
      <c r="J22" s="150"/>
      <c r="K22" s="150">
        <v>1380</v>
      </c>
      <c r="L22" s="150"/>
      <c r="M22" s="150">
        <v>0.52</v>
      </c>
      <c r="N22" s="150"/>
      <c r="O22" s="150">
        <v>64</v>
      </c>
      <c r="P22" s="150"/>
      <c r="Q22" s="150">
        <v>6.4</v>
      </c>
      <c r="R22" s="150"/>
      <c r="S22" s="150">
        <v>48</v>
      </c>
      <c r="T22" s="150"/>
      <c r="U22" s="150">
        <v>6</v>
      </c>
      <c r="V22" s="150"/>
      <c r="W22" s="150">
        <v>12</v>
      </c>
      <c r="X22" s="150"/>
      <c r="Y22" s="150">
        <v>7.7</v>
      </c>
      <c r="Z22" s="150"/>
      <c r="AD22" s="158"/>
      <c r="AE22" s="159"/>
      <c r="AF22" s="159"/>
      <c r="AG22" s="159"/>
      <c r="AH22" s="159"/>
      <c r="AI22" s="160"/>
      <c r="CE22" s="149">
        <v>0.13200000000000001</v>
      </c>
      <c r="CF22" s="149"/>
      <c r="CG22" s="149"/>
      <c r="CH22" s="149">
        <v>0.154</v>
      </c>
      <c r="CI22" s="149"/>
      <c r="CJ22" s="149"/>
      <c r="CK22" s="149">
        <v>1.3679999999999999E-2</v>
      </c>
      <c r="CL22" s="149"/>
      <c r="CM22" s="149"/>
      <c r="CN22" s="449"/>
      <c r="CO22" s="450"/>
      <c r="CP22" s="149">
        <v>0.375</v>
      </c>
      <c r="CQ22" s="149"/>
      <c r="CR22" s="149"/>
      <c r="CS22" s="149">
        <v>0.41499999999999998</v>
      </c>
      <c r="CT22" s="149"/>
      <c r="CU22" s="149"/>
      <c r="CV22" s="149">
        <v>0.1104</v>
      </c>
      <c r="CW22" s="149"/>
      <c r="CX22" s="149"/>
      <c r="CY22" s="449"/>
      <c r="CZ22" s="450"/>
      <c r="DA22" s="149">
        <v>1.06</v>
      </c>
      <c r="DB22" s="149"/>
      <c r="DC22" s="149"/>
      <c r="DD22" s="149">
        <v>1.1399999999999999</v>
      </c>
      <c r="DE22" s="149"/>
      <c r="DF22" s="149"/>
      <c r="DG22" s="149">
        <v>0.88300000000000001</v>
      </c>
      <c r="DH22" s="149"/>
      <c r="DI22" s="149"/>
      <c r="DJ22" s="449"/>
      <c r="DK22" s="450"/>
      <c r="DL22" s="5"/>
      <c r="DM22" s="6"/>
      <c r="DN22" s="6"/>
      <c r="DO22" s="6"/>
      <c r="DP22" s="6"/>
      <c r="DQ22" s="6"/>
      <c r="DR22" s="6"/>
      <c r="DS22" s="6"/>
      <c r="DT22" s="7"/>
      <c r="DU22" s="151"/>
      <c r="DV22" s="151"/>
      <c r="DW22" s="5"/>
      <c r="DX22" s="6"/>
      <c r="DY22" s="6"/>
      <c r="DZ22" s="6"/>
      <c r="EA22" s="6"/>
      <c r="EB22" s="7"/>
      <c r="EK22" s="149">
        <v>18</v>
      </c>
      <c r="EL22" s="149"/>
      <c r="EM22" s="149">
        <v>370</v>
      </c>
      <c r="EN22" s="149"/>
      <c r="EO22" s="149">
        <v>220</v>
      </c>
      <c r="EP22" s="149"/>
      <c r="EQ22" s="149">
        <v>4000</v>
      </c>
      <c r="ER22" s="149"/>
      <c r="ES22" s="149">
        <v>56</v>
      </c>
      <c r="ET22" s="149"/>
      <c r="EU22" s="149">
        <v>5.4</v>
      </c>
      <c r="EV22" s="149"/>
      <c r="EW22" s="149">
        <v>5.6</v>
      </c>
      <c r="EX22" s="149"/>
      <c r="EY22" s="149">
        <v>9</v>
      </c>
      <c r="EZ22" s="149"/>
      <c r="FA22" s="149">
        <v>4</v>
      </c>
      <c r="FB22" s="149"/>
      <c r="FC22" s="149">
        <v>4</v>
      </c>
      <c r="FD22" s="149"/>
      <c r="FE22" s="149">
        <v>8</v>
      </c>
      <c r="FF22" s="149"/>
      <c r="FG22" s="149">
        <v>8</v>
      </c>
      <c r="FH22" s="149"/>
      <c r="FI22" s="149">
        <v>2</v>
      </c>
      <c r="FJ22" s="149"/>
      <c r="JS22" s="428">
        <v>18</v>
      </c>
      <c r="JT22" s="428"/>
      <c r="JU22" s="428">
        <v>220</v>
      </c>
      <c r="JV22" s="428"/>
      <c r="JW22" s="428">
        <v>360</v>
      </c>
      <c r="JX22" s="428"/>
      <c r="JY22" s="428">
        <v>750</v>
      </c>
      <c r="JZ22" s="428"/>
      <c r="KA22" s="428">
        <v>8</v>
      </c>
      <c r="KB22" s="428"/>
      <c r="KC22" s="428">
        <v>0.71</v>
      </c>
      <c r="KD22" s="428"/>
      <c r="KE22" s="428">
        <v>54</v>
      </c>
      <c r="KF22" s="428"/>
      <c r="KG22" s="428">
        <v>2.8</v>
      </c>
      <c r="KH22" s="428"/>
      <c r="KI22" s="428">
        <v>3</v>
      </c>
      <c r="KJ22" s="428"/>
      <c r="KK22" s="428">
        <v>48</v>
      </c>
      <c r="KL22" s="428"/>
      <c r="KM22" s="428">
        <v>2</v>
      </c>
      <c r="KN22" s="428"/>
      <c r="KO22" s="428">
        <v>6</v>
      </c>
      <c r="KP22" s="428"/>
    </row>
    <row r="23" spans="5:302" ht="48" customHeight="1" x14ac:dyDescent="0.25">
      <c r="E23" s="150">
        <v>19</v>
      </c>
      <c r="F23" s="150"/>
      <c r="G23" s="150">
        <v>420</v>
      </c>
      <c r="H23" s="150"/>
      <c r="I23" s="150">
        <v>6</v>
      </c>
      <c r="J23" s="150"/>
      <c r="K23" s="150">
        <v>934</v>
      </c>
      <c r="L23" s="150"/>
      <c r="M23" s="150">
        <v>0.54</v>
      </c>
      <c r="N23" s="150"/>
      <c r="O23" s="150">
        <v>63</v>
      </c>
      <c r="P23" s="150"/>
      <c r="Q23" s="150">
        <v>7.5</v>
      </c>
      <c r="R23" s="150"/>
      <c r="S23" s="150">
        <v>60</v>
      </c>
      <c r="T23" s="150"/>
      <c r="U23" s="150">
        <v>5</v>
      </c>
      <c r="V23" s="150"/>
      <c r="W23" s="150">
        <v>10</v>
      </c>
      <c r="X23" s="150"/>
      <c r="Y23" s="150">
        <v>9</v>
      </c>
      <c r="Z23" s="150"/>
      <c r="CE23" s="149">
        <v>0.14000000000000001</v>
      </c>
      <c r="CF23" s="149"/>
      <c r="CG23" s="149"/>
      <c r="CH23" s="149">
        <v>0.16200000000000001</v>
      </c>
      <c r="CI23" s="149"/>
      <c r="CJ23" s="149"/>
      <c r="CK23" s="149">
        <v>1.5389999999999999E-2</v>
      </c>
      <c r="CL23" s="149"/>
      <c r="CM23" s="149"/>
      <c r="CN23" s="449"/>
      <c r="CO23" s="450"/>
      <c r="CP23" s="149">
        <v>0.4</v>
      </c>
      <c r="CQ23" s="149"/>
      <c r="CR23" s="149"/>
      <c r="CS23" s="149">
        <v>0.44</v>
      </c>
      <c r="CT23" s="149"/>
      <c r="CU23" s="149"/>
      <c r="CV23" s="149">
        <v>0.12570000000000001</v>
      </c>
      <c r="CW23" s="149"/>
      <c r="CX23" s="149"/>
      <c r="CY23" s="449"/>
      <c r="CZ23" s="450"/>
      <c r="DA23" s="149">
        <v>1.1200000000000001</v>
      </c>
      <c r="DB23" s="149"/>
      <c r="DC23" s="149"/>
      <c r="DD23" s="149">
        <v>1.2</v>
      </c>
      <c r="DE23" s="149"/>
      <c r="DF23" s="149"/>
      <c r="DG23" s="149">
        <v>0.98499999999999999</v>
      </c>
      <c r="DH23" s="149"/>
      <c r="DI23" s="149"/>
      <c r="DJ23" s="449"/>
      <c r="DK23" s="450"/>
      <c r="DL23" s="5"/>
      <c r="DM23" s="6"/>
      <c r="DN23" s="6"/>
      <c r="DO23" s="6"/>
      <c r="DP23" s="6"/>
      <c r="DQ23" s="6"/>
      <c r="DR23" s="6"/>
      <c r="DS23" s="6"/>
      <c r="DT23" s="7"/>
      <c r="DU23" s="151"/>
      <c r="DV23" s="151"/>
      <c r="DW23" s="5"/>
      <c r="DX23" s="6"/>
      <c r="DY23" s="6"/>
      <c r="DZ23" s="6"/>
      <c r="EA23" s="6"/>
      <c r="EB23" s="7"/>
      <c r="EK23" s="149">
        <v>19</v>
      </c>
      <c r="EL23" s="149"/>
      <c r="EM23" s="149">
        <v>390</v>
      </c>
      <c r="EN23" s="149"/>
      <c r="EO23" s="149">
        <v>220</v>
      </c>
      <c r="EP23" s="149"/>
      <c r="EQ23" s="149">
        <v>4500</v>
      </c>
      <c r="ER23" s="149"/>
      <c r="ES23" s="149">
        <v>57</v>
      </c>
      <c r="ET23" s="149"/>
      <c r="EU23" s="149">
        <v>5.6</v>
      </c>
      <c r="EV23" s="149"/>
      <c r="EW23" s="149">
        <v>5.8</v>
      </c>
      <c r="EX23" s="149"/>
      <c r="EY23" s="149">
        <v>11</v>
      </c>
      <c r="EZ23" s="149"/>
      <c r="FA23" s="149">
        <v>3</v>
      </c>
      <c r="FB23" s="149"/>
      <c r="FC23" s="149">
        <v>2</v>
      </c>
      <c r="FD23" s="149"/>
      <c r="FE23" s="149">
        <v>5</v>
      </c>
      <c r="FF23" s="149"/>
      <c r="FG23" s="149">
        <v>5</v>
      </c>
      <c r="FH23" s="149"/>
      <c r="FI23" s="149">
        <v>4</v>
      </c>
      <c r="FJ23" s="149"/>
      <c r="JS23" s="428">
        <v>19</v>
      </c>
      <c r="JT23" s="428"/>
      <c r="JU23" s="428">
        <v>127</v>
      </c>
      <c r="JV23" s="428"/>
      <c r="JW23" s="428">
        <v>380</v>
      </c>
      <c r="JX23" s="428"/>
      <c r="JY23" s="428">
        <v>750</v>
      </c>
      <c r="JZ23" s="428"/>
      <c r="KA23" s="428">
        <v>8</v>
      </c>
      <c r="KB23" s="428"/>
      <c r="KC23" s="428">
        <v>0.72</v>
      </c>
      <c r="KD23" s="428"/>
      <c r="KE23" s="428">
        <v>56</v>
      </c>
      <c r="KF23" s="428"/>
      <c r="KG23" s="428">
        <v>3</v>
      </c>
      <c r="KH23" s="428"/>
      <c r="KI23" s="428">
        <v>3.2</v>
      </c>
      <c r="KJ23" s="428"/>
      <c r="KK23" s="428">
        <v>72</v>
      </c>
      <c r="KL23" s="428"/>
      <c r="KM23" s="428">
        <v>3</v>
      </c>
      <c r="KN23" s="428"/>
      <c r="KO23" s="428">
        <v>9</v>
      </c>
      <c r="KP23" s="428"/>
    </row>
    <row r="24" spans="5:302" ht="48" customHeight="1" x14ac:dyDescent="0.25">
      <c r="E24" s="150">
        <v>20</v>
      </c>
      <c r="F24" s="150"/>
      <c r="G24" s="150">
        <v>450</v>
      </c>
      <c r="H24" s="150"/>
      <c r="I24" s="150">
        <v>8</v>
      </c>
      <c r="J24" s="150"/>
      <c r="K24" s="150">
        <v>5</v>
      </c>
      <c r="L24" s="150"/>
      <c r="M24" s="150">
        <v>0.55000000000000004</v>
      </c>
      <c r="N24" s="150"/>
      <c r="O24" s="150">
        <v>62</v>
      </c>
      <c r="P24" s="150"/>
      <c r="Q24" s="150">
        <v>8.5</v>
      </c>
      <c r="R24" s="150"/>
      <c r="S24" s="150">
        <v>80</v>
      </c>
      <c r="T24" s="150"/>
      <c r="U24" s="150">
        <v>5</v>
      </c>
      <c r="V24" s="150"/>
      <c r="W24" s="150">
        <v>10</v>
      </c>
      <c r="X24" s="150"/>
      <c r="Y24" s="150">
        <v>10.199999999999999</v>
      </c>
      <c r="Z24" s="150"/>
      <c r="AD24" s="28" t="s">
        <v>47</v>
      </c>
      <c r="AE24" s="28" t="s">
        <v>48</v>
      </c>
      <c r="AF24" s="28" t="s">
        <v>49</v>
      </c>
      <c r="AG24" s="28" t="s">
        <v>50</v>
      </c>
      <c r="AH24" s="28" t="s">
        <v>51</v>
      </c>
      <c r="AI24" s="28" t="s">
        <v>52</v>
      </c>
      <c r="AK24" s="152" t="s">
        <v>76</v>
      </c>
      <c r="AL24" s="153"/>
      <c r="AM24" s="153"/>
      <c r="AN24" s="154"/>
      <c r="AO24" s="11"/>
      <c r="AQ24" s="25"/>
      <c r="AR24" s="25"/>
      <c r="AS24" s="25"/>
      <c r="CE24" s="149">
        <v>0.15</v>
      </c>
      <c r="CF24" s="149"/>
      <c r="CG24" s="149"/>
      <c r="CH24" s="149">
        <v>0.18</v>
      </c>
      <c r="CI24" s="149"/>
      <c r="CJ24" s="149"/>
      <c r="CK24" s="149">
        <v>1.7670000000000002E-2</v>
      </c>
      <c r="CL24" s="149"/>
      <c r="CM24" s="149"/>
      <c r="CN24" s="449"/>
      <c r="CO24" s="450"/>
      <c r="CP24" s="149">
        <v>0.42499999999999999</v>
      </c>
      <c r="CQ24" s="149"/>
      <c r="CR24" s="149"/>
      <c r="CS24" s="149">
        <v>0.46500000000000002</v>
      </c>
      <c r="CT24" s="149"/>
      <c r="CU24" s="149"/>
      <c r="CV24" s="149">
        <v>0.1419</v>
      </c>
      <c r="CW24" s="149"/>
      <c r="CX24" s="149"/>
      <c r="CY24" s="449"/>
      <c r="CZ24" s="450"/>
      <c r="DA24" s="149">
        <v>1.18</v>
      </c>
      <c r="DB24" s="149"/>
      <c r="DC24" s="149"/>
      <c r="DD24" s="149">
        <v>1.26</v>
      </c>
      <c r="DE24" s="149"/>
      <c r="DF24" s="149"/>
      <c r="DG24" s="149">
        <v>1.0940000000000001</v>
      </c>
      <c r="DH24" s="149"/>
      <c r="DI24" s="149"/>
      <c r="DJ24" s="449"/>
      <c r="DK24" s="450"/>
      <c r="DL24" s="5"/>
      <c r="DM24" s="6"/>
      <c r="DN24" s="6"/>
      <c r="DO24" s="6"/>
      <c r="DP24" s="6"/>
      <c r="DQ24" s="6"/>
      <c r="DR24" s="6"/>
      <c r="DS24" s="6"/>
      <c r="DT24" s="7"/>
      <c r="DU24" s="151"/>
      <c r="DV24" s="151"/>
      <c r="DW24" s="5"/>
      <c r="DX24" s="6"/>
      <c r="DY24" s="6"/>
      <c r="DZ24" s="6"/>
      <c r="EA24" s="6"/>
      <c r="EB24" s="7"/>
      <c r="EK24" s="149">
        <v>20</v>
      </c>
      <c r="EL24" s="149"/>
      <c r="EM24" s="149">
        <v>400</v>
      </c>
      <c r="EN24" s="149"/>
      <c r="EO24" s="149">
        <v>220</v>
      </c>
      <c r="EP24" s="149"/>
      <c r="EQ24" s="149">
        <v>5000</v>
      </c>
      <c r="ER24" s="149"/>
      <c r="ES24" s="149">
        <v>58</v>
      </c>
      <c r="ET24" s="149"/>
      <c r="EU24" s="149">
        <v>5.8</v>
      </c>
      <c r="EV24" s="149"/>
      <c r="EW24" s="149">
        <v>6</v>
      </c>
      <c r="EX24" s="149"/>
      <c r="EY24" s="149">
        <v>13</v>
      </c>
      <c r="EZ24" s="149"/>
      <c r="FA24" s="149">
        <v>3</v>
      </c>
      <c r="FB24" s="149"/>
      <c r="FC24" s="149">
        <v>3</v>
      </c>
      <c r="FD24" s="149"/>
      <c r="FE24" s="149">
        <v>6</v>
      </c>
      <c r="FF24" s="149"/>
      <c r="FG24" s="149">
        <v>6</v>
      </c>
      <c r="FH24" s="149"/>
      <c r="FI24" s="149">
        <v>4</v>
      </c>
      <c r="FJ24" s="149"/>
      <c r="JS24" s="428">
        <v>20</v>
      </c>
      <c r="JT24" s="428"/>
      <c r="JU24" s="428">
        <v>220</v>
      </c>
      <c r="JV24" s="428"/>
      <c r="JW24" s="428">
        <v>400</v>
      </c>
      <c r="JX24" s="428"/>
      <c r="JY24" s="428">
        <v>1000</v>
      </c>
      <c r="JZ24" s="428"/>
      <c r="KA24" s="428">
        <v>6</v>
      </c>
      <c r="KB24" s="428"/>
      <c r="KC24" s="428">
        <v>0.73</v>
      </c>
      <c r="KD24" s="428"/>
      <c r="KE24" s="428">
        <v>58</v>
      </c>
      <c r="KF24" s="428"/>
      <c r="KG24" s="428">
        <v>3.2</v>
      </c>
      <c r="KH24" s="428"/>
      <c r="KI24" s="428">
        <v>3.4</v>
      </c>
      <c r="KJ24" s="428"/>
      <c r="KK24" s="428">
        <v>54</v>
      </c>
      <c r="KL24" s="428"/>
      <c r="KM24" s="428">
        <v>3</v>
      </c>
      <c r="KN24" s="428"/>
      <c r="KO24" s="428">
        <v>9</v>
      </c>
      <c r="KP24" s="428"/>
    </row>
    <row r="25" spans="5:302" ht="48" customHeight="1" thickBot="1" x14ac:dyDescent="0.3">
      <c r="E25" s="150">
        <v>21</v>
      </c>
      <c r="F25" s="150"/>
      <c r="G25" s="150">
        <v>480</v>
      </c>
      <c r="H25" s="150"/>
      <c r="I25" s="150">
        <v>2</v>
      </c>
      <c r="J25" s="150"/>
      <c r="K25" s="150">
        <v>2760</v>
      </c>
      <c r="L25" s="150"/>
      <c r="M25" s="150">
        <v>0.56999999999999995</v>
      </c>
      <c r="N25" s="150"/>
      <c r="O25" s="150">
        <v>61</v>
      </c>
      <c r="P25" s="150"/>
      <c r="Q25" s="150">
        <v>5</v>
      </c>
      <c r="R25" s="150"/>
      <c r="S25" s="150">
        <v>32</v>
      </c>
      <c r="T25" s="150"/>
      <c r="U25" s="150">
        <v>8</v>
      </c>
      <c r="V25" s="150"/>
      <c r="W25" s="150">
        <v>16</v>
      </c>
      <c r="X25" s="150"/>
      <c r="Y25" s="150">
        <v>6</v>
      </c>
      <c r="Z25" s="150"/>
      <c r="AD25" s="28" t="s">
        <v>53</v>
      </c>
      <c r="AE25" s="28" t="s">
        <v>54</v>
      </c>
      <c r="AF25" s="28" t="s">
        <v>55</v>
      </c>
      <c r="AG25" s="28" t="s">
        <v>56</v>
      </c>
      <c r="AH25" s="28" t="s">
        <v>57</v>
      </c>
      <c r="AI25" s="28" t="s">
        <v>58</v>
      </c>
      <c r="AK25" s="30" t="s">
        <v>77</v>
      </c>
      <c r="AL25" s="30" t="s">
        <v>78</v>
      </c>
      <c r="AM25" s="30" t="s">
        <v>79</v>
      </c>
      <c r="AN25" s="30" t="s">
        <v>80</v>
      </c>
      <c r="AO25" s="30" t="s">
        <v>81</v>
      </c>
      <c r="AQ25" s="25"/>
      <c r="AR25" s="25"/>
      <c r="AS25" s="25"/>
      <c r="AW25" s="190"/>
      <c r="AX25" s="272" t="s">
        <v>40</v>
      </c>
      <c r="AY25" s="172"/>
      <c r="AZ25" s="55"/>
      <c r="BA25" s="15"/>
      <c r="BB25" s="15"/>
      <c r="BC25" s="15"/>
      <c r="BD25" s="15"/>
      <c r="BE25" s="15"/>
      <c r="BF25" s="15"/>
      <c r="BG25" s="169" t="s">
        <v>42</v>
      </c>
      <c r="BH25" s="170"/>
      <c r="BI25" s="184" t="s">
        <v>43</v>
      </c>
      <c r="BJ25" s="185"/>
      <c r="BK25" s="173" t="s">
        <v>44</v>
      </c>
      <c r="BL25" s="174"/>
      <c r="BM25" s="174"/>
      <c r="BN25" s="175"/>
      <c r="BO25" s="211" t="s">
        <v>46</v>
      </c>
      <c r="BP25" s="211"/>
      <c r="BQ25" s="211"/>
      <c r="BR25" s="211"/>
      <c r="CE25" s="149">
        <v>0.16</v>
      </c>
      <c r="CF25" s="149"/>
      <c r="CG25" s="149"/>
      <c r="CH25" s="149">
        <v>0.19</v>
      </c>
      <c r="CI25" s="149"/>
      <c r="CJ25" s="149"/>
      <c r="CK25" s="149">
        <v>2.01E-2</v>
      </c>
      <c r="CL25" s="149"/>
      <c r="CM25" s="149"/>
      <c r="CN25" s="449"/>
      <c r="CO25" s="450"/>
      <c r="CP25" s="149">
        <v>0.45</v>
      </c>
      <c r="CQ25" s="149"/>
      <c r="CR25" s="149"/>
      <c r="CS25" s="149">
        <v>0.49</v>
      </c>
      <c r="CT25" s="149"/>
      <c r="CU25" s="149"/>
      <c r="CV25" s="149">
        <v>0.159</v>
      </c>
      <c r="CW25" s="149"/>
      <c r="CX25" s="149"/>
      <c r="CY25" s="449"/>
      <c r="CZ25" s="450"/>
      <c r="DA25" s="149">
        <v>1.25</v>
      </c>
      <c r="DB25" s="149"/>
      <c r="DC25" s="149"/>
      <c r="DD25" s="149">
        <v>1.33</v>
      </c>
      <c r="DE25" s="149"/>
      <c r="DF25" s="149"/>
      <c r="DG25" s="149">
        <v>1.2270000000000001</v>
      </c>
      <c r="DH25" s="149"/>
      <c r="DI25" s="149"/>
      <c r="DJ25" s="449"/>
      <c r="DK25" s="450"/>
      <c r="DL25" s="5"/>
      <c r="DM25" s="6"/>
      <c r="DN25" s="6"/>
      <c r="DO25" s="6"/>
      <c r="DP25" s="6"/>
      <c r="DQ25" s="6"/>
      <c r="DR25" s="6"/>
      <c r="DS25" s="6"/>
      <c r="DT25" s="7"/>
      <c r="DU25" s="151"/>
      <c r="DV25" s="151"/>
      <c r="DW25" s="5"/>
      <c r="DX25" s="6"/>
      <c r="DY25" s="6"/>
      <c r="DZ25" s="6"/>
      <c r="EA25" s="6"/>
      <c r="EB25" s="7"/>
      <c r="EK25" s="149">
        <v>21</v>
      </c>
      <c r="EL25" s="149"/>
      <c r="EM25" s="149">
        <v>430</v>
      </c>
      <c r="EN25" s="149"/>
      <c r="EO25" s="149">
        <v>220</v>
      </c>
      <c r="EP25" s="149"/>
      <c r="EQ25" s="149">
        <v>5500</v>
      </c>
      <c r="ER25" s="149"/>
      <c r="ES25" s="149">
        <v>59</v>
      </c>
      <c r="ET25" s="149"/>
      <c r="EU25" s="149">
        <v>6</v>
      </c>
      <c r="EV25" s="149"/>
      <c r="EW25" s="149">
        <v>6.2</v>
      </c>
      <c r="EX25" s="149"/>
      <c r="EY25" s="149">
        <v>15</v>
      </c>
      <c r="EZ25" s="149"/>
      <c r="FA25" s="149">
        <v>4</v>
      </c>
      <c r="FB25" s="149"/>
      <c r="FC25" s="149">
        <v>3</v>
      </c>
      <c r="FD25" s="149"/>
      <c r="FE25" s="149">
        <v>7</v>
      </c>
      <c r="FF25" s="149"/>
      <c r="FG25" s="149">
        <v>7</v>
      </c>
      <c r="FH25" s="149"/>
      <c r="FI25" s="149">
        <v>4</v>
      </c>
      <c r="FJ25" s="149"/>
      <c r="JS25" s="428">
        <v>21</v>
      </c>
      <c r="JT25" s="428"/>
      <c r="JU25" s="428">
        <v>127</v>
      </c>
      <c r="JV25" s="428"/>
      <c r="JW25" s="428">
        <v>420</v>
      </c>
      <c r="JX25" s="428"/>
      <c r="JY25" s="428">
        <v>1000</v>
      </c>
      <c r="JZ25" s="428"/>
      <c r="KA25" s="428">
        <v>6</v>
      </c>
      <c r="KB25" s="428"/>
      <c r="KC25" s="428">
        <v>0.74</v>
      </c>
      <c r="KD25" s="428"/>
      <c r="KE25" s="428">
        <v>60</v>
      </c>
      <c r="KF25" s="428"/>
      <c r="KG25" s="428">
        <v>3.4</v>
      </c>
      <c r="KH25" s="428"/>
      <c r="KI25" s="428">
        <v>3.6</v>
      </c>
      <c r="KJ25" s="428"/>
      <c r="KK25" s="428">
        <v>72</v>
      </c>
      <c r="KL25" s="428"/>
      <c r="KM25" s="428">
        <v>4</v>
      </c>
      <c r="KN25" s="428"/>
      <c r="KO25" s="428">
        <v>12</v>
      </c>
      <c r="KP25" s="428"/>
    </row>
    <row r="26" spans="5:302" ht="48" customHeight="1" x14ac:dyDescent="0.25">
      <c r="E26" s="150">
        <v>22</v>
      </c>
      <c r="F26" s="150"/>
      <c r="G26" s="150">
        <v>510</v>
      </c>
      <c r="H26" s="150"/>
      <c r="I26" s="150">
        <v>4</v>
      </c>
      <c r="J26" s="150"/>
      <c r="K26" s="150">
        <v>1398</v>
      </c>
      <c r="L26" s="150"/>
      <c r="M26" s="150">
        <v>0.59</v>
      </c>
      <c r="N26" s="150"/>
      <c r="O26" s="150">
        <v>59</v>
      </c>
      <c r="P26" s="150"/>
      <c r="Q26" s="150">
        <v>7.2</v>
      </c>
      <c r="R26" s="150"/>
      <c r="S26" s="150">
        <v>56</v>
      </c>
      <c r="T26" s="150"/>
      <c r="U26" s="150">
        <v>7</v>
      </c>
      <c r="V26" s="150"/>
      <c r="W26" s="150">
        <v>14</v>
      </c>
      <c r="X26" s="150"/>
      <c r="Y26" s="150">
        <v>8.6</v>
      </c>
      <c r="Z26" s="150"/>
      <c r="AD26" s="28" t="s">
        <v>59</v>
      </c>
      <c r="AE26" s="28" t="s">
        <v>60</v>
      </c>
      <c r="AF26" s="28" t="s">
        <v>61</v>
      </c>
      <c r="AG26" s="28" t="s">
        <v>62</v>
      </c>
      <c r="AH26" s="28" t="s">
        <v>63</v>
      </c>
      <c r="AI26" s="28" t="s">
        <v>247</v>
      </c>
      <c r="AK26" s="13" t="s">
        <v>41</v>
      </c>
      <c r="AL26" s="30" t="s">
        <v>82</v>
      </c>
      <c r="AM26" s="30" t="s">
        <v>83</v>
      </c>
      <c r="AN26" s="13" t="s">
        <v>84</v>
      </c>
      <c r="AO26" s="30" t="s">
        <v>85</v>
      </c>
      <c r="AQ26" s="25"/>
      <c r="AR26" s="25"/>
      <c r="AS26" s="25"/>
      <c r="AW26" s="191"/>
      <c r="AX26" s="225"/>
      <c r="AY26" s="226"/>
      <c r="AZ26" s="226"/>
      <c r="BA26" s="226"/>
      <c r="BB26" s="226"/>
      <c r="BC26" s="226"/>
      <c r="BD26" s="226"/>
      <c r="BE26" s="226"/>
      <c r="BF26" s="226"/>
      <c r="BG26" s="161"/>
      <c r="BH26" s="162"/>
      <c r="BI26" s="273"/>
      <c r="BJ26" s="187"/>
      <c r="BK26" s="176"/>
      <c r="BL26" s="274" t="s">
        <v>40</v>
      </c>
      <c r="BM26" s="275"/>
      <c r="BN26" s="182"/>
      <c r="BO26" s="212"/>
      <c r="BP26" s="212"/>
      <c r="BQ26" s="212"/>
      <c r="BR26" s="212"/>
      <c r="CE26" s="149">
        <v>0.17</v>
      </c>
      <c r="CF26" s="149"/>
      <c r="CG26" s="149"/>
      <c r="CH26" s="149">
        <v>0.2</v>
      </c>
      <c r="CI26" s="149"/>
      <c r="CJ26" s="149"/>
      <c r="CK26" s="149">
        <v>2.2700000000000001E-2</v>
      </c>
      <c r="CL26" s="149"/>
      <c r="CM26" s="149"/>
      <c r="CN26" s="449"/>
      <c r="CO26" s="450"/>
      <c r="CP26" s="149">
        <v>0.47499999999999998</v>
      </c>
      <c r="CQ26" s="149"/>
      <c r="CR26" s="149"/>
      <c r="CS26" s="149">
        <v>0.51500000000000001</v>
      </c>
      <c r="CT26" s="149"/>
      <c r="CU26" s="149"/>
      <c r="CV26" s="149">
        <v>0.1772</v>
      </c>
      <c r="CW26" s="149"/>
      <c r="CX26" s="149"/>
      <c r="CY26" s="449"/>
      <c r="CZ26" s="450"/>
      <c r="DA26" s="149">
        <v>1.32</v>
      </c>
      <c r="DB26" s="149"/>
      <c r="DC26" s="149"/>
      <c r="DD26" s="149">
        <v>1.405</v>
      </c>
      <c r="DE26" s="149"/>
      <c r="DF26" s="149"/>
      <c r="DG26" s="149">
        <v>1.3680000000000001</v>
      </c>
      <c r="DH26" s="149"/>
      <c r="DI26" s="149"/>
      <c r="DJ26" s="449"/>
      <c r="DK26" s="450"/>
      <c r="DL26" s="5"/>
      <c r="DM26" s="6"/>
      <c r="DN26" s="6"/>
      <c r="DO26" s="6"/>
      <c r="DP26" s="6"/>
      <c r="DQ26" s="6"/>
      <c r="DR26" s="6"/>
      <c r="DS26" s="6"/>
      <c r="DT26" s="7"/>
      <c r="DU26" s="151"/>
      <c r="DV26" s="151"/>
      <c r="DW26" s="5"/>
      <c r="DX26" s="6"/>
      <c r="DY26" s="6"/>
      <c r="DZ26" s="6"/>
      <c r="EA26" s="6"/>
      <c r="EB26" s="7"/>
      <c r="EK26" s="149">
        <v>22</v>
      </c>
      <c r="EL26" s="149"/>
      <c r="EM26" s="149">
        <v>440</v>
      </c>
      <c r="EN26" s="149"/>
      <c r="EO26" s="149">
        <v>220</v>
      </c>
      <c r="EP26" s="149"/>
      <c r="EQ26" s="149">
        <v>6000</v>
      </c>
      <c r="ER26" s="149"/>
      <c r="ES26" s="149">
        <v>60</v>
      </c>
      <c r="ET26" s="149"/>
      <c r="EU26" s="149">
        <v>6.2</v>
      </c>
      <c r="EV26" s="149"/>
      <c r="EW26" s="149">
        <v>6.4</v>
      </c>
      <c r="EX26" s="149"/>
      <c r="EY26" s="149">
        <v>17</v>
      </c>
      <c r="EZ26" s="149"/>
      <c r="FA26" s="149">
        <v>4</v>
      </c>
      <c r="FB26" s="149"/>
      <c r="FC26" s="149">
        <v>4</v>
      </c>
      <c r="FD26" s="149"/>
      <c r="FE26" s="149">
        <v>8</v>
      </c>
      <c r="FF26" s="149"/>
      <c r="FG26" s="149">
        <v>8</v>
      </c>
      <c r="FH26" s="149"/>
      <c r="FI26" s="149">
        <v>4</v>
      </c>
      <c r="FJ26" s="149"/>
      <c r="JS26" s="428">
        <v>22</v>
      </c>
      <c r="JT26" s="428"/>
      <c r="JU26" s="428">
        <v>220</v>
      </c>
      <c r="JV26" s="428"/>
      <c r="JW26" s="428">
        <v>440</v>
      </c>
      <c r="JX26" s="428"/>
      <c r="JY26" s="428">
        <v>3000</v>
      </c>
      <c r="JZ26" s="428"/>
      <c r="KA26" s="428">
        <v>2</v>
      </c>
      <c r="KB26" s="428"/>
      <c r="KC26" s="428">
        <v>0.75</v>
      </c>
      <c r="KD26" s="428"/>
      <c r="KE26" s="428">
        <v>40</v>
      </c>
      <c r="KF26" s="428"/>
      <c r="KG26" s="428">
        <v>3.6</v>
      </c>
      <c r="KH26" s="428"/>
      <c r="KI26" s="428">
        <v>3.8</v>
      </c>
      <c r="KJ26" s="428"/>
      <c r="KK26" s="428">
        <v>48</v>
      </c>
      <c r="KL26" s="428"/>
      <c r="KM26" s="428">
        <v>8</v>
      </c>
      <c r="KN26" s="428"/>
      <c r="KO26" s="428">
        <v>24</v>
      </c>
      <c r="KP26" s="428"/>
    </row>
    <row r="27" spans="5:302" ht="48" customHeight="1" thickBot="1" x14ac:dyDescent="0.3">
      <c r="E27" s="150">
        <v>23</v>
      </c>
      <c r="F27" s="150"/>
      <c r="G27" s="150">
        <v>540</v>
      </c>
      <c r="H27" s="150"/>
      <c r="I27" s="150">
        <v>6</v>
      </c>
      <c r="J27" s="150"/>
      <c r="K27" s="150">
        <v>933</v>
      </c>
      <c r="L27" s="150"/>
      <c r="M27" s="150">
        <v>0.61</v>
      </c>
      <c r="N27" s="150"/>
      <c r="O27" s="150">
        <v>58</v>
      </c>
      <c r="P27" s="150"/>
      <c r="Q27" s="150">
        <v>8.4</v>
      </c>
      <c r="R27" s="150"/>
      <c r="S27" s="150">
        <v>72</v>
      </c>
      <c r="T27" s="150"/>
      <c r="U27" s="150">
        <v>6</v>
      </c>
      <c r="V27" s="150"/>
      <c r="W27" s="150">
        <v>12</v>
      </c>
      <c r="X27" s="150"/>
      <c r="Y27" s="150">
        <v>10</v>
      </c>
      <c r="Z27" s="150"/>
      <c r="AD27" s="28" t="s">
        <v>65</v>
      </c>
      <c r="AE27" s="28" t="s">
        <v>66</v>
      </c>
      <c r="AF27" s="28" t="s">
        <v>67</v>
      </c>
      <c r="AG27" s="28" t="s">
        <v>68</v>
      </c>
      <c r="AH27" s="28" t="s">
        <v>69</v>
      </c>
      <c r="AI27" s="28" t="s">
        <v>70</v>
      </c>
      <c r="AK27" s="13" t="s">
        <v>86</v>
      </c>
      <c r="AL27" s="13" t="s">
        <v>87</v>
      </c>
      <c r="AM27" s="13" t="s">
        <v>88</v>
      </c>
      <c r="AN27" s="13" t="s">
        <v>89</v>
      </c>
      <c r="AO27" s="31" t="s">
        <v>90</v>
      </c>
      <c r="AW27" s="192"/>
      <c r="AX27" s="228"/>
      <c r="AY27" s="188"/>
      <c r="AZ27" s="188"/>
      <c r="BA27" s="188"/>
      <c r="BB27" s="188"/>
      <c r="BC27" s="188"/>
      <c r="BD27" s="188"/>
      <c r="BE27" s="188"/>
      <c r="BF27" s="188"/>
      <c r="BG27" s="163"/>
      <c r="BH27" s="164"/>
      <c r="BI27" s="228"/>
      <c r="BJ27" s="189"/>
      <c r="BK27" s="177"/>
      <c r="BL27" s="276"/>
      <c r="BM27" s="277"/>
      <c r="BN27" s="183"/>
      <c r="BO27" s="213"/>
      <c r="BP27" s="213"/>
      <c r="BQ27" s="213"/>
      <c r="BR27" s="213"/>
      <c r="CE27" s="149">
        <v>0.18</v>
      </c>
      <c r="CF27" s="149"/>
      <c r="CG27" s="149"/>
      <c r="CH27" s="149">
        <v>0.21</v>
      </c>
      <c r="CI27" s="149"/>
      <c r="CJ27" s="149"/>
      <c r="CK27" s="149">
        <v>2.5499999999999998E-2</v>
      </c>
      <c r="CL27" s="149"/>
      <c r="CM27" s="149"/>
      <c r="CN27" s="449"/>
      <c r="CO27" s="450"/>
      <c r="CP27" s="149">
        <v>0.5</v>
      </c>
      <c r="CQ27" s="149"/>
      <c r="CR27" s="149"/>
      <c r="CS27" s="149">
        <v>0.54500000000000004</v>
      </c>
      <c r="CT27" s="149"/>
      <c r="CU27" s="149"/>
      <c r="CV27" s="149">
        <v>0.1963</v>
      </c>
      <c r="CW27" s="149"/>
      <c r="CX27" s="149"/>
      <c r="CY27" s="449"/>
      <c r="CZ27" s="450"/>
      <c r="DA27" s="149">
        <v>1.4</v>
      </c>
      <c r="DB27" s="149"/>
      <c r="DC27" s="149"/>
      <c r="DD27" s="149">
        <v>1.4850000000000001</v>
      </c>
      <c r="DE27" s="149"/>
      <c r="DF27" s="149"/>
      <c r="DG27" s="149">
        <v>1.5389999999999999</v>
      </c>
      <c r="DH27" s="149"/>
      <c r="DI27" s="149"/>
      <c r="DJ27" s="449"/>
      <c r="DK27" s="450"/>
      <c r="DL27" s="5"/>
      <c r="DM27" s="6"/>
      <c r="DN27" s="6"/>
      <c r="DO27" s="6"/>
      <c r="DP27" s="6"/>
      <c r="DQ27" s="6"/>
      <c r="DR27" s="6"/>
      <c r="DS27" s="6"/>
      <c r="DT27" s="7"/>
      <c r="DU27" s="151"/>
      <c r="DV27" s="151"/>
      <c r="DW27" s="5"/>
      <c r="DX27" s="6"/>
      <c r="DY27" s="6"/>
      <c r="DZ27" s="6"/>
      <c r="EA27" s="6"/>
      <c r="EB27" s="7"/>
      <c r="EK27" s="149">
        <v>23</v>
      </c>
      <c r="EL27" s="149"/>
      <c r="EM27" s="149">
        <v>460</v>
      </c>
      <c r="EN27" s="149"/>
      <c r="EO27" s="149">
        <v>220</v>
      </c>
      <c r="EP27" s="149"/>
      <c r="EQ27" s="149">
        <v>6500</v>
      </c>
      <c r="ER27" s="149"/>
      <c r="ES27" s="149">
        <v>61</v>
      </c>
      <c r="ET27" s="149"/>
      <c r="EU27" s="149">
        <v>6.4</v>
      </c>
      <c r="EV27" s="149"/>
      <c r="EW27" s="149">
        <v>6.6</v>
      </c>
      <c r="EX27" s="149"/>
      <c r="EY27" s="149">
        <v>13</v>
      </c>
      <c r="EZ27" s="149"/>
      <c r="FA27" s="149">
        <v>2</v>
      </c>
      <c r="FB27" s="149"/>
      <c r="FC27" s="149">
        <v>2</v>
      </c>
      <c r="FD27" s="149"/>
      <c r="FE27" s="149">
        <v>4</v>
      </c>
      <c r="FF27" s="149"/>
      <c r="FG27" s="149">
        <v>4</v>
      </c>
      <c r="FH27" s="149"/>
      <c r="FI27" s="149">
        <v>6</v>
      </c>
      <c r="FJ27" s="149"/>
      <c r="JS27" s="428">
        <v>23</v>
      </c>
      <c r="JT27" s="428"/>
      <c r="JU27" s="428">
        <v>127</v>
      </c>
      <c r="JV27" s="428"/>
      <c r="JW27" s="428">
        <v>460</v>
      </c>
      <c r="JX27" s="428"/>
      <c r="JY27" s="428">
        <v>3000</v>
      </c>
      <c r="JZ27" s="428"/>
      <c r="KA27" s="428">
        <v>2</v>
      </c>
      <c r="KB27" s="428"/>
      <c r="KC27" s="428">
        <v>0.6</v>
      </c>
      <c r="KD27" s="428"/>
      <c r="KE27" s="428">
        <v>41</v>
      </c>
      <c r="KF27" s="428"/>
      <c r="KG27" s="428">
        <v>3.8</v>
      </c>
      <c r="KH27" s="428"/>
      <c r="KI27" s="428">
        <v>4</v>
      </c>
      <c r="KJ27" s="428"/>
      <c r="KK27" s="428">
        <v>54</v>
      </c>
      <c r="KL27" s="428"/>
      <c r="KM27" s="428">
        <v>9</v>
      </c>
      <c r="KN27" s="428"/>
      <c r="KO27" s="428">
        <v>27</v>
      </c>
      <c r="KP27" s="428"/>
    </row>
    <row r="28" spans="5:302" ht="48" customHeight="1" x14ac:dyDescent="0.25">
      <c r="E28" s="150">
        <v>24</v>
      </c>
      <c r="F28" s="150"/>
      <c r="G28" s="150">
        <v>570</v>
      </c>
      <c r="H28" s="150"/>
      <c r="I28" s="150">
        <v>8</v>
      </c>
      <c r="J28" s="150"/>
      <c r="K28" s="150">
        <v>700</v>
      </c>
      <c r="L28" s="150"/>
      <c r="M28" s="150">
        <v>0.63</v>
      </c>
      <c r="N28" s="150"/>
      <c r="O28" s="150">
        <v>57</v>
      </c>
      <c r="P28" s="150"/>
      <c r="Q28" s="150">
        <v>9.5</v>
      </c>
      <c r="R28" s="150"/>
      <c r="S28" s="150">
        <v>96</v>
      </c>
      <c r="T28" s="150"/>
      <c r="U28" s="150">
        <v>6</v>
      </c>
      <c r="V28" s="150"/>
      <c r="W28" s="150">
        <v>12</v>
      </c>
      <c r="X28" s="150"/>
      <c r="Y28" s="150">
        <v>11.4</v>
      </c>
      <c r="Z28" s="150"/>
      <c r="AD28" s="28" t="s">
        <v>71</v>
      </c>
      <c r="AE28" s="28" t="s">
        <v>72</v>
      </c>
      <c r="AF28" s="28" t="s">
        <v>73</v>
      </c>
      <c r="AG28" s="28" t="s">
        <v>74</v>
      </c>
      <c r="AH28" s="28" t="s">
        <v>75</v>
      </c>
      <c r="AI28" s="28" t="s">
        <v>64</v>
      </c>
      <c r="AK28" s="13" t="s">
        <v>91</v>
      </c>
      <c r="AL28" s="13" t="s">
        <v>92</v>
      </c>
      <c r="AM28" s="13" t="s">
        <v>93</v>
      </c>
      <c r="AN28" s="13" t="s">
        <v>94</v>
      </c>
      <c r="AO28" s="31"/>
      <c r="AQ28" s="13" t="s">
        <v>84</v>
      </c>
      <c r="CE28" s="149">
        <v>0.19</v>
      </c>
      <c r="CF28" s="149"/>
      <c r="CG28" s="149"/>
      <c r="CH28" s="149">
        <v>0.22</v>
      </c>
      <c r="CI28" s="149"/>
      <c r="CJ28" s="149"/>
      <c r="CK28" s="149">
        <v>0.28399999999999997</v>
      </c>
      <c r="CL28" s="149"/>
      <c r="CM28" s="149"/>
      <c r="CN28" s="449"/>
      <c r="CO28" s="450"/>
      <c r="CP28" s="149">
        <v>0.53</v>
      </c>
      <c r="CQ28" s="149"/>
      <c r="CR28" s="149"/>
      <c r="CS28" s="149">
        <v>0.58499999999999996</v>
      </c>
      <c r="CT28" s="149"/>
      <c r="CU28" s="149"/>
      <c r="CV28" s="149">
        <v>0.221</v>
      </c>
      <c r="CW28" s="149"/>
      <c r="CX28" s="149"/>
      <c r="CY28" s="449"/>
      <c r="CZ28" s="450"/>
      <c r="DA28" s="149">
        <v>1.5</v>
      </c>
      <c r="DB28" s="149"/>
      <c r="DC28" s="149"/>
      <c r="DD28" s="149">
        <v>1.585</v>
      </c>
      <c r="DE28" s="149"/>
      <c r="DF28" s="149"/>
      <c r="DG28" s="149">
        <v>1.7669999999999999</v>
      </c>
      <c r="DH28" s="149"/>
      <c r="DI28" s="149"/>
      <c r="DJ28" s="449"/>
      <c r="DK28" s="450"/>
      <c r="DL28" s="5"/>
      <c r="DM28" s="6"/>
      <c r="DN28" s="6"/>
      <c r="DO28" s="6"/>
      <c r="DP28" s="6"/>
      <c r="DQ28" s="6"/>
      <c r="DR28" s="6"/>
      <c r="DS28" s="6"/>
      <c r="DT28" s="7"/>
      <c r="DU28" s="151"/>
      <c r="DV28" s="151"/>
      <c r="DW28" s="5"/>
      <c r="DX28" s="6"/>
      <c r="DY28" s="6"/>
      <c r="DZ28" s="6"/>
      <c r="EA28" s="6"/>
      <c r="EB28" s="7"/>
      <c r="EK28" s="149">
        <v>24</v>
      </c>
      <c r="EL28" s="149"/>
      <c r="EM28" s="149">
        <v>480</v>
      </c>
      <c r="EN28" s="149"/>
      <c r="EO28" s="149">
        <v>220</v>
      </c>
      <c r="EP28" s="149"/>
      <c r="EQ28" s="149">
        <v>7000</v>
      </c>
      <c r="ER28" s="149"/>
      <c r="ES28" s="149">
        <v>62</v>
      </c>
      <c r="ET28" s="149"/>
      <c r="EU28" s="149">
        <v>6.6</v>
      </c>
      <c r="EV28" s="149"/>
      <c r="EW28" s="149">
        <v>6.8</v>
      </c>
      <c r="EX28" s="149"/>
      <c r="EY28" s="149">
        <v>19</v>
      </c>
      <c r="EZ28" s="149"/>
      <c r="FA28" s="149">
        <v>3</v>
      </c>
      <c r="FB28" s="149"/>
      <c r="FC28" s="149">
        <v>3</v>
      </c>
      <c r="FD28" s="149"/>
      <c r="FE28" s="149">
        <v>6</v>
      </c>
      <c r="FF28" s="149"/>
      <c r="FG28" s="149">
        <v>6</v>
      </c>
      <c r="FH28" s="149"/>
      <c r="FI28" s="149">
        <v>6</v>
      </c>
      <c r="FJ28" s="149"/>
      <c r="JS28" s="428">
        <v>24</v>
      </c>
      <c r="JT28" s="428"/>
      <c r="JU28" s="428">
        <v>220</v>
      </c>
      <c r="JV28" s="428"/>
      <c r="JW28" s="428">
        <v>480</v>
      </c>
      <c r="JX28" s="428"/>
      <c r="JY28" s="428">
        <v>3000</v>
      </c>
      <c r="JZ28" s="428"/>
      <c r="KA28" s="428">
        <v>2</v>
      </c>
      <c r="KB28" s="428"/>
      <c r="KC28" s="428">
        <v>0.62</v>
      </c>
      <c r="KD28" s="428"/>
      <c r="KE28" s="428">
        <v>44</v>
      </c>
      <c r="KF28" s="428"/>
      <c r="KG28" s="428">
        <v>4</v>
      </c>
      <c r="KH28" s="428"/>
      <c r="KI28" s="428">
        <v>4.2</v>
      </c>
      <c r="KJ28" s="428"/>
      <c r="KK28" s="428">
        <v>60</v>
      </c>
      <c r="KL28" s="428"/>
      <c r="KM28" s="428">
        <v>10</v>
      </c>
      <c r="KN28" s="428"/>
      <c r="KO28" s="428">
        <v>30</v>
      </c>
      <c r="KP28" s="428"/>
    </row>
    <row r="29" spans="5:302" ht="48" customHeight="1" x14ac:dyDescent="0.25">
      <c r="E29" s="150">
        <v>25</v>
      </c>
      <c r="F29" s="150"/>
      <c r="G29" s="150">
        <v>600</v>
      </c>
      <c r="H29" s="150"/>
      <c r="I29" s="150">
        <v>2</v>
      </c>
      <c r="J29" s="150"/>
      <c r="K29" s="150">
        <v>2850</v>
      </c>
      <c r="L29" s="150"/>
      <c r="M29" s="150">
        <v>0.65</v>
      </c>
      <c r="N29" s="150"/>
      <c r="O29" s="150">
        <v>56</v>
      </c>
      <c r="P29" s="150"/>
      <c r="Q29" s="150">
        <v>5.5</v>
      </c>
      <c r="R29" s="150"/>
      <c r="S29" s="150">
        <v>36</v>
      </c>
      <c r="T29" s="150"/>
      <c r="U29" s="150">
        <v>9</v>
      </c>
      <c r="V29" s="150"/>
      <c r="W29" s="150">
        <v>18</v>
      </c>
      <c r="X29" s="150"/>
      <c r="Y29" s="150">
        <v>6.6</v>
      </c>
      <c r="Z29" s="150"/>
      <c r="AK29" s="32" t="s">
        <v>96</v>
      </c>
      <c r="AL29" s="32" t="s">
        <v>97</v>
      </c>
      <c r="AM29" s="32" t="s">
        <v>98</v>
      </c>
      <c r="AN29" s="429" t="s">
        <v>95</v>
      </c>
      <c r="AO29" s="430"/>
      <c r="AS29" s="29"/>
      <c r="CE29" s="149">
        <v>0.2</v>
      </c>
      <c r="CF29" s="149"/>
      <c r="CG29" s="149"/>
      <c r="CH29" s="149">
        <v>0.23</v>
      </c>
      <c r="CI29" s="149"/>
      <c r="CJ29" s="149"/>
      <c r="CK29" s="149">
        <v>3.1399999999999997E-2</v>
      </c>
      <c r="CL29" s="149"/>
      <c r="CM29" s="149"/>
      <c r="CN29" s="449"/>
      <c r="CO29" s="450"/>
      <c r="CP29" s="149">
        <v>0.56000000000000005</v>
      </c>
      <c r="CQ29" s="149"/>
      <c r="CR29" s="149"/>
      <c r="CS29" s="149">
        <v>0.61499999999999999</v>
      </c>
      <c r="CT29" s="149"/>
      <c r="CU29" s="149"/>
      <c r="CV29" s="149">
        <v>0.246</v>
      </c>
      <c r="CW29" s="149"/>
      <c r="CX29" s="149"/>
      <c r="CY29" s="449"/>
      <c r="CZ29" s="450"/>
      <c r="DA29" s="149">
        <v>1.6</v>
      </c>
      <c r="DB29" s="149"/>
      <c r="DC29" s="149"/>
      <c r="DD29" s="149">
        <v>1.6850000000000001</v>
      </c>
      <c r="DE29" s="149"/>
      <c r="DF29" s="149"/>
      <c r="DG29" s="149">
        <v>2.0110000000000001</v>
      </c>
      <c r="DH29" s="149"/>
      <c r="DI29" s="149"/>
      <c r="DJ29" s="449"/>
      <c r="DK29" s="450"/>
      <c r="DL29" s="5"/>
      <c r="DM29" s="6"/>
      <c r="DN29" s="6"/>
      <c r="DO29" s="6"/>
      <c r="DP29" s="6"/>
      <c r="DQ29" s="6"/>
      <c r="DR29" s="6"/>
      <c r="DS29" s="6"/>
      <c r="DT29" s="7"/>
      <c r="DU29" s="151"/>
      <c r="DV29" s="151"/>
      <c r="DW29" s="5"/>
      <c r="DX29" s="6"/>
      <c r="DY29" s="6"/>
      <c r="DZ29" s="6"/>
      <c r="EA29" s="6"/>
      <c r="EB29" s="7"/>
      <c r="EK29" s="149">
        <v>25</v>
      </c>
      <c r="EL29" s="149"/>
      <c r="EM29" s="149">
        <v>500</v>
      </c>
      <c r="EN29" s="149"/>
      <c r="EO29" s="149">
        <v>220</v>
      </c>
      <c r="EP29" s="149"/>
      <c r="EQ29" s="149">
        <v>7500</v>
      </c>
      <c r="ER29" s="149"/>
      <c r="ES29" s="149">
        <v>52</v>
      </c>
      <c r="ET29" s="149"/>
      <c r="EU29" s="149">
        <v>6.8</v>
      </c>
      <c r="EV29" s="149"/>
      <c r="EW29" s="149">
        <v>7</v>
      </c>
      <c r="EX29" s="149"/>
      <c r="EY29" s="149">
        <v>25</v>
      </c>
      <c r="EZ29" s="149"/>
      <c r="FA29" s="149">
        <v>6</v>
      </c>
      <c r="FB29" s="149"/>
      <c r="FC29" s="149">
        <v>2</v>
      </c>
      <c r="FD29" s="149"/>
      <c r="FE29" s="149">
        <v>8</v>
      </c>
      <c r="FF29" s="149"/>
      <c r="FG29" s="149">
        <v>8</v>
      </c>
      <c r="FH29" s="149"/>
      <c r="FI29" s="149">
        <v>6</v>
      </c>
      <c r="FJ29" s="149"/>
      <c r="JS29" s="428">
        <v>25</v>
      </c>
      <c r="JT29" s="428"/>
      <c r="JU29" s="428">
        <v>127</v>
      </c>
      <c r="JV29" s="428"/>
      <c r="JW29" s="428">
        <v>500</v>
      </c>
      <c r="JX29" s="428"/>
      <c r="JY29" s="428">
        <v>3000</v>
      </c>
      <c r="JZ29" s="428"/>
      <c r="KA29" s="428">
        <v>2</v>
      </c>
      <c r="KB29" s="428"/>
      <c r="KC29" s="428">
        <v>0.64</v>
      </c>
      <c r="KD29" s="428"/>
      <c r="KE29" s="428">
        <v>46</v>
      </c>
      <c r="KF29" s="428"/>
      <c r="KG29" s="428">
        <v>4.2</v>
      </c>
      <c r="KH29" s="428"/>
      <c r="KI29" s="428">
        <v>4.4000000000000004</v>
      </c>
      <c r="KJ29" s="428"/>
      <c r="KK29" s="428">
        <v>66</v>
      </c>
      <c r="KL29" s="428"/>
      <c r="KM29" s="428">
        <v>11</v>
      </c>
      <c r="KN29" s="428"/>
      <c r="KO29" s="428">
        <v>33</v>
      </c>
      <c r="KP29" s="428"/>
    </row>
    <row r="30" spans="5:302" ht="48" customHeight="1" x14ac:dyDescent="0.25">
      <c r="E30" s="150">
        <v>26</v>
      </c>
      <c r="F30" s="150"/>
      <c r="G30" s="150">
        <v>630</v>
      </c>
      <c r="H30" s="150"/>
      <c r="I30" s="150">
        <v>4</v>
      </c>
      <c r="J30" s="150"/>
      <c r="K30" s="150">
        <v>1440</v>
      </c>
      <c r="L30" s="150"/>
      <c r="M30" s="150">
        <v>0.67</v>
      </c>
      <c r="N30" s="150"/>
      <c r="O30" s="150">
        <v>55</v>
      </c>
      <c r="P30" s="150"/>
      <c r="Q30" s="150">
        <v>7.9</v>
      </c>
      <c r="R30" s="150"/>
      <c r="S30" s="150">
        <v>64</v>
      </c>
      <c r="T30" s="150"/>
      <c r="U30" s="150">
        <v>8</v>
      </c>
      <c r="V30" s="150"/>
      <c r="W30" s="150">
        <v>16</v>
      </c>
      <c r="X30" s="150"/>
      <c r="Y30" s="150">
        <v>9.5</v>
      </c>
      <c r="Z30" s="150"/>
      <c r="AD30" s="16"/>
      <c r="AE30" s="17"/>
      <c r="AF30" s="18"/>
      <c r="CE30" s="149">
        <v>0.21199999999999999</v>
      </c>
      <c r="CF30" s="149"/>
      <c r="CG30" s="149"/>
      <c r="CH30" s="149">
        <v>0.24199999999999999</v>
      </c>
      <c r="CI30" s="149"/>
      <c r="CJ30" s="149"/>
      <c r="CK30" s="149">
        <v>3.5299999999999998E-2</v>
      </c>
      <c r="CL30" s="149"/>
      <c r="CM30" s="149"/>
      <c r="CN30" s="449"/>
      <c r="CO30" s="450"/>
      <c r="CP30" s="149">
        <v>0.6</v>
      </c>
      <c r="CQ30" s="149"/>
      <c r="CR30" s="149"/>
      <c r="CS30" s="149">
        <v>0.65500000000000003</v>
      </c>
      <c r="CT30" s="149"/>
      <c r="CU30" s="149"/>
      <c r="CV30" s="149">
        <v>0.28299999999999997</v>
      </c>
      <c r="CW30" s="149"/>
      <c r="CX30" s="149"/>
      <c r="CY30" s="449"/>
      <c r="CZ30" s="450"/>
      <c r="DA30" s="149">
        <v>1.7</v>
      </c>
      <c r="DB30" s="149"/>
      <c r="DC30" s="149"/>
      <c r="DD30" s="149">
        <v>1.7849999999999999</v>
      </c>
      <c r="DE30" s="149"/>
      <c r="DF30" s="149"/>
      <c r="DG30" s="149">
        <v>2.27</v>
      </c>
      <c r="DH30" s="149"/>
      <c r="DI30" s="149"/>
      <c r="DJ30" s="449"/>
      <c r="DK30" s="450"/>
      <c r="DL30" s="5"/>
      <c r="DM30" s="6"/>
      <c r="DN30" s="6"/>
      <c r="DO30" s="6"/>
      <c r="DP30" s="6"/>
      <c r="DQ30" s="6"/>
      <c r="DR30" s="6"/>
      <c r="DS30" s="6"/>
      <c r="DT30" s="7"/>
      <c r="DU30" s="151"/>
      <c r="DV30" s="151"/>
      <c r="DW30" s="5"/>
      <c r="DX30" s="6"/>
      <c r="DY30" s="6"/>
      <c r="DZ30" s="6"/>
      <c r="EA30" s="6"/>
      <c r="EB30" s="7"/>
      <c r="EK30" s="149">
        <v>26</v>
      </c>
      <c r="EL30" s="149"/>
      <c r="EM30" s="149">
        <v>520</v>
      </c>
      <c r="EN30" s="149"/>
      <c r="EO30" s="149">
        <v>220</v>
      </c>
      <c r="EP30" s="149"/>
      <c r="EQ30" s="149">
        <v>8000</v>
      </c>
      <c r="ER30" s="149"/>
      <c r="ES30" s="149">
        <v>54</v>
      </c>
      <c r="ET30" s="149"/>
      <c r="EU30" s="149">
        <v>7</v>
      </c>
      <c r="EV30" s="149"/>
      <c r="EW30" s="149">
        <v>7.2</v>
      </c>
      <c r="EX30" s="149"/>
      <c r="EY30" s="149">
        <v>9</v>
      </c>
      <c r="EZ30" s="149"/>
      <c r="FA30" s="149">
        <v>1</v>
      </c>
      <c r="FB30" s="149"/>
      <c r="FC30" s="149">
        <v>1</v>
      </c>
      <c r="FD30" s="149"/>
      <c r="FE30" s="149">
        <v>2</v>
      </c>
      <c r="FF30" s="149"/>
      <c r="FG30" s="149">
        <v>2</v>
      </c>
      <c r="FH30" s="149"/>
      <c r="FI30" s="149">
        <v>8</v>
      </c>
      <c r="FJ30" s="149"/>
      <c r="JS30" s="428">
        <v>26</v>
      </c>
      <c r="JT30" s="428"/>
      <c r="JU30" s="428">
        <v>220</v>
      </c>
      <c r="JV30" s="428"/>
      <c r="JW30" s="428">
        <v>520</v>
      </c>
      <c r="JX30" s="428"/>
      <c r="JY30" s="428">
        <v>3000</v>
      </c>
      <c r="JZ30" s="428"/>
      <c r="KA30" s="428">
        <v>2</v>
      </c>
      <c r="KB30" s="428"/>
      <c r="KC30" s="428">
        <v>0.66</v>
      </c>
      <c r="KD30" s="428"/>
      <c r="KE30" s="428">
        <v>48</v>
      </c>
      <c r="KF30" s="428"/>
      <c r="KG30" s="428">
        <v>4.4000000000000004</v>
      </c>
      <c r="KH30" s="428"/>
      <c r="KI30" s="428">
        <v>4.5999999999999996</v>
      </c>
      <c r="KJ30" s="428"/>
      <c r="KK30" s="428">
        <v>72</v>
      </c>
      <c r="KL30" s="428"/>
      <c r="KM30" s="428">
        <v>12</v>
      </c>
      <c r="KN30" s="428"/>
      <c r="KO30" s="428">
        <v>36</v>
      </c>
      <c r="KP30" s="428"/>
    </row>
    <row r="31" spans="5:302" ht="48" customHeight="1" x14ac:dyDescent="0.25">
      <c r="E31" s="150">
        <v>27</v>
      </c>
      <c r="F31" s="150"/>
      <c r="G31" s="150">
        <v>660</v>
      </c>
      <c r="H31" s="150"/>
      <c r="I31" s="150">
        <v>6</v>
      </c>
      <c r="J31" s="150"/>
      <c r="K31" s="150">
        <v>950</v>
      </c>
      <c r="L31" s="150"/>
      <c r="M31" s="150">
        <v>0.69</v>
      </c>
      <c r="N31" s="150"/>
      <c r="O31" s="150">
        <v>56</v>
      </c>
      <c r="P31" s="150"/>
      <c r="Q31" s="150">
        <v>9.1</v>
      </c>
      <c r="R31" s="150"/>
      <c r="S31" s="150">
        <v>84</v>
      </c>
      <c r="T31" s="150"/>
      <c r="U31" s="150">
        <v>7</v>
      </c>
      <c r="V31" s="150"/>
      <c r="W31" s="150">
        <v>14</v>
      </c>
      <c r="X31" s="150"/>
      <c r="Y31" s="150">
        <v>10.9</v>
      </c>
      <c r="Z31" s="150"/>
      <c r="AD31" s="19"/>
      <c r="AE31" s="20"/>
      <c r="AF31" s="21"/>
      <c r="AH31" s="45" t="s">
        <v>45</v>
      </c>
      <c r="AI31" s="236"/>
      <c r="AJ31" s="236"/>
      <c r="AK31" s="236"/>
      <c r="AL31" s="236"/>
      <c r="AM31" s="236"/>
      <c r="CE31" s="149">
        <v>0.224</v>
      </c>
      <c r="CF31" s="149"/>
      <c r="CG31" s="149"/>
      <c r="CH31" s="149">
        <v>0.25900000000000001</v>
      </c>
      <c r="CI31" s="149"/>
      <c r="CJ31" s="149"/>
      <c r="CK31" s="149">
        <v>3.9399999999999998E-2</v>
      </c>
      <c r="CL31" s="149"/>
      <c r="CM31" s="149"/>
      <c r="CN31" s="449"/>
      <c r="CO31" s="450"/>
      <c r="CP31" s="149">
        <v>0.63</v>
      </c>
      <c r="CQ31" s="149"/>
      <c r="CR31" s="149"/>
      <c r="CS31" s="149">
        <v>0.69</v>
      </c>
      <c r="CT31" s="149"/>
      <c r="CU31" s="149"/>
      <c r="CV31" s="149">
        <v>0.312</v>
      </c>
      <c r="CW31" s="149"/>
      <c r="CX31" s="149"/>
      <c r="CY31" s="449"/>
      <c r="CZ31" s="450"/>
      <c r="DA31" s="149">
        <v>1.8</v>
      </c>
      <c r="DB31" s="149"/>
      <c r="DC31" s="149"/>
      <c r="DD31" s="149">
        <v>1.895</v>
      </c>
      <c r="DE31" s="149"/>
      <c r="DF31" s="149"/>
      <c r="DG31" s="149">
        <v>2.54</v>
      </c>
      <c r="DH31" s="149"/>
      <c r="DI31" s="149"/>
      <c r="DJ31" s="449"/>
      <c r="DK31" s="450"/>
      <c r="DL31" s="5"/>
      <c r="DM31" s="6"/>
      <c r="DN31" s="6"/>
      <c r="DO31" s="6"/>
      <c r="DP31" s="6"/>
      <c r="DQ31" s="6"/>
      <c r="DR31" s="6"/>
      <c r="DS31" s="6"/>
      <c r="DT31" s="7"/>
      <c r="DU31" s="151"/>
      <c r="DV31" s="151"/>
      <c r="DW31" s="5"/>
      <c r="DX31" s="6"/>
      <c r="DY31" s="6"/>
      <c r="DZ31" s="6"/>
      <c r="EA31" s="6"/>
      <c r="EB31" s="7"/>
      <c r="EK31" s="149">
        <v>27</v>
      </c>
      <c r="EL31" s="149"/>
      <c r="EM31" s="149">
        <v>540</v>
      </c>
      <c r="EN31" s="149"/>
      <c r="EO31" s="149">
        <v>220</v>
      </c>
      <c r="EP31" s="149"/>
      <c r="EQ31" s="149">
        <v>8500</v>
      </c>
      <c r="ER31" s="149"/>
      <c r="ES31" s="149">
        <v>56</v>
      </c>
      <c r="ET31" s="149"/>
      <c r="EU31" s="149">
        <v>6.4</v>
      </c>
      <c r="EV31" s="149"/>
      <c r="EW31" s="149">
        <v>6.6</v>
      </c>
      <c r="EX31" s="149"/>
      <c r="EY31" s="149">
        <v>17</v>
      </c>
      <c r="EZ31" s="149"/>
      <c r="FA31" s="149">
        <v>2</v>
      </c>
      <c r="FB31" s="149"/>
      <c r="FC31" s="149">
        <v>2</v>
      </c>
      <c r="FD31" s="149"/>
      <c r="FE31" s="149">
        <v>4</v>
      </c>
      <c r="FF31" s="149"/>
      <c r="FG31" s="149">
        <v>4</v>
      </c>
      <c r="FH31" s="149"/>
      <c r="FI31" s="149">
        <v>8</v>
      </c>
      <c r="FJ31" s="149"/>
      <c r="JS31" s="428">
        <v>27</v>
      </c>
      <c r="JT31" s="428"/>
      <c r="JU31" s="428">
        <v>127</v>
      </c>
      <c r="JV31" s="428"/>
      <c r="JW31" s="428">
        <v>540</v>
      </c>
      <c r="JX31" s="428"/>
      <c r="JY31" s="428">
        <v>3000</v>
      </c>
      <c r="JZ31" s="428"/>
      <c r="KA31" s="428">
        <v>2</v>
      </c>
      <c r="KB31" s="428"/>
      <c r="KC31" s="428">
        <v>0.68</v>
      </c>
      <c r="KD31" s="428"/>
      <c r="KE31" s="428">
        <v>50</v>
      </c>
      <c r="KF31" s="428"/>
      <c r="KG31" s="428">
        <v>4.5999999999999996</v>
      </c>
      <c r="KH31" s="428"/>
      <c r="KI31" s="428">
        <v>4.8</v>
      </c>
      <c r="KJ31" s="428"/>
      <c r="KK31" s="428">
        <v>78</v>
      </c>
      <c r="KL31" s="428"/>
      <c r="KM31" s="428">
        <v>13</v>
      </c>
      <c r="KN31" s="428"/>
      <c r="KO31" s="428">
        <v>39</v>
      </c>
      <c r="KP31" s="428"/>
    </row>
    <row r="32" spans="5:302" ht="48" customHeight="1" x14ac:dyDescent="0.25">
      <c r="E32" s="150">
        <v>28</v>
      </c>
      <c r="F32" s="150"/>
      <c r="G32" s="150">
        <v>690</v>
      </c>
      <c r="H32" s="150"/>
      <c r="I32" s="150">
        <v>8</v>
      </c>
      <c r="J32" s="150"/>
      <c r="K32" s="150">
        <v>720</v>
      </c>
      <c r="L32" s="150"/>
      <c r="M32" s="150">
        <v>0.5</v>
      </c>
      <c r="N32" s="150"/>
      <c r="O32" s="150">
        <v>57</v>
      </c>
      <c r="P32" s="150"/>
      <c r="Q32" s="150">
        <v>9.9</v>
      </c>
      <c r="R32" s="150"/>
      <c r="S32" s="150">
        <v>112</v>
      </c>
      <c r="T32" s="150"/>
      <c r="U32" s="150">
        <v>7</v>
      </c>
      <c r="V32" s="150"/>
      <c r="W32" s="150">
        <v>14</v>
      </c>
      <c r="X32" s="150"/>
      <c r="Y32" s="150">
        <v>11.9</v>
      </c>
      <c r="Z32" s="150"/>
      <c r="AD32" s="22"/>
      <c r="AE32" s="23"/>
      <c r="AF32" s="24"/>
      <c r="CE32" s="149">
        <v>0.23599999999999999</v>
      </c>
      <c r="CF32" s="149"/>
      <c r="CG32" s="149"/>
      <c r="CH32" s="149">
        <v>0.27100000000000002</v>
      </c>
      <c r="CI32" s="149"/>
      <c r="CJ32" s="149"/>
      <c r="CK32" s="149">
        <v>4.3700000000000003E-2</v>
      </c>
      <c r="CL32" s="149"/>
      <c r="CM32" s="149"/>
      <c r="CN32" s="449"/>
      <c r="CO32" s="450"/>
      <c r="CP32" s="149">
        <v>0.67</v>
      </c>
      <c r="CQ32" s="149"/>
      <c r="CR32" s="149"/>
      <c r="CS32" s="149">
        <v>0.73</v>
      </c>
      <c r="CT32" s="149"/>
      <c r="CU32" s="149"/>
      <c r="CV32" s="149">
        <v>0.35299999999999998</v>
      </c>
      <c r="CW32" s="149"/>
      <c r="CX32" s="149"/>
      <c r="CY32" s="449"/>
      <c r="CZ32" s="450"/>
      <c r="DA32" s="149">
        <v>1.9</v>
      </c>
      <c r="DB32" s="149"/>
      <c r="DC32" s="149"/>
      <c r="DD32" s="149">
        <v>1.9950000000000001</v>
      </c>
      <c r="DE32" s="149"/>
      <c r="DF32" s="149"/>
      <c r="DG32" s="149">
        <v>2.83</v>
      </c>
      <c r="DH32" s="149"/>
      <c r="DI32" s="149"/>
      <c r="DJ32" s="449"/>
      <c r="DK32" s="450"/>
      <c r="DL32" s="5"/>
      <c r="DM32" s="6"/>
      <c r="DN32" s="6"/>
      <c r="DO32" s="6"/>
      <c r="DP32" s="6"/>
      <c r="DQ32" s="6"/>
      <c r="DR32" s="6"/>
      <c r="DS32" s="6"/>
      <c r="DT32" s="7"/>
      <c r="DU32" s="151"/>
      <c r="DV32" s="151"/>
      <c r="DW32" s="5"/>
      <c r="DX32" s="6"/>
      <c r="DY32" s="6"/>
      <c r="DZ32" s="6"/>
      <c r="EA32" s="6"/>
      <c r="EB32" s="7"/>
      <c r="EK32" s="149">
        <v>28</v>
      </c>
      <c r="EL32" s="149"/>
      <c r="EM32" s="149">
        <v>560</v>
      </c>
      <c r="EN32" s="149"/>
      <c r="EO32" s="149">
        <v>220</v>
      </c>
      <c r="EP32" s="149"/>
      <c r="EQ32" s="149">
        <v>9000</v>
      </c>
      <c r="ER32" s="149"/>
      <c r="ES32" s="149">
        <v>58</v>
      </c>
      <c r="ET32" s="149"/>
      <c r="EU32" s="149">
        <v>6.6</v>
      </c>
      <c r="EV32" s="149"/>
      <c r="EW32" s="149">
        <v>6.8</v>
      </c>
      <c r="EX32" s="149"/>
      <c r="EY32" s="149">
        <v>25</v>
      </c>
      <c r="EZ32" s="149"/>
      <c r="FA32" s="149">
        <v>3</v>
      </c>
      <c r="FB32" s="149"/>
      <c r="FC32" s="149">
        <v>3</v>
      </c>
      <c r="FD32" s="149"/>
      <c r="FE32" s="149">
        <v>6</v>
      </c>
      <c r="FF32" s="149"/>
      <c r="FG32" s="149">
        <v>6</v>
      </c>
      <c r="FH32" s="149"/>
      <c r="FI32" s="149">
        <v>8</v>
      </c>
      <c r="FJ32" s="149"/>
      <c r="JS32" s="428">
        <v>28</v>
      </c>
      <c r="JT32" s="428"/>
      <c r="JU32" s="428">
        <v>220</v>
      </c>
      <c r="JV32" s="428"/>
      <c r="JW32" s="428">
        <v>560</v>
      </c>
      <c r="JX32" s="428"/>
      <c r="JY32" s="428">
        <v>3000</v>
      </c>
      <c r="JZ32" s="428"/>
      <c r="KA32" s="428">
        <v>2</v>
      </c>
      <c r="KB32" s="428"/>
      <c r="KC32" s="428">
        <v>0.7</v>
      </c>
      <c r="KD32" s="428"/>
      <c r="KE32" s="428">
        <v>52</v>
      </c>
      <c r="KF32" s="428"/>
      <c r="KG32" s="428">
        <v>4.8</v>
      </c>
      <c r="KH32" s="428"/>
      <c r="KI32" s="428">
        <v>5</v>
      </c>
      <c r="KJ32" s="428"/>
      <c r="KK32" s="428">
        <v>84</v>
      </c>
      <c r="KL32" s="428"/>
      <c r="KM32" s="428">
        <v>14</v>
      </c>
      <c r="KN32" s="428"/>
      <c r="KO32" s="428">
        <v>42</v>
      </c>
      <c r="KP32" s="428"/>
    </row>
    <row r="33" spans="5:316" ht="48" customHeight="1" x14ac:dyDescent="0.25">
      <c r="E33" s="150">
        <v>29</v>
      </c>
      <c r="F33" s="150"/>
      <c r="G33" s="150">
        <v>720</v>
      </c>
      <c r="H33" s="150"/>
      <c r="I33" s="150">
        <v>4</v>
      </c>
      <c r="J33" s="150"/>
      <c r="K33" s="150">
        <v>1425</v>
      </c>
      <c r="L33" s="150"/>
      <c r="M33" s="150">
        <v>0.51</v>
      </c>
      <c r="N33" s="150"/>
      <c r="O33" s="150">
        <v>60</v>
      </c>
      <c r="P33" s="150"/>
      <c r="Q33" s="150">
        <v>8</v>
      </c>
      <c r="R33" s="150"/>
      <c r="S33" s="150">
        <v>72</v>
      </c>
      <c r="T33" s="150"/>
      <c r="U33" s="150">
        <v>9</v>
      </c>
      <c r="V33" s="150"/>
      <c r="W33" s="150">
        <v>18</v>
      </c>
      <c r="X33" s="150"/>
      <c r="Y33" s="150">
        <v>9.6</v>
      </c>
      <c r="Z33" s="150"/>
      <c r="CE33" s="149">
        <v>0.25</v>
      </c>
      <c r="CF33" s="149"/>
      <c r="CG33" s="149"/>
      <c r="CH33" s="149">
        <v>0.28499999999999998</v>
      </c>
      <c r="CI33" s="149"/>
      <c r="CJ33" s="149"/>
      <c r="CK33" s="149">
        <v>4.9099999999999998E-2</v>
      </c>
      <c r="CL33" s="149"/>
      <c r="CM33" s="149"/>
      <c r="CN33" s="449"/>
      <c r="CO33" s="450"/>
      <c r="CP33" s="149">
        <v>0.71</v>
      </c>
      <c r="CQ33" s="149"/>
      <c r="CR33" s="149"/>
      <c r="CS33" s="149">
        <v>0.77</v>
      </c>
      <c r="CT33" s="149"/>
      <c r="CU33" s="149"/>
      <c r="CV33" s="149">
        <v>0.39600000000000002</v>
      </c>
      <c r="CW33" s="149"/>
      <c r="CX33" s="149"/>
      <c r="CY33" s="449"/>
      <c r="CZ33" s="450"/>
      <c r="DA33" s="149">
        <v>2</v>
      </c>
      <c r="DB33" s="149"/>
      <c r="DC33" s="149"/>
      <c r="DD33" s="149">
        <v>2.0950000000000002</v>
      </c>
      <c r="DE33" s="149"/>
      <c r="DF33" s="149"/>
      <c r="DG33" s="149">
        <v>3.14</v>
      </c>
      <c r="DH33" s="149"/>
      <c r="DI33" s="149"/>
      <c r="DJ33" s="449"/>
      <c r="DK33" s="450"/>
      <c r="DL33" s="5"/>
      <c r="DM33" s="6"/>
      <c r="DN33" s="6"/>
      <c r="DO33" s="6"/>
      <c r="DP33" s="6"/>
      <c r="DQ33" s="6"/>
      <c r="DR33" s="6"/>
      <c r="DS33" s="6"/>
      <c r="DT33" s="7"/>
      <c r="DU33" s="151"/>
      <c r="DV33" s="151"/>
      <c r="DW33" s="5"/>
      <c r="DX33" s="6"/>
      <c r="DY33" s="6"/>
      <c r="DZ33" s="6"/>
      <c r="EA33" s="6"/>
      <c r="EB33" s="7"/>
      <c r="EK33" s="149">
        <v>29</v>
      </c>
      <c r="EL33" s="149"/>
      <c r="EM33" s="149">
        <v>580</v>
      </c>
      <c r="EN33" s="149"/>
      <c r="EO33" s="149">
        <v>220</v>
      </c>
      <c r="EP33" s="149"/>
      <c r="EQ33" s="149">
        <v>9500</v>
      </c>
      <c r="ER33" s="149"/>
      <c r="ES33" s="149">
        <v>59</v>
      </c>
      <c r="ET33" s="149"/>
      <c r="EU33" s="149">
        <v>6.8</v>
      </c>
      <c r="EV33" s="149"/>
      <c r="EW33" s="149">
        <v>7</v>
      </c>
      <c r="EX33" s="149"/>
      <c r="EY33" s="149">
        <v>11</v>
      </c>
      <c r="EZ33" s="149"/>
      <c r="FA33" s="149">
        <v>5</v>
      </c>
      <c r="FB33" s="149"/>
      <c r="FC33" s="149">
        <v>5</v>
      </c>
      <c r="FD33" s="149"/>
      <c r="FE33" s="149">
        <v>10</v>
      </c>
      <c r="FF33" s="149"/>
      <c r="FG33" s="149">
        <v>10</v>
      </c>
      <c r="FH33" s="149"/>
      <c r="FI33" s="149">
        <v>2</v>
      </c>
      <c r="FJ33" s="149"/>
      <c r="JS33" s="428">
        <v>29</v>
      </c>
      <c r="JT33" s="428"/>
      <c r="JU33" s="428">
        <v>127</v>
      </c>
      <c r="JV33" s="428"/>
      <c r="JW33" s="428">
        <v>580</v>
      </c>
      <c r="JX33" s="428"/>
      <c r="JY33" s="428">
        <v>3000</v>
      </c>
      <c r="JZ33" s="428"/>
      <c r="KA33" s="428">
        <v>2</v>
      </c>
      <c r="KB33" s="428"/>
      <c r="KC33" s="428">
        <v>0.71</v>
      </c>
      <c r="KD33" s="428"/>
      <c r="KE33" s="428">
        <v>54</v>
      </c>
      <c r="KF33" s="428"/>
      <c r="KG33" s="428">
        <v>5</v>
      </c>
      <c r="KH33" s="428"/>
      <c r="KI33" s="428">
        <v>5.2</v>
      </c>
      <c r="KJ33" s="428"/>
      <c r="KK33" s="428">
        <v>90</v>
      </c>
      <c r="KL33" s="428"/>
      <c r="KM33" s="428">
        <v>15</v>
      </c>
      <c r="KN33" s="428"/>
      <c r="KO33" s="428">
        <v>45</v>
      </c>
      <c r="KP33" s="428"/>
    </row>
    <row r="34" spans="5:316" ht="48" customHeight="1" x14ac:dyDescent="0.25">
      <c r="E34" s="150">
        <v>30</v>
      </c>
      <c r="F34" s="150"/>
      <c r="G34" s="150">
        <v>750</v>
      </c>
      <c r="H34" s="150"/>
      <c r="I34" s="150">
        <v>2</v>
      </c>
      <c r="J34" s="150"/>
      <c r="K34" s="150">
        <v>2820</v>
      </c>
      <c r="L34" s="150"/>
      <c r="M34" s="150">
        <v>0.53</v>
      </c>
      <c r="N34" s="150"/>
      <c r="O34" s="150">
        <v>61</v>
      </c>
      <c r="P34" s="150"/>
      <c r="Q34" s="150">
        <v>5.8</v>
      </c>
      <c r="R34" s="150"/>
      <c r="S34" s="150">
        <v>8</v>
      </c>
      <c r="T34" s="150"/>
      <c r="U34" s="150">
        <v>2</v>
      </c>
      <c r="V34" s="150"/>
      <c r="W34" s="150">
        <v>4</v>
      </c>
      <c r="X34" s="150"/>
      <c r="Y34" s="150">
        <v>6.7</v>
      </c>
      <c r="Z34" s="150"/>
      <c r="CE34" s="149">
        <v>0.26500000000000001</v>
      </c>
      <c r="CF34" s="149"/>
      <c r="CG34" s="149"/>
      <c r="CH34" s="149">
        <v>0.3</v>
      </c>
      <c r="CI34" s="149"/>
      <c r="CJ34" s="149"/>
      <c r="CK34" s="149">
        <v>5.5199999999999999E-2</v>
      </c>
      <c r="CL34" s="149"/>
      <c r="CM34" s="149"/>
      <c r="CN34" s="451"/>
      <c r="CO34" s="452"/>
      <c r="CP34" s="149">
        <v>0.75</v>
      </c>
      <c r="CQ34" s="149"/>
      <c r="CR34" s="149"/>
      <c r="CS34" s="149">
        <v>0.81499999999999995</v>
      </c>
      <c r="CT34" s="149"/>
      <c r="CU34" s="149"/>
      <c r="CV34" s="149">
        <v>0.442</v>
      </c>
      <c r="CW34" s="149"/>
      <c r="CX34" s="149"/>
      <c r="CY34" s="451"/>
      <c r="CZ34" s="452"/>
      <c r="DA34" s="149">
        <v>2.12</v>
      </c>
      <c r="DB34" s="149"/>
      <c r="DC34" s="149"/>
      <c r="DD34" s="149">
        <v>2.2200000000000002</v>
      </c>
      <c r="DE34" s="149"/>
      <c r="DF34" s="149"/>
      <c r="DG34" s="149">
        <v>3.53</v>
      </c>
      <c r="DH34" s="149"/>
      <c r="DI34" s="149"/>
      <c r="DJ34" s="451"/>
      <c r="DK34" s="452"/>
      <c r="DL34" s="8"/>
      <c r="DM34" s="9"/>
      <c r="DN34" s="9"/>
      <c r="DO34" s="9"/>
      <c r="DP34" s="9"/>
      <c r="DQ34" s="9"/>
      <c r="DR34" s="9"/>
      <c r="DS34" s="9"/>
      <c r="DT34" s="10"/>
      <c r="DU34" s="151"/>
      <c r="DV34" s="151"/>
      <c r="DW34" s="8"/>
      <c r="DX34" s="9"/>
      <c r="DY34" s="9"/>
      <c r="DZ34" s="9"/>
      <c r="EA34" s="9"/>
      <c r="EB34" s="10"/>
      <c r="EK34" s="149">
        <v>30</v>
      </c>
      <c r="EL34" s="149"/>
      <c r="EM34" s="149">
        <v>600</v>
      </c>
      <c r="EN34" s="149"/>
      <c r="EO34" s="149">
        <v>220</v>
      </c>
      <c r="EP34" s="149"/>
      <c r="EQ34" s="149">
        <v>10000</v>
      </c>
      <c r="ER34" s="149"/>
      <c r="ES34" s="149">
        <v>60</v>
      </c>
      <c r="ET34" s="149"/>
      <c r="EU34" s="149">
        <v>7</v>
      </c>
      <c r="EV34" s="149"/>
      <c r="EW34" s="149">
        <v>7.2</v>
      </c>
      <c r="EX34" s="149"/>
      <c r="EY34" s="149">
        <v>13</v>
      </c>
      <c r="EZ34" s="149"/>
      <c r="FA34" s="149">
        <v>6</v>
      </c>
      <c r="FB34" s="149"/>
      <c r="FC34" s="149">
        <v>6</v>
      </c>
      <c r="FD34" s="149"/>
      <c r="FE34" s="149">
        <v>12</v>
      </c>
      <c r="FF34" s="149"/>
      <c r="FG34" s="149">
        <v>12</v>
      </c>
      <c r="FH34" s="149"/>
      <c r="FI34" s="149">
        <v>2</v>
      </c>
      <c r="FJ34" s="149"/>
      <c r="JS34" s="428">
        <v>30</v>
      </c>
      <c r="JT34" s="428"/>
      <c r="JU34" s="428">
        <v>220</v>
      </c>
      <c r="JV34" s="428"/>
      <c r="JW34" s="428">
        <v>600</v>
      </c>
      <c r="JX34" s="428"/>
      <c r="JY34" s="428">
        <v>1500</v>
      </c>
      <c r="JZ34" s="428"/>
      <c r="KA34" s="428">
        <v>4</v>
      </c>
      <c r="KB34" s="428"/>
      <c r="KC34" s="428">
        <v>0.72</v>
      </c>
      <c r="KD34" s="428"/>
      <c r="KE34" s="428">
        <v>56</v>
      </c>
      <c r="KF34" s="428"/>
      <c r="KG34" s="428">
        <v>5.2</v>
      </c>
      <c r="KH34" s="428"/>
      <c r="KI34" s="428">
        <v>5.4</v>
      </c>
      <c r="KJ34" s="428"/>
      <c r="KK34" s="428">
        <v>96</v>
      </c>
      <c r="KL34" s="428"/>
      <c r="KM34" s="428">
        <v>8</v>
      </c>
      <c r="KN34" s="428"/>
      <c r="KO34" s="428">
        <v>24</v>
      </c>
      <c r="KP34" s="428"/>
    </row>
    <row r="35" spans="5:316" ht="48" customHeight="1" x14ac:dyDescent="0.25">
      <c r="E35" s="424" t="s">
        <v>11</v>
      </c>
      <c r="F35" s="424"/>
      <c r="G35" s="424" t="s">
        <v>4</v>
      </c>
      <c r="H35" s="424"/>
      <c r="I35" s="424" t="s">
        <v>145</v>
      </c>
      <c r="J35" s="424"/>
      <c r="K35" s="424" t="s">
        <v>108</v>
      </c>
      <c r="L35" s="424"/>
      <c r="M35" s="424" t="s">
        <v>1</v>
      </c>
      <c r="N35" s="424"/>
      <c r="O35" s="424" t="s">
        <v>2</v>
      </c>
      <c r="P35" s="424"/>
      <c r="Q35" s="424" t="s">
        <v>6</v>
      </c>
      <c r="R35" s="424"/>
      <c r="S35" s="424" t="s">
        <v>7</v>
      </c>
      <c r="T35" s="424"/>
      <c r="U35" s="424" t="s">
        <v>8</v>
      </c>
      <c r="V35" s="424"/>
      <c r="W35" s="424" t="s">
        <v>120</v>
      </c>
      <c r="X35" s="424"/>
      <c r="Y35" s="424" t="s">
        <v>9</v>
      </c>
      <c r="Z35" s="424"/>
      <c r="EK35" s="424" t="s">
        <v>11</v>
      </c>
      <c r="EL35" s="424"/>
      <c r="EM35" s="424" t="s">
        <v>146</v>
      </c>
      <c r="EN35" s="424"/>
      <c r="EO35" s="424" t="s">
        <v>12</v>
      </c>
      <c r="EP35" s="424"/>
      <c r="EQ35" s="424" t="s">
        <v>108</v>
      </c>
      <c r="ER35" s="424"/>
      <c r="ES35" s="424" t="s">
        <v>13</v>
      </c>
      <c r="ET35" s="424"/>
      <c r="EU35" s="424" t="s">
        <v>14</v>
      </c>
      <c r="EV35" s="424"/>
      <c r="EW35" s="424" t="s">
        <v>18</v>
      </c>
      <c r="EX35" s="424"/>
      <c r="EY35" s="424" t="s">
        <v>15</v>
      </c>
      <c r="EZ35" s="424"/>
      <c r="FA35" s="424" t="s">
        <v>21</v>
      </c>
      <c r="FB35" s="424"/>
      <c r="FC35" s="424" t="s">
        <v>22</v>
      </c>
      <c r="FD35" s="424"/>
      <c r="FE35" s="424" t="s">
        <v>23</v>
      </c>
      <c r="FF35" s="424"/>
      <c r="FG35" s="424" t="s">
        <v>16</v>
      </c>
      <c r="FH35" s="424"/>
      <c r="FI35" s="424" t="s">
        <v>17</v>
      </c>
      <c r="FJ35" s="424"/>
      <c r="JS35" s="424" t="s">
        <v>11</v>
      </c>
      <c r="JT35" s="424"/>
      <c r="JU35" s="424" t="s">
        <v>30</v>
      </c>
      <c r="JV35" s="424"/>
      <c r="JW35" s="424" t="s">
        <v>132</v>
      </c>
      <c r="JX35" s="424"/>
      <c r="JY35" s="424" t="s">
        <v>133</v>
      </c>
      <c r="JZ35" s="424"/>
      <c r="KA35" s="424" t="s">
        <v>17</v>
      </c>
      <c r="KB35" s="424"/>
      <c r="KC35" s="424" t="s">
        <v>134</v>
      </c>
      <c r="KD35" s="424"/>
      <c r="KE35" s="424" t="s">
        <v>13</v>
      </c>
      <c r="KF35" s="424"/>
      <c r="KG35" s="424" t="s">
        <v>135</v>
      </c>
      <c r="KH35" s="424"/>
      <c r="KI35" s="424" t="s">
        <v>131</v>
      </c>
      <c r="KJ35" s="424"/>
      <c r="KK35" s="424" t="s">
        <v>136</v>
      </c>
      <c r="KL35" s="424"/>
      <c r="KM35" s="424" t="s">
        <v>8</v>
      </c>
      <c r="KN35" s="424"/>
      <c r="KO35" s="424" t="s">
        <v>137</v>
      </c>
      <c r="KP35" s="424"/>
    </row>
    <row r="37" spans="5:316" ht="48" customHeight="1" x14ac:dyDescent="0.25">
      <c r="J37" s="151"/>
      <c r="K37" s="425" t="s">
        <v>147</v>
      </c>
      <c r="L37" s="425"/>
      <c r="M37" s="425"/>
      <c r="N37" s="425"/>
      <c r="O37" s="425"/>
      <c r="P37" s="425"/>
      <c r="Q37" s="425"/>
      <c r="R37" s="425"/>
      <c r="S37" s="425"/>
      <c r="T37" s="427" t="s">
        <v>42</v>
      </c>
      <c r="U37" s="427"/>
      <c r="V37" s="426" t="s">
        <v>43</v>
      </c>
      <c r="W37" s="426"/>
      <c r="X37" s="211" t="s">
        <v>44</v>
      </c>
      <c r="Y37" s="211"/>
      <c r="Z37" s="211"/>
      <c r="AA37" s="211"/>
      <c r="GG37" s="242" t="s">
        <v>409</v>
      </c>
      <c r="GH37" s="366"/>
      <c r="GI37" s="366"/>
      <c r="GJ37" s="366"/>
      <c r="GK37" s="366"/>
      <c r="GL37" s="366"/>
      <c r="GM37" s="366"/>
      <c r="GN37" s="243"/>
      <c r="GO37" s="403"/>
      <c r="GP37" s="404"/>
      <c r="GR37" s="255"/>
      <c r="GS37" s="256"/>
      <c r="GT37" s="256"/>
      <c r="GU37" s="256"/>
      <c r="GV37" s="256"/>
      <c r="GW37" s="256"/>
      <c r="GX37" s="256"/>
      <c r="GY37" s="256"/>
      <c r="GZ37" s="417"/>
      <c r="HA37" s="403"/>
      <c r="HB37" s="404"/>
      <c r="HD37" s="255" t="s">
        <v>410</v>
      </c>
      <c r="HE37" s="256"/>
      <c r="HF37" s="256"/>
      <c r="HG37" s="256"/>
      <c r="HH37" s="256"/>
      <c r="HI37" s="256"/>
      <c r="HJ37" s="256"/>
      <c r="HK37" s="256"/>
      <c r="HL37" s="256"/>
      <c r="HM37" s="417"/>
      <c r="HN37" s="403"/>
      <c r="HO37" s="404"/>
      <c r="HQ37" s="255"/>
      <c r="HR37" s="256"/>
      <c r="HS37" s="256"/>
      <c r="HT37" s="256"/>
      <c r="HU37" s="256"/>
      <c r="HV37" s="256"/>
      <c r="HW37" s="256"/>
      <c r="HX37" s="256"/>
      <c r="HY37" s="256"/>
      <c r="HZ37" s="256"/>
      <c r="IA37" s="417"/>
      <c r="IB37" s="403"/>
      <c r="IC37" s="404"/>
    </row>
    <row r="38" spans="5:316" ht="48" customHeight="1" x14ac:dyDescent="0.25">
      <c r="J38" s="151"/>
      <c r="K38" s="425"/>
      <c r="L38" s="425"/>
      <c r="M38" s="425"/>
      <c r="N38" s="425"/>
      <c r="O38" s="425"/>
      <c r="P38" s="425"/>
      <c r="Q38" s="425"/>
      <c r="R38" s="425"/>
      <c r="S38" s="425"/>
      <c r="T38" s="427"/>
      <c r="U38" s="427"/>
      <c r="V38" s="426"/>
      <c r="W38" s="426"/>
      <c r="X38" s="211"/>
      <c r="Y38" s="211"/>
      <c r="Z38" s="211"/>
      <c r="AA38" s="211"/>
      <c r="EK38" s="151"/>
      <c r="EL38" s="425" t="s">
        <v>147</v>
      </c>
      <c r="EM38" s="425"/>
      <c r="EN38" s="425"/>
      <c r="EO38" s="425"/>
      <c r="EP38" s="425"/>
      <c r="EQ38" s="425"/>
      <c r="ER38" s="425"/>
      <c r="ES38" s="425"/>
      <c r="ET38" s="425"/>
      <c r="EU38" s="427" t="s">
        <v>42</v>
      </c>
      <c r="EV38" s="427"/>
      <c r="EW38" s="426" t="s">
        <v>43</v>
      </c>
      <c r="EX38" s="426"/>
      <c r="EY38" s="211" t="s">
        <v>44</v>
      </c>
      <c r="EZ38" s="211"/>
      <c r="FA38" s="211"/>
      <c r="FB38" s="211"/>
      <c r="GG38" s="294"/>
      <c r="GH38" s="295"/>
      <c r="GI38" s="295"/>
      <c r="GJ38" s="295"/>
      <c r="GK38" s="295"/>
      <c r="GL38" s="295"/>
      <c r="GM38" s="295"/>
      <c r="GN38" s="295"/>
      <c r="GO38" s="295"/>
      <c r="GP38" s="296"/>
      <c r="GR38" s="294"/>
      <c r="GS38" s="295"/>
      <c r="GT38" s="295"/>
      <c r="GU38" s="295"/>
      <c r="GV38" s="295"/>
      <c r="GW38" s="295"/>
      <c r="GX38" s="295"/>
      <c r="GY38" s="295"/>
      <c r="GZ38" s="295"/>
      <c r="HA38" s="295"/>
      <c r="HB38" s="296"/>
      <c r="HD38" s="294"/>
      <c r="HE38" s="295"/>
      <c r="HF38" s="295"/>
      <c r="HG38" s="295"/>
      <c r="HH38" s="295"/>
      <c r="HI38" s="295"/>
      <c r="HJ38" s="295"/>
      <c r="HK38" s="295"/>
      <c r="HL38" s="295"/>
      <c r="HM38" s="295"/>
      <c r="HN38" s="295"/>
      <c r="HO38" s="296"/>
      <c r="HQ38" s="294"/>
      <c r="HR38" s="295"/>
      <c r="HS38" s="295"/>
      <c r="HT38" s="295"/>
      <c r="HU38" s="295"/>
      <c r="HV38" s="295"/>
      <c r="HW38" s="295"/>
      <c r="HX38" s="295"/>
      <c r="HY38" s="295"/>
      <c r="HZ38" s="295"/>
      <c r="IA38" s="295"/>
      <c r="IB38" s="295"/>
      <c r="IC38" s="296"/>
    </row>
    <row r="39" spans="5:316" ht="48" customHeight="1" x14ac:dyDescent="0.25">
      <c r="J39" s="151"/>
      <c r="K39" s="217" t="s">
        <v>99</v>
      </c>
      <c r="L39" s="217"/>
      <c r="M39" s="217"/>
      <c r="N39" s="217"/>
      <c r="O39" s="217"/>
      <c r="P39" s="217"/>
      <c r="Q39" s="217"/>
      <c r="R39" s="217"/>
      <c r="S39" s="217"/>
      <c r="T39" s="439">
        <f>G7</f>
        <v>90</v>
      </c>
      <c r="U39" s="439"/>
      <c r="V39" s="231" t="s">
        <v>100</v>
      </c>
      <c r="W39" s="231"/>
      <c r="X39" s="34"/>
      <c r="Y39" s="232" t="s">
        <v>193</v>
      </c>
      <c r="Z39" s="233"/>
      <c r="AA39" s="34"/>
      <c r="BK39" s="150" t="s">
        <v>389</v>
      </c>
      <c r="BL39" s="150"/>
      <c r="BM39" s="150"/>
      <c r="BN39" s="150"/>
      <c r="BO39" s="150"/>
      <c r="BP39" s="150"/>
      <c r="BQ39" s="30" t="s">
        <v>82</v>
      </c>
      <c r="EK39" s="151"/>
      <c r="EL39" s="425"/>
      <c r="EM39" s="425"/>
      <c r="EN39" s="425"/>
      <c r="EO39" s="425"/>
      <c r="EP39" s="425"/>
      <c r="EQ39" s="425"/>
      <c r="ER39" s="425"/>
      <c r="ES39" s="425"/>
      <c r="ET39" s="425"/>
      <c r="EU39" s="427"/>
      <c r="EV39" s="427"/>
      <c r="EW39" s="426"/>
      <c r="EX39" s="426"/>
      <c r="EY39" s="211"/>
      <c r="EZ39" s="211"/>
      <c r="FA39" s="211"/>
      <c r="FB39" s="211"/>
      <c r="GG39" s="297"/>
      <c r="GH39" s="298"/>
      <c r="GI39" s="298"/>
      <c r="GJ39" s="298"/>
      <c r="GK39" s="298"/>
      <c r="GL39" s="298"/>
      <c r="GM39" s="298"/>
      <c r="GN39" s="298"/>
      <c r="GO39" s="298"/>
      <c r="GP39" s="299"/>
      <c r="GR39" s="297"/>
      <c r="GS39" s="298"/>
      <c r="GT39" s="298"/>
      <c r="GU39" s="298"/>
      <c r="GV39" s="298"/>
      <c r="GW39" s="298"/>
      <c r="GX39" s="298"/>
      <c r="GY39" s="298"/>
      <c r="GZ39" s="298"/>
      <c r="HA39" s="298"/>
      <c r="HB39" s="299"/>
      <c r="HD39" s="297"/>
      <c r="HE39" s="298"/>
      <c r="HF39" s="298"/>
      <c r="HG39" s="298"/>
      <c r="HH39" s="298"/>
      <c r="HI39" s="298"/>
      <c r="HJ39" s="298"/>
      <c r="HK39" s="298"/>
      <c r="HL39" s="298"/>
      <c r="HM39" s="298"/>
      <c r="HN39" s="298"/>
      <c r="HO39" s="299"/>
      <c r="HQ39" s="297"/>
      <c r="HR39" s="298"/>
      <c r="HS39" s="298"/>
      <c r="HT39" s="298"/>
      <c r="HU39" s="298"/>
      <c r="HV39" s="298"/>
      <c r="HW39" s="298"/>
      <c r="HX39" s="298"/>
      <c r="HY39" s="298"/>
      <c r="HZ39" s="298"/>
      <c r="IA39" s="298"/>
      <c r="IB39" s="298"/>
      <c r="IC39" s="299"/>
      <c r="JR39" s="151"/>
      <c r="JS39" s="425" t="s">
        <v>147</v>
      </c>
      <c r="JT39" s="425"/>
      <c r="JU39" s="425"/>
      <c r="JV39" s="425"/>
      <c r="JW39" s="425"/>
      <c r="JX39" s="425"/>
      <c r="JY39" s="425"/>
      <c r="JZ39" s="425"/>
      <c r="KA39" s="425"/>
      <c r="KB39" s="427" t="s">
        <v>42</v>
      </c>
      <c r="KC39" s="427"/>
      <c r="KD39" s="426" t="s">
        <v>43</v>
      </c>
      <c r="KE39" s="426"/>
      <c r="KF39" s="211" t="s">
        <v>44</v>
      </c>
      <c r="KG39" s="211"/>
      <c r="KH39" s="211"/>
      <c r="KI39" s="211"/>
    </row>
    <row r="40" spans="5:316" ht="48" customHeight="1" thickBot="1" x14ac:dyDescent="0.3">
      <c r="J40" s="151"/>
      <c r="K40" s="217" t="s">
        <v>107</v>
      </c>
      <c r="L40" s="217"/>
      <c r="M40" s="217"/>
      <c r="N40" s="217"/>
      <c r="O40" s="217"/>
      <c r="P40" s="217"/>
      <c r="Q40" s="217"/>
      <c r="R40" s="217"/>
      <c r="S40" s="217"/>
      <c r="T40" s="229">
        <f>I7</f>
        <v>6</v>
      </c>
      <c r="U40" s="230"/>
      <c r="V40" s="231" t="s">
        <v>104</v>
      </c>
      <c r="W40" s="231"/>
      <c r="X40" s="34"/>
      <c r="Y40" s="232" t="s">
        <v>112</v>
      </c>
      <c r="Z40" s="233"/>
      <c r="AA40" s="34"/>
      <c r="AC40" s="56"/>
      <c r="AD40" s="57"/>
      <c r="AE40" s="57"/>
      <c r="AF40" s="63"/>
      <c r="AG40" s="150" t="s">
        <v>394</v>
      </c>
      <c r="AH40" s="150"/>
      <c r="AI40" s="150"/>
      <c r="AJ40" s="150"/>
      <c r="AK40" s="150"/>
      <c r="AL40" s="150"/>
      <c r="AM40" s="150"/>
      <c r="AN40" s="150"/>
      <c r="AO40" s="362">
        <f>T42</f>
        <v>0.69</v>
      </c>
      <c r="AP40" s="362"/>
      <c r="AQ40" s="56"/>
      <c r="AR40" s="57"/>
      <c r="AS40" s="57"/>
      <c r="AT40" s="57"/>
      <c r="AU40" s="57"/>
      <c r="AV40" s="57"/>
      <c r="AW40" s="63"/>
      <c r="BK40" s="150" t="s">
        <v>390</v>
      </c>
      <c r="BL40" s="150"/>
      <c r="BM40" s="150"/>
      <c r="BN40" s="150"/>
      <c r="BO40" s="150"/>
      <c r="BP40" s="150"/>
      <c r="BQ40" s="30" t="s">
        <v>80</v>
      </c>
      <c r="CY40" s="329" t="s">
        <v>148</v>
      </c>
      <c r="CZ40" s="36"/>
      <c r="DA40" s="171" t="s">
        <v>40</v>
      </c>
      <c r="DB40" s="172"/>
      <c r="DC40" s="55"/>
      <c r="DD40" s="15"/>
      <c r="DE40" s="15"/>
      <c r="DF40" s="15"/>
      <c r="DG40" s="15"/>
      <c r="DH40" s="15"/>
      <c r="DI40" s="15"/>
      <c r="DJ40" s="303" t="s">
        <v>42</v>
      </c>
      <c r="DK40" s="332"/>
      <c r="DL40" s="333" t="s">
        <v>43</v>
      </c>
      <c r="DM40" s="334"/>
      <c r="DN40" s="185"/>
      <c r="DO40" s="173" t="s">
        <v>44</v>
      </c>
      <c r="DP40" s="174"/>
      <c r="DQ40" s="174"/>
      <c r="DR40" s="175"/>
      <c r="EK40" s="151"/>
      <c r="EL40" s="217" t="s">
        <v>99</v>
      </c>
      <c r="EM40" s="217"/>
      <c r="EN40" s="217"/>
      <c r="EO40" s="217"/>
      <c r="EP40" s="217"/>
      <c r="EQ40" s="217"/>
      <c r="ER40" s="217"/>
      <c r="ES40" s="217"/>
      <c r="ET40" s="217"/>
      <c r="EU40" s="439">
        <f>EH35</f>
        <v>0</v>
      </c>
      <c r="EV40" s="439"/>
      <c r="EW40" s="231" t="s">
        <v>100</v>
      </c>
      <c r="EX40" s="231"/>
      <c r="EY40" s="35"/>
      <c r="EZ40" s="418" t="s">
        <v>193</v>
      </c>
      <c r="FA40" s="418"/>
      <c r="FB40" s="35"/>
      <c r="GG40" s="297"/>
      <c r="GH40" s="298"/>
      <c r="GI40" s="298"/>
      <c r="GJ40" s="298"/>
      <c r="GK40" s="298"/>
      <c r="GL40" s="298"/>
      <c r="GM40" s="298"/>
      <c r="GN40" s="298"/>
      <c r="GO40" s="298"/>
      <c r="GP40" s="299"/>
      <c r="GR40" s="297"/>
      <c r="GS40" s="298"/>
      <c r="GT40" s="298"/>
      <c r="GU40" s="298"/>
      <c r="GV40" s="298"/>
      <c r="GW40" s="298"/>
      <c r="GX40" s="298"/>
      <c r="GY40" s="298"/>
      <c r="GZ40" s="298"/>
      <c r="HA40" s="298"/>
      <c r="HB40" s="299"/>
      <c r="HD40" s="297"/>
      <c r="HE40" s="298"/>
      <c r="HF40" s="298"/>
      <c r="HG40" s="298"/>
      <c r="HH40" s="298"/>
      <c r="HI40" s="298"/>
      <c r="HJ40" s="298"/>
      <c r="HK40" s="298"/>
      <c r="HL40" s="298"/>
      <c r="HM40" s="298"/>
      <c r="HN40" s="298"/>
      <c r="HO40" s="299"/>
      <c r="HQ40" s="297"/>
      <c r="HR40" s="298"/>
      <c r="HS40" s="298"/>
      <c r="HT40" s="298"/>
      <c r="HU40" s="298"/>
      <c r="HV40" s="298"/>
      <c r="HW40" s="298"/>
      <c r="HX40" s="298"/>
      <c r="HY40" s="298"/>
      <c r="HZ40" s="298"/>
      <c r="IA40" s="298"/>
      <c r="IB40" s="298"/>
      <c r="IC40" s="299"/>
      <c r="JR40" s="151"/>
      <c r="JS40" s="425"/>
      <c r="JT40" s="425"/>
      <c r="JU40" s="425"/>
      <c r="JV40" s="425"/>
      <c r="JW40" s="425"/>
      <c r="JX40" s="425"/>
      <c r="JY40" s="425"/>
      <c r="JZ40" s="425"/>
      <c r="KA40" s="425"/>
      <c r="KB40" s="427"/>
      <c r="KC40" s="427"/>
      <c r="KD40" s="426"/>
      <c r="KE40" s="426"/>
      <c r="KF40" s="211"/>
      <c r="KG40" s="211"/>
      <c r="KH40" s="211"/>
      <c r="KI40" s="211"/>
      <c r="LA40" s="35"/>
      <c r="LB40" s="418" t="s">
        <v>415</v>
      </c>
      <c r="LC40" s="418"/>
      <c r="LD40" s="35"/>
    </row>
    <row r="41" spans="5:316" ht="48" customHeight="1" thickBot="1" x14ac:dyDescent="0.3">
      <c r="J41" s="151"/>
      <c r="K41" s="217" t="s">
        <v>101</v>
      </c>
      <c r="L41" s="217"/>
      <c r="M41" s="217"/>
      <c r="N41" s="217"/>
      <c r="O41" s="217"/>
      <c r="P41" s="217"/>
      <c r="Q41" s="217"/>
      <c r="R41" s="217"/>
      <c r="S41" s="217"/>
      <c r="T41" s="439">
        <f>K7</f>
        <v>955</v>
      </c>
      <c r="U41" s="439"/>
      <c r="V41" s="231" t="s">
        <v>102</v>
      </c>
      <c r="W41" s="231"/>
      <c r="X41" s="34"/>
      <c r="Y41" s="232" t="s">
        <v>108</v>
      </c>
      <c r="Z41" s="233"/>
      <c r="AA41" s="34"/>
      <c r="AC41" s="202" t="s">
        <v>140</v>
      </c>
      <c r="AD41" s="203"/>
      <c r="AE41" s="204"/>
      <c r="AF41" s="32" t="s">
        <v>96</v>
      </c>
      <c r="AG41" s="171">
        <v>0.1</v>
      </c>
      <c r="AH41" s="172"/>
      <c r="AI41" s="61"/>
      <c r="AJ41" s="15"/>
      <c r="AK41" s="15"/>
      <c r="AL41" s="15"/>
      <c r="AM41" s="15"/>
      <c r="AN41" s="30" t="s">
        <v>80</v>
      </c>
      <c r="AO41" s="61"/>
      <c r="AP41" s="169" t="s">
        <v>42</v>
      </c>
      <c r="AQ41" s="170"/>
      <c r="AR41" s="184" t="s">
        <v>43</v>
      </c>
      <c r="AS41" s="185"/>
      <c r="AT41" s="173" t="s">
        <v>44</v>
      </c>
      <c r="AU41" s="174"/>
      <c r="AV41" s="174"/>
      <c r="AW41" s="175"/>
      <c r="BK41" s="150" t="s">
        <v>391</v>
      </c>
      <c r="BL41" s="150"/>
      <c r="BM41" s="150"/>
      <c r="BN41" s="150"/>
      <c r="BO41" s="150"/>
      <c r="BP41" s="150"/>
      <c r="BQ41" s="30" t="s">
        <v>80</v>
      </c>
      <c r="CY41" s="330"/>
      <c r="CZ41" s="37"/>
      <c r="DA41" s="225" t="s">
        <v>205</v>
      </c>
      <c r="DB41" s="226"/>
      <c r="DC41" s="226"/>
      <c r="DD41" s="226"/>
      <c r="DE41" s="226"/>
      <c r="DF41" s="226"/>
      <c r="DG41" s="226"/>
      <c r="DH41" s="226"/>
      <c r="DI41" s="227"/>
      <c r="DJ41" s="325">
        <v>8900</v>
      </c>
      <c r="DK41" s="453"/>
      <c r="DL41" s="377" t="s">
        <v>213</v>
      </c>
      <c r="DM41" s="378"/>
      <c r="DN41" s="219"/>
      <c r="DO41" s="176"/>
      <c r="DP41" s="282" t="s">
        <v>199</v>
      </c>
      <c r="DQ41" s="283"/>
      <c r="DR41" s="182"/>
      <c r="EK41" s="151"/>
      <c r="EL41" s="217" t="s">
        <v>107</v>
      </c>
      <c r="EM41" s="217"/>
      <c r="EN41" s="217"/>
      <c r="EO41" s="217"/>
      <c r="EP41" s="217"/>
      <c r="EQ41" s="217"/>
      <c r="ER41" s="217"/>
      <c r="ES41" s="217"/>
      <c r="ET41" s="217"/>
      <c r="EU41" s="229">
        <f>EJ35</f>
        <v>0</v>
      </c>
      <c r="EV41" s="230"/>
      <c r="EW41" s="231" t="s">
        <v>104</v>
      </c>
      <c r="EX41" s="231"/>
      <c r="EY41" s="35"/>
      <c r="EZ41" s="418" t="s">
        <v>151</v>
      </c>
      <c r="FA41" s="418"/>
      <c r="FB41" s="35"/>
      <c r="GG41" s="297"/>
      <c r="GH41" s="298"/>
      <c r="GI41" s="298"/>
      <c r="GJ41" s="298"/>
      <c r="GK41" s="298"/>
      <c r="GL41" s="298"/>
      <c r="GM41" s="298"/>
      <c r="GN41" s="298"/>
      <c r="GO41" s="298"/>
      <c r="GP41" s="299"/>
      <c r="GR41" s="297"/>
      <c r="GS41" s="298"/>
      <c r="GT41" s="298"/>
      <c r="GU41" s="298"/>
      <c r="GV41" s="298"/>
      <c r="GW41" s="298"/>
      <c r="GX41" s="298"/>
      <c r="GY41" s="298"/>
      <c r="GZ41" s="298"/>
      <c r="HA41" s="298"/>
      <c r="HB41" s="299"/>
      <c r="HD41" s="297"/>
      <c r="HE41" s="298"/>
      <c r="HF41" s="298"/>
      <c r="HG41" s="298"/>
      <c r="HH41" s="298"/>
      <c r="HI41" s="298"/>
      <c r="HJ41" s="298"/>
      <c r="HK41" s="298"/>
      <c r="HL41" s="298"/>
      <c r="HM41" s="298"/>
      <c r="HN41" s="298"/>
      <c r="HO41" s="299"/>
      <c r="HQ41" s="297"/>
      <c r="HR41" s="298"/>
      <c r="HS41" s="298"/>
      <c r="HT41" s="298"/>
      <c r="HU41" s="298"/>
      <c r="HV41" s="298"/>
      <c r="HW41" s="298"/>
      <c r="HX41" s="298"/>
      <c r="HY41" s="298"/>
      <c r="HZ41" s="298"/>
      <c r="IA41" s="298"/>
      <c r="IB41" s="298"/>
      <c r="IC41" s="299"/>
      <c r="JR41" s="151"/>
      <c r="JS41" s="217" t="s">
        <v>99</v>
      </c>
      <c r="JT41" s="217"/>
      <c r="JU41" s="217"/>
      <c r="JV41" s="217"/>
      <c r="JW41" s="217"/>
      <c r="JX41" s="217"/>
      <c r="JY41" s="217"/>
      <c r="JZ41" s="217"/>
      <c r="KA41" s="217"/>
      <c r="KB41" s="439">
        <f>JL34</f>
        <v>0</v>
      </c>
      <c r="KC41" s="439"/>
      <c r="KD41" s="231" t="s">
        <v>100</v>
      </c>
      <c r="KE41" s="231"/>
      <c r="KF41" s="35"/>
      <c r="KG41" s="418" t="s">
        <v>193</v>
      </c>
      <c r="KH41" s="418"/>
      <c r="KI41" s="35"/>
      <c r="LA41" s="35"/>
      <c r="LB41" s="418" t="s">
        <v>416</v>
      </c>
      <c r="LC41" s="418"/>
      <c r="LD41" s="35"/>
    </row>
    <row r="42" spans="5:316" ht="48" customHeight="1" thickBot="1" x14ac:dyDescent="0.3">
      <c r="J42" s="151"/>
      <c r="K42" s="217" t="s">
        <v>111</v>
      </c>
      <c r="L42" s="217"/>
      <c r="M42" s="217"/>
      <c r="N42" s="217"/>
      <c r="O42" s="217"/>
      <c r="P42" s="217"/>
      <c r="Q42" s="217"/>
      <c r="R42" s="217"/>
      <c r="S42" s="217"/>
      <c r="T42" s="234">
        <f>M7</f>
        <v>0.69</v>
      </c>
      <c r="U42" s="235"/>
      <c r="V42" s="236" t="s">
        <v>116</v>
      </c>
      <c r="W42" s="236"/>
      <c r="X42" s="34"/>
      <c r="Y42" s="232" t="s">
        <v>110</v>
      </c>
      <c r="Z42" s="233"/>
      <c r="AA42" s="34"/>
      <c r="AC42" s="205"/>
      <c r="AD42" s="206"/>
      <c r="AE42" s="207"/>
      <c r="AF42" s="214"/>
      <c r="AG42" s="238" t="s">
        <v>395</v>
      </c>
      <c r="AH42" s="226"/>
      <c r="AI42" s="226"/>
      <c r="AJ42" s="226"/>
      <c r="AK42" s="226"/>
      <c r="AL42" s="226"/>
      <c r="AM42" s="226"/>
      <c r="AN42" s="226"/>
      <c r="AO42" s="226"/>
      <c r="AP42" s="161">
        <f>AO40</f>
        <v>0.69</v>
      </c>
      <c r="AQ42" s="162"/>
      <c r="AR42" s="239" t="s">
        <v>116</v>
      </c>
      <c r="AS42" s="187"/>
      <c r="AT42" s="176"/>
      <c r="AU42" s="178" t="s">
        <v>110</v>
      </c>
      <c r="AV42" s="179"/>
      <c r="AW42" s="182"/>
      <c r="CY42" s="331"/>
      <c r="CZ42" s="46"/>
      <c r="DA42" s="228"/>
      <c r="DB42" s="188"/>
      <c r="DC42" s="188"/>
      <c r="DD42" s="188"/>
      <c r="DE42" s="188"/>
      <c r="DF42" s="188"/>
      <c r="DG42" s="188"/>
      <c r="DH42" s="188"/>
      <c r="DI42" s="189"/>
      <c r="DJ42" s="327"/>
      <c r="DK42" s="454"/>
      <c r="DL42" s="379"/>
      <c r="DM42" s="380"/>
      <c r="DN42" s="221"/>
      <c r="DO42" s="177"/>
      <c r="DP42" s="284"/>
      <c r="DQ42" s="285"/>
      <c r="DR42" s="183"/>
      <c r="EK42" s="151"/>
      <c r="EL42" s="217" t="s">
        <v>101</v>
      </c>
      <c r="EM42" s="217"/>
      <c r="EN42" s="217"/>
      <c r="EO42" s="217"/>
      <c r="EP42" s="217"/>
      <c r="EQ42" s="217"/>
      <c r="ER42" s="217"/>
      <c r="ES42" s="217"/>
      <c r="ET42" s="217"/>
      <c r="EU42" s="439">
        <f>EL35</f>
        <v>0</v>
      </c>
      <c r="EV42" s="439"/>
      <c r="EW42" s="231" t="s">
        <v>102</v>
      </c>
      <c r="EX42" s="231"/>
      <c r="EY42" s="35"/>
      <c r="EZ42" s="418" t="s">
        <v>108</v>
      </c>
      <c r="FA42" s="418"/>
      <c r="FB42" s="35"/>
      <c r="GG42" s="297"/>
      <c r="GH42" s="298"/>
      <c r="GI42" s="298"/>
      <c r="GJ42" s="298"/>
      <c r="GK42" s="298"/>
      <c r="GL42" s="298"/>
      <c r="GM42" s="298"/>
      <c r="GN42" s="298"/>
      <c r="GO42" s="298"/>
      <c r="GP42" s="299"/>
      <c r="GR42" s="297"/>
      <c r="GS42" s="298"/>
      <c r="GT42" s="298"/>
      <c r="GU42" s="298"/>
      <c r="GV42" s="298"/>
      <c r="GW42" s="298"/>
      <c r="GX42" s="298"/>
      <c r="GY42" s="298"/>
      <c r="GZ42" s="298"/>
      <c r="HA42" s="298"/>
      <c r="HB42" s="299"/>
      <c r="HD42" s="297"/>
      <c r="HE42" s="298"/>
      <c r="HF42" s="298"/>
      <c r="HG42" s="298"/>
      <c r="HH42" s="298"/>
      <c r="HI42" s="298"/>
      <c r="HJ42" s="298"/>
      <c r="HK42" s="298"/>
      <c r="HL42" s="298"/>
      <c r="HM42" s="298"/>
      <c r="HN42" s="298"/>
      <c r="HO42" s="299"/>
      <c r="HQ42" s="297"/>
      <c r="HR42" s="298"/>
      <c r="HS42" s="298"/>
      <c r="HT42" s="298"/>
      <c r="HU42" s="298"/>
      <c r="HV42" s="298"/>
      <c r="HW42" s="298"/>
      <c r="HX42" s="298"/>
      <c r="HY42" s="298"/>
      <c r="HZ42" s="298"/>
      <c r="IA42" s="298"/>
      <c r="IB42" s="298"/>
      <c r="IC42" s="299"/>
      <c r="JR42" s="151"/>
      <c r="JS42" s="217" t="s">
        <v>107</v>
      </c>
      <c r="JT42" s="217"/>
      <c r="JU42" s="217"/>
      <c r="JV42" s="217"/>
      <c r="JW42" s="217"/>
      <c r="JX42" s="217"/>
      <c r="JY42" s="217"/>
      <c r="JZ42" s="217"/>
      <c r="KA42" s="217"/>
      <c r="KB42" s="229">
        <f>JN34</f>
        <v>0</v>
      </c>
      <c r="KC42" s="230"/>
      <c r="KD42" s="231" t="s">
        <v>104</v>
      </c>
      <c r="KE42" s="231"/>
      <c r="KF42" s="35"/>
      <c r="KG42" s="418" t="s">
        <v>417</v>
      </c>
      <c r="KH42" s="418"/>
      <c r="KI42" s="35"/>
      <c r="LA42" s="35"/>
      <c r="LB42" s="418" t="s">
        <v>126</v>
      </c>
      <c r="LC42" s="418"/>
      <c r="LD42" s="35"/>
    </row>
    <row r="43" spans="5:316" ht="48" customHeight="1" thickBot="1" x14ac:dyDescent="0.3">
      <c r="J43" s="151"/>
      <c r="K43" s="217" t="s">
        <v>109</v>
      </c>
      <c r="L43" s="217"/>
      <c r="M43" s="217"/>
      <c r="N43" s="217"/>
      <c r="O43" s="217"/>
      <c r="P43" s="217"/>
      <c r="Q43" s="217"/>
      <c r="R43" s="217"/>
      <c r="S43" s="217"/>
      <c r="T43" s="234">
        <f>O7/100</f>
        <v>0.62</v>
      </c>
      <c r="U43" s="235"/>
      <c r="V43" s="231" t="s">
        <v>115</v>
      </c>
      <c r="W43" s="231"/>
      <c r="X43" s="34"/>
      <c r="Y43" s="232" t="s">
        <v>52</v>
      </c>
      <c r="Z43" s="233"/>
      <c r="AA43" s="34"/>
      <c r="AC43" s="208"/>
      <c r="AD43" s="209"/>
      <c r="AE43" s="210"/>
      <c r="AF43" s="215"/>
      <c r="AG43" s="228"/>
      <c r="AH43" s="188"/>
      <c r="AI43" s="188"/>
      <c r="AJ43" s="188"/>
      <c r="AK43" s="188"/>
      <c r="AL43" s="188"/>
      <c r="AM43" s="188"/>
      <c r="AN43" s="188"/>
      <c r="AO43" s="188"/>
      <c r="AP43" s="163"/>
      <c r="AQ43" s="164"/>
      <c r="AR43" s="228"/>
      <c r="AS43" s="189"/>
      <c r="AT43" s="177"/>
      <c r="AU43" s="180"/>
      <c r="AV43" s="181"/>
      <c r="AW43" s="183"/>
      <c r="EK43" s="151"/>
      <c r="EL43" s="217" t="s">
        <v>111</v>
      </c>
      <c r="EM43" s="217"/>
      <c r="EN43" s="217"/>
      <c r="EO43" s="217"/>
      <c r="EP43" s="217"/>
      <c r="EQ43" s="217"/>
      <c r="ER43" s="217"/>
      <c r="ES43" s="217"/>
      <c r="ET43" s="217"/>
      <c r="EU43" s="234">
        <f>EN35</f>
        <v>0</v>
      </c>
      <c r="EV43" s="235"/>
      <c r="EW43" s="236" t="s">
        <v>116</v>
      </c>
      <c r="EX43" s="236"/>
      <c r="EY43" s="35"/>
      <c r="EZ43" s="418" t="s">
        <v>52</v>
      </c>
      <c r="FA43" s="418"/>
      <c r="FB43" s="35"/>
      <c r="GG43" s="297"/>
      <c r="GH43" s="298"/>
      <c r="GI43" s="298"/>
      <c r="GJ43" s="298"/>
      <c r="GK43" s="298"/>
      <c r="GL43" s="298"/>
      <c r="GM43" s="298"/>
      <c r="GN43" s="298"/>
      <c r="GO43" s="298"/>
      <c r="GP43" s="299"/>
      <c r="GR43" s="297"/>
      <c r="GS43" s="298"/>
      <c r="GT43" s="298"/>
      <c r="GU43" s="298"/>
      <c r="GV43" s="298"/>
      <c r="GW43" s="298"/>
      <c r="GX43" s="298"/>
      <c r="GY43" s="298"/>
      <c r="GZ43" s="298"/>
      <c r="HA43" s="298"/>
      <c r="HB43" s="299"/>
      <c r="HD43" s="297"/>
      <c r="HE43" s="298"/>
      <c r="HF43" s="298"/>
      <c r="HG43" s="298"/>
      <c r="HH43" s="298"/>
      <c r="HI43" s="298"/>
      <c r="HJ43" s="298"/>
      <c r="HK43" s="298"/>
      <c r="HL43" s="298"/>
      <c r="HM43" s="298"/>
      <c r="HN43" s="298"/>
      <c r="HO43" s="299"/>
      <c r="HQ43" s="297"/>
      <c r="HR43" s="298"/>
      <c r="HS43" s="298"/>
      <c r="HT43" s="298"/>
      <c r="HU43" s="298"/>
      <c r="HV43" s="298"/>
      <c r="HW43" s="298"/>
      <c r="HX43" s="298"/>
      <c r="HY43" s="298"/>
      <c r="HZ43" s="298"/>
      <c r="IA43" s="298"/>
      <c r="IB43" s="298"/>
      <c r="IC43" s="299"/>
      <c r="JR43" s="151"/>
      <c r="JS43" s="217" t="s">
        <v>101</v>
      </c>
      <c r="JT43" s="217"/>
      <c r="JU43" s="217"/>
      <c r="JV43" s="217"/>
      <c r="JW43" s="217"/>
      <c r="JX43" s="217"/>
      <c r="JY43" s="217"/>
      <c r="JZ43" s="217"/>
      <c r="KA43" s="217"/>
      <c r="KB43" s="439">
        <f>JP34</f>
        <v>0</v>
      </c>
      <c r="KC43" s="439"/>
      <c r="KD43" s="231" t="s">
        <v>102</v>
      </c>
      <c r="KE43" s="231"/>
      <c r="KF43" s="35"/>
      <c r="KG43" s="418" t="s">
        <v>108</v>
      </c>
      <c r="KH43" s="418"/>
      <c r="KI43" s="35"/>
    </row>
    <row r="44" spans="5:316" ht="48" customHeight="1" thickBot="1" x14ac:dyDescent="0.35">
      <c r="J44" s="151"/>
      <c r="K44" s="217" t="s">
        <v>113</v>
      </c>
      <c r="L44" s="217"/>
      <c r="M44" s="217"/>
      <c r="N44" s="217"/>
      <c r="O44" s="217"/>
      <c r="P44" s="217"/>
      <c r="Q44" s="217"/>
      <c r="R44" s="217"/>
      <c r="S44" s="217"/>
      <c r="T44" s="234">
        <f>Q33</f>
        <v>8</v>
      </c>
      <c r="U44" s="235"/>
      <c r="V44" s="231" t="s">
        <v>114</v>
      </c>
      <c r="W44" s="231"/>
      <c r="X44" s="34"/>
      <c r="Y44" s="232" t="s">
        <v>117</v>
      </c>
      <c r="Z44" s="233"/>
      <c r="AA44" s="34"/>
      <c r="AC44" s="26"/>
      <c r="AD44" s="26"/>
      <c r="AE44" s="26"/>
      <c r="CY44" s="329" t="s">
        <v>148</v>
      </c>
      <c r="CZ44" s="36"/>
      <c r="DA44" s="171" t="s">
        <v>40</v>
      </c>
      <c r="DB44" s="172"/>
      <c r="DC44" s="55"/>
      <c r="DD44" s="15"/>
      <c r="DE44" s="15"/>
      <c r="DF44" s="15"/>
      <c r="DG44" s="15"/>
      <c r="DH44" s="15"/>
      <c r="DI44" s="15"/>
      <c r="DJ44" s="169" t="s">
        <v>42</v>
      </c>
      <c r="DK44" s="170"/>
      <c r="DL44" s="184" t="s">
        <v>43</v>
      </c>
      <c r="DM44" s="185"/>
      <c r="DN44" s="173" t="s">
        <v>44</v>
      </c>
      <c r="DO44" s="174"/>
      <c r="DP44" s="174"/>
      <c r="DQ44" s="175"/>
      <c r="EK44" s="151"/>
      <c r="EL44" s="217" t="s">
        <v>109</v>
      </c>
      <c r="EM44" s="217"/>
      <c r="EN44" s="217"/>
      <c r="EO44" s="217"/>
      <c r="EP44" s="217"/>
      <c r="EQ44" s="217"/>
      <c r="ER44" s="217"/>
      <c r="ES44" s="217"/>
      <c r="ET44" s="217"/>
      <c r="EU44" s="234">
        <f>EP35/100</f>
        <v>0</v>
      </c>
      <c r="EV44" s="235"/>
      <c r="EW44" s="231" t="s">
        <v>115</v>
      </c>
      <c r="EX44" s="231"/>
      <c r="EY44" s="35"/>
      <c r="EZ44" s="418" t="s">
        <v>411</v>
      </c>
      <c r="FA44" s="418"/>
      <c r="FB44" s="35"/>
      <c r="GG44" s="297"/>
      <c r="GH44" s="298"/>
      <c r="GI44" s="298"/>
      <c r="GJ44" s="298"/>
      <c r="GK44" s="298"/>
      <c r="GL44" s="298"/>
      <c r="GM44" s="298"/>
      <c r="GN44" s="298"/>
      <c r="GO44" s="298"/>
      <c r="GP44" s="299"/>
      <c r="GR44" s="297"/>
      <c r="GS44" s="298"/>
      <c r="GT44" s="298"/>
      <c r="GU44" s="298"/>
      <c r="GV44" s="298"/>
      <c r="GW44" s="298"/>
      <c r="GX44" s="298"/>
      <c r="GY44" s="298"/>
      <c r="GZ44" s="298"/>
      <c r="HA44" s="298"/>
      <c r="HB44" s="299"/>
      <c r="HD44" s="297"/>
      <c r="HE44" s="298"/>
      <c r="HF44" s="298"/>
      <c r="HG44" s="298"/>
      <c r="HH44" s="298"/>
      <c r="HI44" s="298"/>
      <c r="HJ44" s="298"/>
      <c r="HK44" s="298"/>
      <c r="HL44" s="298"/>
      <c r="HM44" s="298"/>
      <c r="HN44" s="298"/>
      <c r="HO44" s="299"/>
      <c r="HQ44" s="297"/>
      <c r="HR44" s="298"/>
      <c r="HS44" s="298"/>
      <c r="HT44" s="298"/>
      <c r="HU44" s="298"/>
      <c r="HV44" s="298"/>
      <c r="HW44" s="298"/>
      <c r="HX44" s="298"/>
      <c r="HY44" s="298"/>
      <c r="HZ44" s="298"/>
      <c r="IA44" s="298"/>
      <c r="IB44" s="298"/>
      <c r="IC44" s="299"/>
      <c r="JR44" s="151"/>
      <c r="JS44" s="217" t="s">
        <v>111</v>
      </c>
      <c r="JT44" s="217"/>
      <c r="JU44" s="217"/>
      <c r="JV44" s="217"/>
      <c r="JW44" s="217"/>
      <c r="JX44" s="217"/>
      <c r="JY44" s="217"/>
      <c r="JZ44" s="217"/>
      <c r="KA44" s="217"/>
      <c r="KB44" s="234">
        <f>JR34</f>
        <v>0</v>
      </c>
      <c r="KC44" s="235"/>
      <c r="KD44" s="236" t="s">
        <v>116</v>
      </c>
      <c r="KE44" s="236"/>
      <c r="KF44" s="35"/>
      <c r="KG44" s="418" t="s">
        <v>112</v>
      </c>
      <c r="KH44" s="418"/>
      <c r="KI44" s="35"/>
    </row>
    <row r="45" spans="5:316" ht="48" customHeight="1" thickBot="1" x14ac:dyDescent="0.3">
      <c r="J45" s="151"/>
      <c r="K45" s="217" t="s">
        <v>122</v>
      </c>
      <c r="L45" s="217"/>
      <c r="M45" s="217"/>
      <c r="N45" s="217"/>
      <c r="O45" s="217"/>
      <c r="P45" s="217"/>
      <c r="Q45" s="217"/>
      <c r="R45" s="217"/>
      <c r="S45" s="217"/>
      <c r="T45" s="229">
        <f>S7</f>
        <v>24</v>
      </c>
      <c r="U45" s="230"/>
      <c r="V45" s="236" t="s">
        <v>119</v>
      </c>
      <c r="W45" s="236"/>
      <c r="X45" s="34"/>
      <c r="Y45" s="232" t="s">
        <v>121</v>
      </c>
      <c r="Z45" s="233"/>
      <c r="AA45" s="34"/>
      <c r="AC45" s="202" t="s">
        <v>140</v>
      </c>
      <c r="AD45" s="203"/>
      <c r="AE45" s="204"/>
      <c r="AF45" s="32" t="s">
        <v>96</v>
      </c>
      <c r="AG45" s="171">
        <v>0.2</v>
      </c>
      <c r="AH45" s="172"/>
      <c r="AI45" s="61"/>
      <c r="AJ45" s="15"/>
      <c r="AK45" s="15"/>
      <c r="AL45" s="15"/>
      <c r="AM45" s="15"/>
      <c r="AN45" s="30" t="s">
        <v>80</v>
      </c>
      <c r="AO45" s="61"/>
      <c r="AP45" s="169" t="s">
        <v>42</v>
      </c>
      <c r="AQ45" s="170"/>
      <c r="AR45" s="184" t="s">
        <v>43</v>
      </c>
      <c r="AS45" s="185"/>
      <c r="AT45" s="173" t="s">
        <v>44</v>
      </c>
      <c r="AU45" s="174"/>
      <c r="AV45" s="174"/>
      <c r="AW45" s="175"/>
      <c r="AZ45" s="190"/>
      <c r="BA45" s="171">
        <v>0.2</v>
      </c>
      <c r="BB45" s="172"/>
      <c r="BC45" s="61"/>
      <c r="BD45" s="45" t="s">
        <v>45</v>
      </c>
      <c r="BE45" s="61"/>
      <c r="BF45" s="15"/>
      <c r="BG45" s="15"/>
      <c r="BH45" s="169" t="s">
        <v>42</v>
      </c>
      <c r="BI45" s="170"/>
      <c r="BJ45" s="184" t="s">
        <v>43</v>
      </c>
      <c r="BK45" s="185"/>
      <c r="BL45" s="173" t="s">
        <v>44</v>
      </c>
      <c r="BM45" s="174"/>
      <c r="BN45" s="174"/>
      <c r="BO45" s="175"/>
      <c r="CY45" s="330"/>
      <c r="CZ45" s="37"/>
      <c r="DA45" s="225" t="s">
        <v>200</v>
      </c>
      <c r="DB45" s="226"/>
      <c r="DC45" s="226"/>
      <c r="DD45" s="226"/>
      <c r="DE45" s="226"/>
      <c r="DF45" s="226"/>
      <c r="DG45" s="226"/>
      <c r="DH45" s="226"/>
      <c r="DI45" s="227"/>
      <c r="DJ45" s="325">
        <v>8900</v>
      </c>
      <c r="DK45" s="326"/>
      <c r="DL45" s="218" t="s">
        <v>201</v>
      </c>
      <c r="DM45" s="219"/>
      <c r="DN45" s="176"/>
      <c r="DO45" s="282" t="s">
        <v>206</v>
      </c>
      <c r="DP45" s="283"/>
      <c r="DQ45" s="182"/>
      <c r="EK45" s="151"/>
      <c r="EL45" s="217" t="s">
        <v>113</v>
      </c>
      <c r="EM45" s="217"/>
      <c r="EN45" s="217"/>
      <c r="EO45" s="217"/>
      <c r="EP45" s="217"/>
      <c r="EQ45" s="217"/>
      <c r="ER45" s="217"/>
      <c r="ES45" s="217"/>
      <c r="ET45" s="217"/>
      <c r="EU45" s="234">
        <f>ER35</f>
        <v>0</v>
      </c>
      <c r="EV45" s="235"/>
      <c r="EW45" s="231" t="s">
        <v>114</v>
      </c>
      <c r="EX45" s="231"/>
      <c r="EY45" s="35"/>
      <c r="EZ45" s="418" t="s">
        <v>412</v>
      </c>
      <c r="FA45" s="418"/>
      <c r="FB45" s="35"/>
      <c r="GG45" s="297"/>
      <c r="GH45" s="298"/>
      <c r="GI45" s="298"/>
      <c r="GJ45" s="298"/>
      <c r="GK45" s="298"/>
      <c r="GL45" s="298"/>
      <c r="GM45" s="298"/>
      <c r="GN45" s="298"/>
      <c r="GO45" s="298"/>
      <c r="GP45" s="299"/>
      <c r="GR45" s="300"/>
      <c r="GS45" s="301"/>
      <c r="GT45" s="301"/>
      <c r="GU45" s="301"/>
      <c r="GV45" s="301"/>
      <c r="GW45" s="301"/>
      <c r="GX45" s="301"/>
      <c r="GY45" s="301"/>
      <c r="GZ45" s="301"/>
      <c r="HA45" s="301"/>
      <c r="HB45" s="302"/>
      <c r="HD45" s="297"/>
      <c r="HE45" s="298"/>
      <c r="HF45" s="298"/>
      <c r="HG45" s="298"/>
      <c r="HH45" s="298"/>
      <c r="HI45" s="298"/>
      <c r="HJ45" s="298"/>
      <c r="HK45" s="298"/>
      <c r="HL45" s="298"/>
      <c r="HM45" s="298"/>
      <c r="HN45" s="298"/>
      <c r="HO45" s="299"/>
      <c r="HQ45" s="300"/>
      <c r="HR45" s="301"/>
      <c r="HS45" s="301"/>
      <c r="HT45" s="301"/>
      <c r="HU45" s="301"/>
      <c r="HV45" s="301"/>
      <c r="HW45" s="301"/>
      <c r="HX45" s="301"/>
      <c r="HY45" s="301"/>
      <c r="HZ45" s="301"/>
      <c r="IA45" s="301"/>
      <c r="IB45" s="301"/>
      <c r="IC45" s="302"/>
      <c r="JR45" s="151"/>
      <c r="JS45" s="217" t="s">
        <v>109</v>
      </c>
      <c r="JT45" s="217"/>
      <c r="JU45" s="217"/>
      <c r="JV45" s="217"/>
      <c r="JW45" s="217"/>
      <c r="JX45" s="217"/>
      <c r="JY45" s="217"/>
      <c r="JZ45" s="217"/>
      <c r="KA45" s="217"/>
      <c r="KB45" s="234">
        <f>JT34/100</f>
        <v>0</v>
      </c>
      <c r="KC45" s="235"/>
      <c r="KD45" s="231" t="s">
        <v>115</v>
      </c>
      <c r="KE45" s="231"/>
      <c r="KF45" s="34"/>
      <c r="KG45" s="232" t="s">
        <v>110</v>
      </c>
      <c r="KH45" s="233"/>
      <c r="KI45" s="34"/>
      <c r="KL45" s="255"/>
      <c r="KM45" s="256"/>
      <c r="KN45" s="256"/>
      <c r="KO45" s="256"/>
      <c r="KP45" s="256"/>
      <c r="KQ45" s="256"/>
      <c r="KR45" s="256"/>
      <c r="KS45" s="256"/>
      <c r="KT45" s="256"/>
      <c r="KU45" s="256"/>
      <c r="KV45" s="417"/>
      <c r="KW45" s="403"/>
      <c r="KX45" s="404"/>
    </row>
    <row r="46" spans="5:316" ht="48" customHeight="1" thickBot="1" x14ac:dyDescent="0.3">
      <c r="J46" s="151"/>
      <c r="K46" s="217" t="s">
        <v>118</v>
      </c>
      <c r="L46" s="217"/>
      <c r="M46" s="217"/>
      <c r="N46" s="217"/>
      <c r="O46" s="217"/>
      <c r="P46" s="217"/>
      <c r="Q46" s="217"/>
      <c r="R46" s="217"/>
      <c r="S46" s="217"/>
      <c r="T46" s="229">
        <f>U7</f>
        <v>2</v>
      </c>
      <c r="U46" s="230"/>
      <c r="V46" s="236" t="s">
        <v>119</v>
      </c>
      <c r="W46" s="236"/>
      <c r="X46" s="34"/>
      <c r="Y46" s="232" t="s">
        <v>127</v>
      </c>
      <c r="Z46" s="233"/>
      <c r="AA46" s="34"/>
      <c r="AC46" s="205"/>
      <c r="AD46" s="206"/>
      <c r="AE46" s="207"/>
      <c r="AF46" s="214"/>
      <c r="AG46" s="238" t="s">
        <v>396</v>
      </c>
      <c r="AH46" s="226"/>
      <c r="AI46" s="226"/>
      <c r="AJ46" s="226"/>
      <c r="AK46" s="226"/>
      <c r="AL46" s="226"/>
      <c r="AM46" s="226"/>
      <c r="AN46" s="226"/>
      <c r="AO46" s="226"/>
      <c r="AP46" s="161">
        <f>(1-AP42^2)^0.5</f>
        <v>0.7238093671679029</v>
      </c>
      <c r="AQ46" s="162"/>
      <c r="AR46" s="239" t="s">
        <v>116</v>
      </c>
      <c r="AS46" s="187"/>
      <c r="AT46" s="176"/>
      <c r="AU46" s="178" t="s">
        <v>235</v>
      </c>
      <c r="AV46" s="179"/>
      <c r="AW46" s="182"/>
      <c r="AZ46" s="191"/>
      <c r="BA46" s="193" t="s">
        <v>405</v>
      </c>
      <c r="BB46" s="194"/>
      <c r="BC46" s="194"/>
      <c r="BD46" s="194"/>
      <c r="BE46" s="194"/>
      <c r="BF46" s="194"/>
      <c r="BG46" s="195"/>
      <c r="BH46" s="165">
        <v>0.878</v>
      </c>
      <c r="BI46" s="166"/>
      <c r="BJ46" s="186" t="s">
        <v>116</v>
      </c>
      <c r="BK46" s="187"/>
      <c r="BL46" s="176"/>
      <c r="BM46" s="178" t="s">
        <v>235</v>
      </c>
      <c r="BN46" s="179"/>
      <c r="BO46" s="182"/>
      <c r="CY46" s="331"/>
      <c r="CZ46" s="46"/>
      <c r="DA46" s="228"/>
      <c r="DB46" s="188"/>
      <c r="DC46" s="188"/>
      <c r="DD46" s="188"/>
      <c r="DE46" s="188"/>
      <c r="DF46" s="188"/>
      <c r="DG46" s="188"/>
      <c r="DH46" s="188"/>
      <c r="DI46" s="189"/>
      <c r="DJ46" s="327"/>
      <c r="DK46" s="328"/>
      <c r="DL46" s="220"/>
      <c r="DM46" s="221"/>
      <c r="DN46" s="177"/>
      <c r="DO46" s="284"/>
      <c r="DP46" s="285"/>
      <c r="DQ46" s="183"/>
      <c r="EK46" s="151"/>
      <c r="EL46" s="217" t="s">
        <v>122</v>
      </c>
      <c r="EM46" s="217"/>
      <c r="EN46" s="217"/>
      <c r="EO46" s="217"/>
      <c r="EP46" s="217"/>
      <c r="EQ46" s="217"/>
      <c r="ER46" s="217"/>
      <c r="ES46" s="217"/>
      <c r="ET46" s="217"/>
      <c r="EU46" s="229">
        <f>ET35</f>
        <v>0</v>
      </c>
      <c r="EV46" s="230"/>
      <c r="EW46" s="236" t="s">
        <v>119</v>
      </c>
      <c r="EX46" s="236"/>
      <c r="EY46" s="35"/>
      <c r="EZ46" s="418" t="s">
        <v>413</v>
      </c>
      <c r="FA46" s="418"/>
      <c r="FB46" s="35"/>
      <c r="GG46" s="300"/>
      <c r="GH46" s="301"/>
      <c r="GI46" s="301"/>
      <c r="GJ46" s="301"/>
      <c r="GK46" s="301"/>
      <c r="GL46" s="301"/>
      <c r="GM46" s="301"/>
      <c r="GN46" s="301"/>
      <c r="GO46" s="301"/>
      <c r="GP46" s="302"/>
      <c r="HD46" s="297"/>
      <c r="HE46" s="298"/>
      <c r="HF46" s="298"/>
      <c r="HG46" s="298"/>
      <c r="HH46" s="298"/>
      <c r="HI46" s="298"/>
      <c r="HJ46" s="298"/>
      <c r="HK46" s="298"/>
      <c r="HL46" s="298"/>
      <c r="HM46" s="298"/>
      <c r="HN46" s="298"/>
      <c r="HO46" s="299"/>
      <c r="JR46" s="151"/>
      <c r="JS46" s="217" t="s">
        <v>113</v>
      </c>
      <c r="JT46" s="217"/>
      <c r="JU46" s="217"/>
      <c r="JV46" s="217"/>
      <c r="JW46" s="217"/>
      <c r="JX46" s="217"/>
      <c r="JY46" s="217"/>
      <c r="JZ46" s="217"/>
      <c r="KA46" s="217"/>
      <c r="KB46" s="234">
        <f>JV34</f>
        <v>0</v>
      </c>
      <c r="KC46" s="235"/>
      <c r="KD46" s="231" t="s">
        <v>114</v>
      </c>
      <c r="KE46" s="231"/>
      <c r="KF46" s="35"/>
      <c r="KG46" s="418" t="s">
        <v>52</v>
      </c>
      <c r="KH46" s="418"/>
      <c r="KI46" s="35"/>
      <c r="KL46" s="480"/>
      <c r="KM46" s="480"/>
      <c r="KN46" s="480"/>
      <c r="KO46" s="480"/>
      <c r="KP46" s="480"/>
      <c r="KQ46" s="480"/>
      <c r="KR46" s="480"/>
      <c r="KS46" s="480"/>
      <c r="KT46" s="480"/>
      <c r="KU46" s="480"/>
      <c r="KV46" s="480"/>
      <c r="KW46" s="480"/>
      <c r="KX46" s="480"/>
    </row>
    <row r="47" spans="5:316" ht="48" customHeight="1" thickBot="1" x14ac:dyDescent="0.3">
      <c r="J47" s="151"/>
      <c r="K47" s="217" t="s">
        <v>123</v>
      </c>
      <c r="L47" s="217"/>
      <c r="M47" s="217"/>
      <c r="N47" s="217"/>
      <c r="O47" s="217"/>
      <c r="P47" s="217"/>
      <c r="Q47" s="217"/>
      <c r="R47" s="217"/>
      <c r="S47" s="217"/>
      <c r="T47" s="229">
        <f>W7</f>
        <v>4</v>
      </c>
      <c r="U47" s="230"/>
      <c r="V47" s="236" t="s">
        <v>119</v>
      </c>
      <c r="W47" s="236"/>
      <c r="X47" s="34"/>
      <c r="Y47" s="232" t="s">
        <v>126</v>
      </c>
      <c r="Z47" s="233"/>
      <c r="AA47" s="34"/>
      <c r="AC47" s="208"/>
      <c r="AD47" s="209"/>
      <c r="AE47" s="210"/>
      <c r="AF47" s="215"/>
      <c r="AG47" s="228"/>
      <c r="AH47" s="188"/>
      <c r="AI47" s="188"/>
      <c r="AJ47" s="188"/>
      <c r="AK47" s="188"/>
      <c r="AL47" s="188"/>
      <c r="AM47" s="188"/>
      <c r="AN47" s="188"/>
      <c r="AO47" s="188"/>
      <c r="AP47" s="163"/>
      <c r="AQ47" s="164"/>
      <c r="AR47" s="228"/>
      <c r="AS47" s="189"/>
      <c r="AT47" s="177"/>
      <c r="AU47" s="180"/>
      <c r="AV47" s="181"/>
      <c r="AW47" s="183"/>
      <c r="AZ47" s="192"/>
      <c r="BA47" s="196"/>
      <c r="BB47" s="197"/>
      <c r="BC47" s="197"/>
      <c r="BD47" s="197"/>
      <c r="BE47" s="197"/>
      <c r="BF47" s="197"/>
      <c r="BG47" s="168"/>
      <c r="BH47" s="167"/>
      <c r="BI47" s="168"/>
      <c r="BJ47" s="188"/>
      <c r="BK47" s="189"/>
      <c r="BL47" s="177"/>
      <c r="BM47" s="180"/>
      <c r="BN47" s="181"/>
      <c r="BO47" s="183"/>
      <c r="DZ47" s="150" t="s">
        <v>406</v>
      </c>
      <c r="EA47" s="150"/>
      <c r="EB47" s="150"/>
      <c r="EC47" s="150"/>
      <c r="ED47" s="150"/>
      <c r="EE47" s="150"/>
      <c r="EF47" s="30" t="s">
        <v>82</v>
      </c>
      <c r="EK47" s="151"/>
      <c r="EL47" s="217" t="s">
        <v>118</v>
      </c>
      <c r="EM47" s="217"/>
      <c r="EN47" s="217"/>
      <c r="EO47" s="217"/>
      <c r="EP47" s="217"/>
      <c r="EQ47" s="217"/>
      <c r="ER47" s="217"/>
      <c r="ES47" s="217"/>
      <c r="ET47" s="217"/>
      <c r="EU47" s="229">
        <f>EV35</f>
        <v>0</v>
      </c>
      <c r="EV47" s="230"/>
      <c r="EW47" s="236" t="s">
        <v>119</v>
      </c>
      <c r="EX47" s="236"/>
      <c r="EY47" s="35"/>
      <c r="EZ47" s="418" t="s">
        <v>414</v>
      </c>
      <c r="FA47" s="418"/>
      <c r="FB47" s="35"/>
      <c r="HD47" s="297"/>
      <c r="HE47" s="298"/>
      <c r="HF47" s="298"/>
      <c r="HG47" s="298"/>
      <c r="HH47" s="298"/>
      <c r="HI47" s="298"/>
      <c r="HJ47" s="298"/>
      <c r="HK47" s="298"/>
      <c r="HL47" s="298"/>
      <c r="HM47" s="298"/>
      <c r="HN47" s="298"/>
      <c r="HO47" s="299"/>
      <c r="JE47" s="150" t="s">
        <v>407</v>
      </c>
      <c r="JF47" s="150"/>
      <c r="JG47" s="150"/>
      <c r="JH47" s="150"/>
      <c r="JI47" s="150"/>
      <c r="JJ47" s="150"/>
      <c r="JK47" s="30" t="s">
        <v>82</v>
      </c>
      <c r="JR47" s="151"/>
      <c r="JS47" s="217" t="s">
        <v>122</v>
      </c>
      <c r="JT47" s="217"/>
      <c r="JU47" s="217"/>
      <c r="JV47" s="217"/>
      <c r="JW47" s="217"/>
      <c r="JX47" s="217"/>
      <c r="JY47" s="217"/>
      <c r="JZ47" s="217"/>
      <c r="KA47" s="217"/>
      <c r="KB47" s="229">
        <f>JX34</f>
        <v>0</v>
      </c>
      <c r="KC47" s="230"/>
      <c r="KD47" s="236" t="s">
        <v>119</v>
      </c>
      <c r="KE47" s="236"/>
      <c r="KF47" s="35"/>
      <c r="KG47" s="418" t="s">
        <v>418</v>
      </c>
      <c r="KH47" s="418"/>
      <c r="KI47" s="35"/>
      <c r="KL47" s="480"/>
      <c r="KM47" s="480"/>
      <c r="KN47" s="480"/>
      <c r="KO47" s="480"/>
      <c r="KP47" s="480"/>
      <c r="KQ47" s="480"/>
      <c r="KR47" s="480"/>
      <c r="KS47" s="480"/>
      <c r="KT47" s="480"/>
      <c r="KU47" s="480"/>
      <c r="KV47" s="480"/>
      <c r="KW47" s="480"/>
      <c r="KX47" s="480"/>
    </row>
    <row r="48" spans="5:316" ht="48" customHeight="1" x14ac:dyDescent="0.3">
      <c r="J48" s="151"/>
      <c r="K48" s="217" t="s">
        <v>124</v>
      </c>
      <c r="L48" s="217"/>
      <c r="M48" s="217"/>
      <c r="N48" s="217"/>
      <c r="O48" s="217"/>
      <c r="P48" s="217"/>
      <c r="Q48" s="217"/>
      <c r="R48" s="217"/>
      <c r="S48" s="217"/>
      <c r="T48" s="437">
        <f>Y33</f>
        <v>9.6</v>
      </c>
      <c r="U48" s="438"/>
      <c r="V48" s="231" t="s">
        <v>114</v>
      </c>
      <c r="W48" s="231"/>
      <c r="X48" s="34"/>
      <c r="Y48" s="232" t="s">
        <v>125</v>
      </c>
      <c r="Z48" s="233"/>
      <c r="AA48" s="34"/>
      <c r="AC48" s="26"/>
      <c r="AD48" s="26"/>
      <c r="AE48" s="26"/>
      <c r="DZ48" s="150" t="s">
        <v>390</v>
      </c>
      <c r="EA48" s="150"/>
      <c r="EB48" s="150"/>
      <c r="EC48" s="150"/>
      <c r="ED48" s="150"/>
      <c r="EE48" s="150"/>
      <c r="EF48" s="30" t="s">
        <v>80</v>
      </c>
      <c r="EK48" s="151"/>
      <c r="EL48" s="217" t="s">
        <v>123</v>
      </c>
      <c r="EM48" s="217"/>
      <c r="EN48" s="217"/>
      <c r="EO48" s="217"/>
      <c r="EP48" s="217"/>
      <c r="EQ48" s="217"/>
      <c r="ER48" s="217"/>
      <c r="ES48" s="217"/>
      <c r="ET48" s="217"/>
      <c r="EU48" s="229">
        <f>EX35</f>
        <v>0</v>
      </c>
      <c r="EV48" s="230"/>
      <c r="EW48" s="236" t="s">
        <v>119</v>
      </c>
      <c r="EX48" s="236"/>
      <c r="EY48" s="35"/>
      <c r="EZ48" s="418" t="s">
        <v>415</v>
      </c>
      <c r="FA48" s="418"/>
      <c r="FB48" s="35"/>
      <c r="HD48" s="300"/>
      <c r="HE48" s="301"/>
      <c r="HF48" s="301"/>
      <c r="HG48" s="301"/>
      <c r="HH48" s="301"/>
      <c r="HI48" s="301"/>
      <c r="HJ48" s="301"/>
      <c r="HK48" s="301"/>
      <c r="HL48" s="301"/>
      <c r="HM48" s="301"/>
      <c r="HN48" s="301"/>
      <c r="HO48" s="302"/>
      <c r="JE48" s="150" t="s">
        <v>390</v>
      </c>
      <c r="JF48" s="150"/>
      <c r="JG48" s="150"/>
      <c r="JH48" s="150"/>
      <c r="JI48" s="150"/>
      <c r="JJ48" s="150"/>
      <c r="JK48" s="30" t="s">
        <v>80</v>
      </c>
      <c r="JR48" s="151"/>
      <c r="JS48" s="217" t="s">
        <v>118</v>
      </c>
      <c r="JT48" s="217"/>
      <c r="JU48" s="217"/>
      <c r="JV48" s="217"/>
      <c r="JW48" s="217"/>
      <c r="JX48" s="217"/>
      <c r="JY48" s="217"/>
      <c r="JZ48" s="217"/>
      <c r="KA48" s="217"/>
      <c r="KB48" s="229">
        <f>JZ34</f>
        <v>0</v>
      </c>
      <c r="KC48" s="230"/>
      <c r="KD48" s="236" t="s">
        <v>119</v>
      </c>
      <c r="KE48" s="236"/>
      <c r="KF48" s="35"/>
      <c r="KG48" s="418" t="s">
        <v>125</v>
      </c>
      <c r="KH48" s="418"/>
      <c r="KI48" s="35"/>
      <c r="KL48" s="480"/>
      <c r="KM48" s="480"/>
      <c r="KN48" s="480"/>
      <c r="KO48" s="480"/>
      <c r="KP48" s="480"/>
      <c r="KQ48" s="480"/>
      <c r="KR48" s="480"/>
      <c r="KS48" s="480"/>
      <c r="KT48" s="480"/>
      <c r="KU48" s="480"/>
      <c r="KV48" s="480"/>
      <c r="KW48" s="480"/>
      <c r="KX48" s="480"/>
    </row>
    <row r="49" spans="10:332" ht="48" customHeight="1" thickBot="1" x14ac:dyDescent="0.3">
      <c r="J49" s="151"/>
      <c r="K49" s="217" t="s">
        <v>103</v>
      </c>
      <c r="L49" s="217"/>
      <c r="M49" s="217"/>
      <c r="N49" s="217"/>
      <c r="O49" s="217"/>
      <c r="P49" s="217"/>
      <c r="Q49" s="217"/>
      <c r="R49" s="217"/>
      <c r="S49" s="217"/>
      <c r="T49" s="229">
        <v>220</v>
      </c>
      <c r="U49" s="230"/>
      <c r="V49" s="231" t="s">
        <v>104</v>
      </c>
      <c r="W49" s="231"/>
      <c r="X49" s="34"/>
      <c r="Y49" s="232" t="s">
        <v>151</v>
      </c>
      <c r="Z49" s="233"/>
      <c r="AA49" s="34"/>
      <c r="AC49" s="202" t="s">
        <v>140</v>
      </c>
      <c r="AD49" s="203"/>
      <c r="AE49" s="204"/>
      <c r="AF49" s="32" t="s">
        <v>96</v>
      </c>
      <c r="AG49" s="171">
        <v>0.3</v>
      </c>
      <c r="AH49" s="172"/>
      <c r="AI49" s="61"/>
      <c r="AJ49" s="15"/>
      <c r="AK49" s="15"/>
      <c r="AL49" s="15"/>
      <c r="AM49" s="15"/>
      <c r="AN49" s="30" t="s">
        <v>80</v>
      </c>
      <c r="AO49" s="61"/>
      <c r="AP49" s="169" t="s">
        <v>42</v>
      </c>
      <c r="AQ49" s="170"/>
      <c r="AR49" s="184" t="s">
        <v>43</v>
      </c>
      <c r="AS49" s="185"/>
      <c r="AT49" s="173" t="s">
        <v>44</v>
      </c>
      <c r="AU49" s="174"/>
      <c r="AV49" s="174"/>
      <c r="AW49" s="175"/>
      <c r="DZ49" s="150" t="s">
        <v>391</v>
      </c>
      <c r="EA49" s="150"/>
      <c r="EB49" s="150"/>
      <c r="EC49" s="150"/>
      <c r="ED49" s="150"/>
      <c r="EE49" s="150"/>
      <c r="EF49" s="30" t="s">
        <v>80</v>
      </c>
      <c r="EK49" s="151"/>
      <c r="EL49" s="217" t="s">
        <v>124</v>
      </c>
      <c r="EM49" s="217"/>
      <c r="EN49" s="217"/>
      <c r="EO49" s="217"/>
      <c r="EP49" s="217"/>
      <c r="EQ49" s="217"/>
      <c r="ER49" s="217"/>
      <c r="ES49" s="217"/>
      <c r="ET49" s="217"/>
      <c r="EU49" s="229">
        <f>EZ35</f>
        <v>0</v>
      </c>
      <c r="EV49" s="230"/>
      <c r="EW49" s="231" t="s">
        <v>114</v>
      </c>
      <c r="EX49" s="231"/>
      <c r="EY49" s="35"/>
      <c r="EZ49" s="418" t="s">
        <v>416</v>
      </c>
      <c r="FA49" s="418"/>
      <c r="FB49" s="35"/>
      <c r="JE49" s="150" t="s">
        <v>391</v>
      </c>
      <c r="JF49" s="150"/>
      <c r="JG49" s="150"/>
      <c r="JH49" s="150"/>
      <c r="JI49" s="150"/>
      <c r="JJ49" s="150"/>
      <c r="JK49" s="30" t="s">
        <v>80</v>
      </c>
      <c r="JR49" s="151"/>
      <c r="JS49" s="217" t="s">
        <v>123</v>
      </c>
      <c r="JT49" s="217"/>
      <c r="JU49" s="217"/>
      <c r="JV49" s="217"/>
      <c r="JW49" s="217"/>
      <c r="JX49" s="217"/>
      <c r="JY49" s="217"/>
      <c r="JZ49" s="217"/>
      <c r="KA49" s="217"/>
      <c r="KB49" s="229">
        <f>KB34</f>
        <v>0</v>
      </c>
      <c r="KC49" s="230"/>
      <c r="KD49" s="236" t="s">
        <v>119</v>
      </c>
      <c r="KE49" s="236"/>
      <c r="KF49" s="35"/>
      <c r="KG49" s="418" t="s">
        <v>121</v>
      </c>
      <c r="KH49" s="418"/>
      <c r="KI49" s="35"/>
      <c r="KL49" s="480"/>
      <c r="KM49" s="480"/>
      <c r="KN49" s="480"/>
      <c r="KO49" s="480"/>
      <c r="KP49" s="480"/>
      <c r="KQ49" s="480"/>
      <c r="KR49" s="480"/>
      <c r="KS49" s="480"/>
      <c r="KT49" s="480"/>
      <c r="KU49" s="480"/>
      <c r="KV49" s="480"/>
      <c r="KW49" s="480"/>
      <c r="KX49" s="480"/>
      <c r="LK49" s="255"/>
      <c r="LL49" s="256"/>
      <c r="LM49" s="256"/>
      <c r="LN49" s="256"/>
      <c r="LO49" s="256"/>
      <c r="LP49" s="256"/>
      <c r="LQ49" s="256"/>
      <c r="LR49" s="417"/>
      <c r="LS49" s="403"/>
      <c r="LT49" s="404"/>
    </row>
    <row r="50" spans="10:332" ht="48" customHeight="1" x14ac:dyDescent="0.25">
      <c r="J50" s="151"/>
      <c r="K50" s="216" t="s">
        <v>148</v>
      </c>
      <c r="L50" s="216"/>
      <c r="M50" s="216"/>
      <c r="N50" s="217" t="s">
        <v>105</v>
      </c>
      <c r="O50" s="217"/>
      <c r="P50" s="217"/>
      <c r="Q50" s="217"/>
      <c r="R50" s="217"/>
      <c r="S50" s="217"/>
      <c r="T50" s="229">
        <v>50</v>
      </c>
      <c r="U50" s="230"/>
      <c r="V50" s="231" t="s">
        <v>106</v>
      </c>
      <c r="W50" s="231"/>
      <c r="X50" s="35"/>
      <c r="Y50" s="418" t="s">
        <v>393</v>
      </c>
      <c r="Z50" s="418"/>
      <c r="AA50" s="35"/>
      <c r="AC50" s="205"/>
      <c r="AD50" s="206"/>
      <c r="AE50" s="207"/>
      <c r="AF50" s="214"/>
      <c r="AG50" s="238" t="s">
        <v>397</v>
      </c>
      <c r="AH50" s="226"/>
      <c r="AI50" s="226"/>
      <c r="AJ50" s="226"/>
      <c r="AK50" s="226"/>
      <c r="AL50" s="226"/>
      <c r="AM50" s="226"/>
      <c r="AN50" s="226"/>
      <c r="AO50" s="226"/>
      <c r="AP50" s="161">
        <f>59</f>
        <v>59</v>
      </c>
      <c r="AQ50" s="162"/>
      <c r="AR50" s="273" t="s">
        <v>74</v>
      </c>
      <c r="AS50" s="187"/>
      <c r="AT50" s="176"/>
      <c r="AU50" s="178" t="s">
        <v>57</v>
      </c>
      <c r="AV50" s="179"/>
      <c r="AW50" s="182"/>
      <c r="EK50" s="151"/>
      <c r="EL50" s="217" t="s">
        <v>103</v>
      </c>
      <c r="EM50" s="217"/>
      <c r="EN50" s="217"/>
      <c r="EO50" s="217"/>
      <c r="EP50" s="217"/>
      <c r="EQ50" s="217"/>
      <c r="ER50" s="217"/>
      <c r="ES50" s="217"/>
      <c r="ET50" s="217"/>
      <c r="EU50" s="229">
        <v>220</v>
      </c>
      <c r="EV50" s="230"/>
      <c r="EW50" s="231" t="s">
        <v>104</v>
      </c>
      <c r="EX50" s="231"/>
      <c r="EY50" s="35"/>
      <c r="EZ50" s="418" t="s">
        <v>126</v>
      </c>
      <c r="FA50" s="418"/>
      <c r="FB50" s="35"/>
      <c r="JR50" s="151"/>
      <c r="JS50" s="217" t="s">
        <v>124</v>
      </c>
      <c r="JT50" s="217"/>
      <c r="JU50" s="217"/>
      <c r="JV50" s="217"/>
      <c r="JW50" s="217"/>
      <c r="JX50" s="217"/>
      <c r="JY50" s="217"/>
      <c r="JZ50" s="217"/>
      <c r="KA50" s="217"/>
      <c r="KB50" s="229">
        <f>KD34</f>
        <v>0</v>
      </c>
      <c r="KC50" s="230"/>
      <c r="KD50" s="231" t="s">
        <v>114</v>
      </c>
      <c r="KE50" s="231"/>
      <c r="KF50" s="34"/>
      <c r="KG50" s="232" t="s">
        <v>127</v>
      </c>
      <c r="KH50" s="233"/>
      <c r="KI50" s="34"/>
      <c r="KL50" s="480"/>
      <c r="KM50" s="480"/>
      <c r="KN50" s="480"/>
      <c r="KO50" s="480"/>
      <c r="KP50" s="480"/>
      <c r="KQ50" s="480"/>
      <c r="KR50" s="480"/>
      <c r="KS50" s="480"/>
      <c r="KT50" s="480"/>
      <c r="KU50" s="480"/>
      <c r="KV50" s="480"/>
      <c r="KW50" s="480"/>
      <c r="KX50" s="480"/>
      <c r="LK50" s="480"/>
      <c r="LL50" s="480"/>
      <c r="LM50" s="480"/>
      <c r="LN50" s="480"/>
      <c r="LO50" s="480"/>
      <c r="LP50" s="480"/>
      <c r="LQ50" s="480"/>
      <c r="LR50" s="480"/>
      <c r="LS50" s="480"/>
      <c r="LT50" s="480"/>
    </row>
    <row r="51" spans="10:332" ht="48" customHeight="1" thickBot="1" x14ac:dyDescent="0.3">
      <c r="AC51" s="208"/>
      <c r="AD51" s="209"/>
      <c r="AE51" s="210"/>
      <c r="AF51" s="215"/>
      <c r="AG51" s="228"/>
      <c r="AH51" s="188"/>
      <c r="AI51" s="188"/>
      <c r="AJ51" s="188"/>
      <c r="AK51" s="188"/>
      <c r="AL51" s="188"/>
      <c r="AM51" s="188"/>
      <c r="AN51" s="188"/>
      <c r="AO51" s="188"/>
      <c r="AP51" s="163"/>
      <c r="AQ51" s="164"/>
      <c r="AR51" s="228"/>
      <c r="AS51" s="189"/>
      <c r="AT51" s="177"/>
      <c r="AU51" s="180"/>
      <c r="AV51" s="181"/>
      <c r="AW51" s="183"/>
      <c r="EK51" s="151"/>
      <c r="EL51" s="477" t="s">
        <v>105</v>
      </c>
      <c r="EM51" s="478"/>
      <c r="EN51" s="478"/>
      <c r="EO51" s="478"/>
      <c r="EP51" s="478"/>
      <c r="EQ51" s="478"/>
      <c r="ER51" s="478"/>
      <c r="ES51" s="478"/>
      <c r="ET51" s="479"/>
      <c r="EU51" s="229">
        <v>50</v>
      </c>
      <c r="EV51" s="230"/>
      <c r="EW51" s="231" t="s">
        <v>106</v>
      </c>
      <c r="EX51" s="231"/>
      <c r="EY51" s="35"/>
      <c r="EZ51" s="418" t="s">
        <v>112</v>
      </c>
      <c r="FA51" s="418"/>
      <c r="FB51" s="35"/>
      <c r="JR51" s="151"/>
      <c r="JS51" s="217" t="s">
        <v>103</v>
      </c>
      <c r="JT51" s="217"/>
      <c r="JU51" s="217"/>
      <c r="JV51" s="217"/>
      <c r="JW51" s="217"/>
      <c r="JX51" s="217"/>
      <c r="JY51" s="217"/>
      <c r="JZ51" s="217"/>
      <c r="KA51" s="217"/>
      <c r="KB51" s="229">
        <v>220</v>
      </c>
      <c r="KC51" s="230"/>
      <c r="KD51" s="231" t="s">
        <v>104</v>
      </c>
      <c r="KE51" s="231"/>
      <c r="KF51" s="35"/>
      <c r="KG51" s="418" t="s">
        <v>414</v>
      </c>
      <c r="KH51" s="418"/>
      <c r="KI51" s="35"/>
      <c r="KL51" s="480"/>
      <c r="KM51" s="480"/>
      <c r="KN51" s="480"/>
      <c r="KO51" s="480"/>
      <c r="KP51" s="480"/>
      <c r="KQ51" s="480"/>
      <c r="KR51" s="480"/>
      <c r="KS51" s="480"/>
      <c r="KT51" s="480"/>
      <c r="KU51" s="480"/>
      <c r="KV51" s="480"/>
      <c r="KW51" s="480"/>
      <c r="KX51" s="480"/>
      <c r="LK51" s="480"/>
      <c r="LL51" s="480"/>
      <c r="LM51" s="480"/>
      <c r="LN51" s="480"/>
      <c r="LO51" s="480"/>
      <c r="LP51" s="480"/>
      <c r="LQ51" s="480"/>
      <c r="LR51" s="480"/>
      <c r="LS51" s="480"/>
      <c r="LT51" s="480"/>
    </row>
    <row r="52" spans="10:332" ht="48" customHeight="1" thickBot="1" x14ac:dyDescent="0.3">
      <c r="BP52" s="190"/>
      <c r="BQ52" s="171">
        <v>19</v>
      </c>
      <c r="BR52" s="172"/>
      <c r="BS52" s="61"/>
      <c r="BT52" s="15"/>
      <c r="BU52" s="15"/>
      <c r="BV52" s="15"/>
      <c r="BW52" s="15"/>
      <c r="BX52" s="15"/>
      <c r="BY52" s="15"/>
      <c r="BZ52" s="169" t="s">
        <v>42</v>
      </c>
      <c r="CA52" s="170"/>
      <c r="CB52" s="184" t="s">
        <v>43</v>
      </c>
      <c r="CC52" s="185"/>
      <c r="CD52" s="173" t="s">
        <v>44</v>
      </c>
      <c r="CE52" s="174"/>
      <c r="CF52" s="174"/>
      <c r="CG52" s="175"/>
      <c r="CH52" s="211" t="s">
        <v>46</v>
      </c>
      <c r="CI52" s="211"/>
      <c r="CJ52" s="211"/>
      <c r="CK52" s="211"/>
      <c r="CL52" s="211"/>
      <c r="GG52" s="255"/>
      <c r="GH52" s="256"/>
      <c r="GI52" s="256"/>
      <c r="GJ52" s="256"/>
      <c r="GK52" s="256"/>
      <c r="GL52" s="256"/>
      <c r="GM52" s="256"/>
      <c r="GN52" s="417"/>
      <c r="GO52" s="403"/>
      <c r="GP52" s="404"/>
      <c r="GR52" s="255"/>
      <c r="GS52" s="256"/>
      <c r="GT52" s="256"/>
      <c r="GU52" s="256"/>
      <c r="GV52" s="256"/>
      <c r="GW52" s="256"/>
      <c r="GX52" s="256"/>
      <c r="GY52" s="256"/>
      <c r="GZ52" s="256"/>
      <c r="HA52" s="256"/>
      <c r="HB52" s="417"/>
      <c r="HC52" s="403"/>
      <c r="HD52" s="404"/>
      <c r="JR52" s="151"/>
      <c r="JS52" s="216" t="s">
        <v>148</v>
      </c>
      <c r="JT52" s="216"/>
      <c r="JU52" s="216"/>
      <c r="JV52" s="217" t="s">
        <v>105</v>
      </c>
      <c r="JW52" s="217"/>
      <c r="JX52" s="217"/>
      <c r="JY52" s="217"/>
      <c r="JZ52" s="217"/>
      <c r="KA52" s="217"/>
      <c r="KB52" s="229">
        <v>50</v>
      </c>
      <c r="KC52" s="230"/>
      <c r="KD52" s="231" t="s">
        <v>106</v>
      </c>
      <c r="KE52" s="231"/>
      <c r="KF52" s="35"/>
      <c r="KG52" s="418" t="s">
        <v>393</v>
      </c>
      <c r="KH52" s="418"/>
      <c r="KI52" s="35"/>
      <c r="KL52" s="480"/>
      <c r="KM52" s="480"/>
      <c r="KN52" s="480"/>
      <c r="KO52" s="480"/>
      <c r="KP52" s="480"/>
      <c r="KQ52" s="480"/>
      <c r="KR52" s="480"/>
      <c r="KS52" s="480"/>
      <c r="KT52" s="480"/>
      <c r="KU52" s="480"/>
      <c r="KV52" s="480"/>
      <c r="KW52" s="480"/>
      <c r="KX52" s="480"/>
      <c r="LK52" s="480"/>
      <c r="LL52" s="480"/>
      <c r="LM52" s="480"/>
      <c r="LN52" s="480"/>
      <c r="LO52" s="480"/>
      <c r="LP52" s="480"/>
      <c r="LQ52" s="480"/>
      <c r="LR52" s="480"/>
      <c r="LS52" s="480"/>
      <c r="LT52" s="480"/>
    </row>
    <row r="53" spans="10:332" ht="48" customHeight="1" x14ac:dyDescent="0.25">
      <c r="K53" s="151"/>
      <c r="L53" s="150" t="s">
        <v>128</v>
      </c>
      <c r="M53" s="150"/>
      <c r="N53" s="150"/>
      <c r="O53" s="151"/>
      <c r="P53" s="149" t="s">
        <v>129</v>
      </c>
      <c r="Q53" s="149"/>
      <c r="R53" s="149"/>
      <c r="S53" s="149"/>
      <c r="T53" s="149"/>
      <c r="U53" s="149"/>
      <c r="V53" s="149"/>
      <c r="W53" s="149"/>
      <c r="X53" s="149"/>
      <c r="Y53" s="149"/>
      <c r="Z53" s="151"/>
      <c r="BP53" s="191"/>
      <c r="BQ53" s="198" t="s">
        <v>255</v>
      </c>
      <c r="BR53" s="198"/>
      <c r="BS53" s="199">
        <f xml:space="preserve"> $BZ$65</f>
        <v>414.11040000000003</v>
      </c>
      <c r="BT53" s="199"/>
      <c r="BU53" s="225"/>
      <c r="BV53" s="226"/>
      <c r="BW53" s="226"/>
      <c r="BX53" s="226"/>
      <c r="BY53" s="227"/>
      <c r="BZ53" s="161">
        <f>BS53*BS54</f>
        <v>285.736176</v>
      </c>
      <c r="CA53" s="162"/>
      <c r="CB53" s="218" t="s">
        <v>242</v>
      </c>
      <c r="CC53" s="219"/>
      <c r="CD53" s="176"/>
      <c r="CE53" s="178" t="s">
        <v>398</v>
      </c>
      <c r="CF53" s="179"/>
      <c r="CG53" s="182"/>
      <c r="CH53" s="212"/>
      <c r="CI53" s="212"/>
      <c r="CJ53" s="212"/>
      <c r="CK53" s="212"/>
      <c r="CL53" s="212"/>
      <c r="GG53" s="294"/>
      <c r="GH53" s="295"/>
      <c r="GI53" s="295"/>
      <c r="GJ53" s="295"/>
      <c r="GK53" s="295"/>
      <c r="GL53" s="295"/>
      <c r="GM53" s="295"/>
      <c r="GN53" s="295"/>
      <c r="GO53" s="295"/>
      <c r="GP53" s="296"/>
      <c r="GR53" s="294"/>
      <c r="GS53" s="295"/>
      <c r="GT53" s="295"/>
      <c r="GU53" s="295"/>
      <c r="GV53" s="295"/>
      <c r="GW53" s="295"/>
      <c r="GX53" s="295"/>
      <c r="GY53" s="295"/>
      <c r="GZ53" s="295"/>
      <c r="HA53" s="295"/>
      <c r="HB53" s="295"/>
      <c r="HC53" s="295"/>
      <c r="HD53" s="296"/>
      <c r="KL53" s="480"/>
      <c r="KM53" s="480"/>
      <c r="KN53" s="480"/>
      <c r="KO53" s="480"/>
      <c r="KP53" s="480"/>
      <c r="KQ53" s="480"/>
      <c r="KR53" s="480"/>
      <c r="KS53" s="480"/>
      <c r="KT53" s="480"/>
      <c r="KU53" s="480"/>
      <c r="KV53" s="480"/>
      <c r="KW53" s="480"/>
      <c r="KX53" s="480"/>
      <c r="LK53" s="480"/>
      <c r="LL53" s="480"/>
      <c r="LM53" s="480"/>
      <c r="LN53" s="480"/>
      <c r="LO53" s="480"/>
      <c r="LP53" s="480"/>
      <c r="LQ53" s="480"/>
      <c r="LR53" s="480"/>
      <c r="LS53" s="480"/>
      <c r="LT53" s="480"/>
    </row>
    <row r="54" spans="10:332" ht="48" customHeight="1" thickBot="1" x14ac:dyDescent="0.3">
      <c r="K54" s="151"/>
      <c r="L54" s="150"/>
      <c r="M54" s="150"/>
      <c r="N54" s="150"/>
      <c r="O54" s="151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51"/>
      <c r="BP54" s="192"/>
      <c r="BQ54" s="222" t="s">
        <v>110</v>
      </c>
      <c r="BR54" s="223"/>
      <c r="BS54" s="224">
        <f>$T$42</f>
        <v>0.69</v>
      </c>
      <c r="BT54" s="224"/>
      <c r="BU54" s="228"/>
      <c r="BV54" s="188"/>
      <c r="BW54" s="188"/>
      <c r="BX54" s="188"/>
      <c r="BY54" s="189"/>
      <c r="BZ54" s="163"/>
      <c r="CA54" s="164"/>
      <c r="CB54" s="220"/>
      <c r="CC54" s="221"/>
      <c r="CD54" s="177"/>
      <c r="CE54" s="180"/>
      <c r="CF54" s="181"/>
      <c r="CG54" s="183"/>
      <c r="CH54" s="213"/>
      <c r="CI54" s="213"/>
      <c r="CJ54" s="213"/>
      <c r="CK54" s="213"/>
      <c r="CL54" s="213"/>
      <c r="EL54" s="11"/>
      <c r="EM54" s="150" t="s">
        <v>128</v>
      </c>
      <c r="EN54" s="150"/>
      <c r="EO54" s="150"/>
      <c r="EP54" s="11"/>
      <c r="EQ54" s="255" t="s">
        <v>130</v>
      </c>
      <c r="ER54" s="256"/>
      <c r="ES54" s="256"/>
      <c r="ET54" s="256"/>
      <c r="EU54" s="256"/>
      <c r="EV54" s="256"/>
      <c r="EW54" s="256"/>
      <c r="EX54" s="256"/>
      <c r="EY54" s="256"/>
      <c r="EZ54" s="256"/>
      <c r="FA54" s="11"/>
      <c r="GG54" s="297"/>
      <c r="GH54" s="298"/>
      <c r="GI54" s="298"/>
      <c r="GJ54" s="298"/>
      <c r="GK54" s="298"/>
      <c r="GL54" s="298"/>
      <c r="GM54" s="298"/>
      <c r="GN54" s="298"/>
      <c r="GO54" s="298"/>
      <c r="GP54" s="299"/>
      <c r="GR54" s="297"/>
      <c r="GS54" s="298"/>
      <c r="GT54" s="298"/>
      <c r="GU54" s="298"/>
      <c r="GV54" s="298"/>
      <c r="GW54" s="298"/>
      <c r="GX54" s="298"/>
      <c r="GY54" s="298"/>
      <c r="GZ54" s="298"/>
      <c r="HA54" s="298"/>
      <c r="HB54" s="298"/>
      <c r="HC54" s="298"/>
      <c r="HD54" s="299"/>
      <c r="JS54" s="11"/>
      <c r="JT54" s="150" t="s">
        <v>128</v>
      </c>
      <c r="JU54" s="150"/>
      <c r="JV54" s="150"/>
      <c r="JW54" s="11"/>
      <c r="JX54" s="255" t="s">
        <v>408</v>
      </c>
      <c r="JY54" s="256"/>
      <c r="JZ54" s="256"/>
      <c r="KA54" s="256"/>
      <c r="KB54" s="256"/>
      <c r="KC54" s="256"/>
      <c r="KD54" s="256"/>
      <c r="KE54" s="256"/>
      <c r="KF54" s="256"/>
      <c r="KG54" s="256"/>
      <c r="KH54" s="11"/>
      <c r="LK54" s="480"/>
      <c r="LL54" s="480"/>
      <c r="LM54" s="480"/>
      <c r="LN54" s="480"/>
      <c r="LO54" s="480"/>
      <c r="LP54" s="480"/>
      <c r="LQ54" s="480"/>
      <c r="LR54" s="480"/>
      <c r="LS54" s="480"/>
      <c r="LT54" s="480"/>
    </row>
    <row r="55" spans="10:332" ht="48" customHeight="1" x14ac:dyDescent="0.25">
      <c r="GG55" s="297"/>
      <c r="GH55" s="298"/>
      <c r="GI55" s="298"/>
      <c r="GJ55" s="298"/>
      <c r="GK55" s="298"/>
      <c r="GL55" s="298"/>
      <c r="GM55" s="298"/>
      <c r="GN55" s="298"/>
      <c r="GO55" s="298"/>
      <c r="GP55" s="299"/>
      <c r="GR55" s="297"/>
      <c r="GS55" s="298"/>
      <c r="GT55" s="298"/>
      <c r="GU55" s="298"/>
      <c r="GV55" s="298"/>
      <c r="GW55" s="298"/>
      <c r="GX55" s="298"/>
      <c r="GY55" s="298"/>
      <c r="GZ55" s="298"/>
      <c r="HA55" s="298"/>
      <c r="HB55" s="298"/>
      <c r="HC55" s="298"/>
      <c r="HD55" s="299"/>
      <c r="LK55" s="480"/>
      <c r="LL55" s="480"/>
      <c r="LM55" s="480"/>
      <c r="LN55" s="480"/>
      <c r="LO55" s="480"/>
      <c r="LP55" s="480"/>
      <c r="LQ55" s="480"/>
      <c r="LR55" s="480"/>
      <c r="LS55" s="480"/>
      <c r="LT55" s="480"/>
    </row>
    <row r="56" spans="10:332" ht="48" customHeight="1" thickBot="1" x14ac:dyDescent="0.3">
      <c r="J56" s="13" t="s">
        <v>84</v>
      </c>
      <c r="K56" s="171">
        <v>1</v>
      </c>
      <c r="L56" s="172"/>
      <c r="M56" s="11"/>
      <c r="N56" s="14" t="s">
        <v>178</v>
      </c>
      <c r="O56" s="411">
        <f>$T$44/100</f>
        <v>0.08</v>
      </c>
      <c r="P56" s="412"/>
      <c r="Q56" s="14" t="s">
        <v>112</v>
      </c>
      <c r="R56" s="147">
        <f>T40</f>
        <v>6</v>
      </c>
      <c r="S56" s="148"/>
      <c r="T56" s="169" t="s">
        <v>42</v>
      </c>
      <c r="U56" s="170"/>
      <c r="V56" s="184" t="s">
        <v>43</v>
      </c>
      <c r="W56" s="185"/>
      <c r="X56" s="173" t="s">
        <v>44</v>
      </c>
      <c r="Y56" s="174"/>
      <c r="Z56" s="174"/>
      <c r="AA56" s="175"/>
      <c r="AB56" s="152" t="s">
        <v>46</v>
      </c>
      <c r="AC56" s="153"/>
      <c r="AD56" s="154"/>
      <c r="AP56" s="13" t="s">
        <v>84</v>
      </c>
      <c r="AQ56" s="171">
        <v>16</v>
      </c>
      <c r="AR56" s="172"/>
      <c r="AS56" s="11"/>
      <c r="AT56" s="14" t="s">
        <v>194</v>
      </c>
      <c r="AU56" s="147">
        <f>$U$126</f>
        <v>9.6000000000000002E-2</v>
      </c>
      <c r="AV56" s="148"/>
      <c r="AW56" s="15"/>
      <c r="AX56" s="15"/>
      <c r="AY56" s="15"/>
      <c r="AZ56" s="169" t="s">
        <v>42</v>
      </c>
      <c r="BA56" s="170"/>
      <c r="BB56" s="184" t="s">
        <v>43</v>
      </c>
      <c r="BC56" s="185"/>
      <c r="BD56" s="173" t="s">
        <v>44</v>
      </c>
      <c r="BE56" s="174"/>
      <c r="BF56" s="174"/>
      <c r="BG56" s="175"/>
      <c r="BH56" s="211" t="s">
        <v>46</v>
      </c>
      <c r="BI56" s="211"/>
      <c r="BJ56" s="211"/>
      <c r="BK56" s="211"/>
      <c r="BP56" s="190"/>
      <c r="BQ56" s="171">
        <v>20</v>
      </c>
      <c r="BR56" s="172"/>
      <c r="BS56" s="55"/>
      <c r="BT56" s="53" t="s">
        <v>165</v>
      </c>
      <c r="BU56" s="147">
        <f>$T$50</f>
        <v>50</v>
      </c>
      <c r="BV56" s="148"/>
      <c r="BW56" s="15"/>
      <c r="BX56" s="15"/>
      <c r="BY56" s="15"/>
      <c r="BZ56" s="169" t="s">
        <v>42</v>
      </c>
      <c r="CA56" s="170"/>
      <c r="CB56" s="184" t="s">
        <v>43</v>
      </c>
      <c r="CC56" s="185"/>
      <c r="CD56" s="173" t="s">
        <v>44</v>
      </c>
      <c r="CE56" s="174"/>
      <c r="CF56" s="174"/>
      <c r="CG56" s="175"/>
      <c r="CH56" s="211" t="s">
        <v>46</v>
      </c>
      <c r="CI56" s="211"/>
      <c r="CJ56" s="211"/>
      <c r="CK56" s="211"/>
      <c r="EK56" s="190"/>
      <c r="EL56" s="272" t="s">
        <v>40</v>
      </c>
      <c r="EM56" s="172"/>
      <c r="EN56" s="11"/>
      <c r="EO56" s="15"/>
      <c r="EP56" s="15"/>
      <c r="EQ56" s="15"/>
      <c r="ER56" s="15"/>
      <c r="ES56" s="15"/>
      <c r="ET56" s="15"/>
      <c r="EU56" s="169" t="s">
        <v>42</v>
      </c>
      <c r="EV56" s="170"/>
      <c r="EW56" s="184" t="s">
        <v>43</v>
      </c>
      <c r="EX56" s="185"/>
      <c r="EY56" s="173" t="s">
        <v>44</v>
      </c>
      <c r="EZ56" s="174"/>
      <c r="FA56" s="174"/>
      <c r="FB56" s="175"/>
      <c r="GG56" s="297"/>
      <c r="GH56" s="298"/>
      <c r="GI56" s="298"/>
      <c r="GJ56" s="298"/>
      <c r="GK56" s="298"/>
      <c r="GL56" s="298"/>
      <c r="GM56" s="298"/>
      <c r="GN56" s="298"/>
      <c r="GO56" s="298"/>
      <c r="GP56" s="299"/>
      <c r="GR56" s="297"/>
      <c r="GS56" s="298"/>
      <c r="GT56" s="298"/>
      <c r="GU56" s="298"/>
      <c r="GV56" s="298"/>
      <c r="GW56" s="298"/>
      <c r="GX56" s="298"/>
      <c r="GY56" s="298"/>
      <c r="GZ56" s="298"/>
      <c r="HA56" s="298"/>
      <c r="HB56" s="298"/>
      <c r="HC56" s="298"/>
      <c r="HD56" s="299"/>
      <c r="JR56" s="190"/>
      <c r="JS56" s="272" t="s">
        <v>40</v>
      </c>
      <c r="JT56" s="172"/>
      <c r="JU56" s="11"/>
      <c r="JV56" s="15"/>
      <c r="JW56" s="15"/>
      <c r="JX56" s="15"/>
      <c r="JY56" s="15"/>
      <c r="JZ56" s="15"/>
      <c r="KA56" s="15"/>
      <c r="KB56" s="169" t="s">
        <v>42</v>
      </c>
      <c r="KC56" s="170"/>
      <c r="KD56" s="184" t="s">
        <v>43</v>
      </c>
      <c r="KE56" s="185"/>
      <c r="KF56" s="173" t="s">
        <v>44</v>
      </c>
      <c r="KG56" s="174"/>
      <c r="KH56" s="174"/>
      <c r="KI56" s="175"/>
      <c r="KN56" s="150"/>
      <c r="KO56" s="150"/>
      <c r="KP56" s="150"/>
      <c r="KQ56" s="150"/>
      <c r="KR56" s="150"/>
      <c r="KS56" s="150"/>
      <c r="KT56" s="150"/>
      <c r="KU56" s="150"/>
      <c r="KV56" s="150"/>
      <c r="KW56" s="150"/>
      <c r="KX56" s="403"/>
      <c r="KY56" s="404"/>
      <c r="LK56" s="480"/>
      <c r="LL56" s="480"/>
      <c r="LM56" s="480"/>
      <c r="LN56" s="480"/>
      <c r="LO56" s="480"/>
      <c r="LP56" s="480"/>
      <c r="LQ56" s="480"/>
      <c r="LR56" s="480"/>
      <c r="LS56" s="480"/>
      <c r="LT56" s="480"/>
    </row>
    <row r="57" spans="10:332" ht="48" customHeight="1" x14ac:dyDescent="0.25">
      <c r="J57" s="190"/>
      <c r="K57" s="368" t="s">
        <v>179</v>
      </c>
      <c r="L57" s="369"/>
      <c r="M57" s="369"/>
      <c r="N57" s="369"/>
      <c r="O57" s="369"/>
      <c r="P57" s="369"/>
      <c r="Q57" s="369"/>
      <c r="R57" s="369"/>
      <c r="S57" s="370"/>
      <c r="T57" s="161">
        <f>3.14*O56/R56</f>
        <v>4.186666666666667E-2</v>
      </c>
      <c r="U57" s="162"/>
      <c r="V57" s="218" t="s">
        <v>195</v>
      </c>
      <c r="W57" s="219"/>
      <c r="X57" s="176"/>
      <c r="Y57" s="282" t="s">
        <v>54</v>
      </c>
      <c r="Z57" s="283"/>
      <c r="AA57" s="182"/>
      <c r="AB57" s="155"/>
      <c r="AC57" s="156"/>
      <c r="AD57" s="157"/>
      <c r="AP57" s="37"/>
      <c r="AQ57" s="225" t="s">
        <v>197</v>
      </c>
      <c r="AR57" s="226"/>
      <c r="AS57" s="226"/>
      <c r="AT57" s="226"/>
      <c r="AU57" s="226"/>
      <c r="AV57" s="226"/>
      <c r="AW57" s="226"/>
      <c r="AX57" s="226"/>
      <c r="AY57" s="227"/>
      <c r="AZ57" s="161">
        <f>0.2*AU56</f>
        <v>1.9200000000000002E-2</v>
      </c>
      <c r="BA57" s="162"/>
      <c r="BB57" s="218" t="s">
        <v>195</v>
      </c>
      <c r="BC57" s="219"/>
      <c r="BD57" s="176"/>
      <c r="BE57" s="282" t="s">
        <v>198</v>
      </c>
      <c r="BF57" s="283"/>
      <c r="BG57" s="182"/>
      <c r="BH57" s="265"/>
      <c r="BI57" s="266"/>
      <c r="BJ57" s="266"/>
      <c r="BK57" s="267"/>
      <c r="BP57" s="191"/>
      <c r="BQ57" s="344" t="s">
        <v>247</v>
      </c>
      <c r="BR57" s="345"/>
      <c r="BS57" s="345"/>
      <c r="BT57" s="346"/>
      <c r="BU57" s="346"/>
      <c r="BV57" s="346"/>
      <c r="BW57" s="345"/>
      <c r="BX57" s="345"/>
      <c r="BY57" s="345"/>
      <c r="BZ57" s="325">
        <f>2*3.14*BU56</f>
        <v>314</v>
      </c>
      <c r="CA57" s="326"/>
      <c r="CB57" s="273" t="s">
        <v>401</v>
      </c>
      <c r="CC57" s="187"/>
      <c r="CD57" s="176"/>
      <c r="CE57" s="282" t="s">
        <v>247</v>
      </c>
      <c r="CF57" s="283"/>
      <c r="CG57" s="182"/>
      <c r="CH57" s="265"/>
      <c r="CI57" s="266"/>
      <c r="CJ57" s="266"/>
      <c r="CK57" s="267"/>
      <c r="EK57" s="191"/>
      <c r="EL57" s="225"/>
      <c r="EM57" s="226"/>
      <c r="EN57" s="226"/>
      <c r="EO57" s="226"/>
      <c r="EP57" s="226"/>
      <c r="EQ57" s="226"/>
      <c r="ER57" s="226"/>
      <c r="ES57" s="226"/>
      <c r="ET57" s="226"/>
      <c r="EU57" s="161"/>
      <c r="EV57" s="162"/>
      <c r="EW57" s="273"/>
      <c r="EX57" s="187"/>
      <c r="EY57" s="176"/>
      <c r="EZ57" s="274" t="s">
        <v>40</v>
      </c>
      <c r="FA57" s="275"/>
      <c r="FB57" s="182"/>
      <c r="GG57" s="297"/>
      <c r="GH57" s="298"/>
      <c r="GI57" s="298"/>
      <c r="GJ57" s="298"/>
      <c r="GK57" s="298"/>
      <c r="GL57" s="298"/>
      <c r="GM57" s="298"/>
      <c r="GN57" s="298"/>
      <c r="GO57" s="298"/>
      <c r="GP57" s="299"/>
      <c r="GR57" s="297"/>
      <c r="GS57" s="298"/>
      <c r="GT57" s="298"/>
      <c r="GU57" s="298"/>
      <c r="GV57" s="298"/>
      <c r="GW57" s="298"/>
      <c r="GX57" s="298"/>
      <c r="GY57" s="298"/>
      <c r="GZ57" s="298"/>
      <c r="HA57" s="298"/>
      <c r="HB57" s="298"/>
      <c r="HC57" s="298"/>
      <c r="HD57" s="299"/>
      <c r="JR57" s="191"/>
      <c r="JS57" s="225"/>
      <c r="JT57" s="226"/>
      <c r="JU57" s="226"/>
      <c r="JV57" s="226"/>
      <c r="JW57" s="226"/>
      <c r="JX57" s="226"/>
      <c r="JY57" s="226"/>
      <c r="JZ57" s="226"/>
      <c r="KA57" s="226"/>
      <c r="KB57" s="161"/>
      <c r="KC57" s="162"/>
      <c r="KD57" s="273"/>
      <c r="KE57" s="187"/>
      <c r="KF57" s="176"/>
      <c r="KG57" s="274" t="s">
        <v>40</v>
      </c>
      <c r="KH57" s="275"/>
      <c r="KI57" s="182"/>
      <c r="KN57" s="480"/>
      <c r="KO57" s="480"/>
      <c r="KP57" s="480"/>
      <c r="KQ57" s="480"/>
      <c r="KR57" s="480"/>
      <c r="KS57" s="480"/>
      <c r="KT57" s="480"/>
      <c r="KU57" s="480"/>
      <c r="KV57" s="480"/>
      <c r="KW57" s="480"/>
      <c r="KX57" s="480"/>
      <c r="KY57" s="480"/>
      <c r="LK57" s="480"/>
      <c r="LL57" s="480"/>
      <c r="LM57" s="480"/>
      <c r="LN57" s="480"/>
      <c r="LO57" s="480"/>
      <c r="LP57" s="480"/>
      <c r="LQ57" s="480"/>
      <c r="LR57" s="480"/>
      <c r="LS57" s="480"/>
      <c r="LT57" s="480"/>
    </row>
    <row r="58" spans="10:332" ht="48" customHeight="1" thickBot="1" x14ac:dyDescent="0.3">
      <c r="J58" s="192"/>
      <c r="K58" s="196"/>
      <c r="L58" s="197"/>
      <c r="M58" s="197"/>
      <c r="N58" s="197"/>
      <c r="O58" s="197"/>
      <c r="P58" s="197"/>
      <c r="Q58" s="197"/>
      <c r="R58" s="197"/>
      <c r="S58" s="168"/>
      <c r="T58" s="163"/>
      <c r="U58" s="164"/>
      <c r="V58" s="220"/>
      <c r="W58" s="221"/>
      <c r="X58" s="177"/>
      <c r="Y58" s="284"/>
      <c r="Z58" s="285"/>
      <c r="AA58" s="183"/>
      <c r="AB58" s="158"/>
      <c r="AC58" s="159"/>
      <c r="AD58" s="160"/>
      <c r="AP58" s="46"/>
      <c r="AQ58" s="228"/>
      <c r="AR58" s="188"/>
      <c r="AS58" s="188"/>
      <c r="AT58" s="188"/>
      <c r="AU58" s="188"/>
      <c r="AV58" s="188"/>
      <c r="AW58" s="188"/>
      <c r="AX58" s="188"/>
      <c r="AY58" s="189"/>
      <c r="AZ58" s="163"/>
      <c r="BA58" s="164"/>
      <c r="BB58" s="220"/>
      <c r="BC58" s="221"/>
      <c r="BD58" s="177"/>
      <c r="BE58" s="284"/>
      <c r="BF58" s="285"/>
      <c r="BG58" s="183"/>
      <c r="BH58" s="158"/>
      <c r="BI58" s="159"/>
      <c r="BJ58" s="159"/>
      <c r="BK58" s="160"/>
      <c r="BP58" s="192"/>
      <c r="BQ58" s="347"/>
      <c r="BR58" s="348"/>
      <c r="BS58" s="348"/>
      <c r="BT58" s="348"/>
      <c r="BU58" s="348"/>
      <c r="BV58" s="348"/>
      <c r="BW58" s="348"/>
      <c r="BX58" s="348"/>
      <c r="BY58" s="348"/>
      <c r="BZ58" s="327"/>
      <c r="CA58" s="328"/>
      <c r="CB58" s="228"/>
      <c r="CC58" s="189"/>
      <c r="CD58" s="177"/>
      <c r="CE58" s="284"/>
      <c r="CF58" s="285"/>
      <c r="CG58" s="183"/>
      <c r="CH58" s="158"/>
      <c r="CI58" s="159"/>
      <c r="CJ58" s="159"/>
      <c r="CK58" s="160"/>
      <c r="EK58" s="192"/>
      <c r="EL58" s="228"/>
      <c r="EM58" s="188"/>
      <c r="EN58" s="188"/>
      <c r="EO58" s="188"/>
      <c r="EP58" s="188"/>
      <c r="EQ58" s="188"/>
      <c r="ER58" s="188"/>
      <c r="ES58" s="188"/>
      <c r="ET58" s="188"/>
      <c r="EU58" s="163"/>
      <c r="EV58" s="164"/>
      <c r="EW58" s="228"/>
      <c r="EX58" s="189"/>
      <c r="EY58" s="177"/>
      <c r="EZ58" s="276"/>
      <c r="FA58" s="277"/>
      <c r="FB58" s="183"/>
      <c r="GG58" s="297"/>
      <c r="GH58" s="298"/>
      <c r="GI58" s="298"/>
      <c r="GJ58" s="298"/>
      <c r="GK58" s="298"/>
      <c r="GL58" s="298"/>
      <c r="GM58" s="298"/>
      <c r="GN58" s="298"/>
      <c r="GO58" s="298"/>
      <c r="GP58" s="299"/>
      <c r="GR58" s="297"/>
      <c r="GS58" s="298"/>
      <c r="GT58" s="298"/>
      <c r="GU58" s="298"/>
      <c r="GV58" s="298"/>
      <c r="GW58" s="298"/>
      <c r="GX58" s="298"/>
      <c r="GY58" s="298"/>
      <c r="GZ58" s="298"/>
      <c r="HA58" s="298"/>
      <c r="HB58" s="298"/>
      <c r="HC58" s="298"/>
      <c r="HD58" s="299"/>
      <c r="JR58" s="192"/>
      <c r="JS58" s="228"/>
      <c r="JT58" s="188"/>
      <c r="JU58" s="188"/>
      <c r="JV58" s="188"/>
      <c r="JW58" s="188"/>
      <c r="JX58" s="188"/>
      <c r="JY58" s="188"/>
      <c r="JZ58" s="188"/>
      <c r="KA58" s="188"/>
      <c r="KB58" s="163"/>
      <c r="KC58" s="164"/>
      <c r="KD58" s="228"/>
      <c r="KE58" s="189"/>
      <c r="KF58" s="177"/>
      <c r="KG58" s="276"/>
      <c r="KH58" s="277"/>
      <c r="KI58" s="183"/>
      <c r="KN58" s="480"/>
      <c r="KO58" s="480"/>
      <c r="KP58" s="480"/>
      <c r="KQ58" s="480"/>
      <c r="KR58" s="480"/>
      <c r="KS58" s="480"/>
      <c r="KT58" s="480"/>
      <c r="KU58" s="480"/>
      <c r="KV58" s="480"/>
      <c r="KW58" s="480"/>
      <c r="KX58" s="480"/>
      <c r="KY58" s="480"/>
      <c r="LK58" s="480"/>
      <c r="LL58" s="480"/>
      <c r="LM58" s="480"/>
      <c r="LN58" s="480"/>
      <c r="LO58" s="480"/>
      <c r="LP58" s="480"/>
      <c r="LQ58" s="480"/>
      <c r="LR58" s="480"/>
      <c r="LS58" s="480"/>
      <c r="LT58" s="480"/>
    </row>
    <row r="59" spans="10:332" ht="48" customHeight="1" x14ac:dyDescent="0.25">
      <c r="GG59" s="297"/>
      <c r="GH59" s="298"/>
      <c r="GI59" s="298"/>
      <c r="GJ59" s="298"/>
      <c r="GK59" s="298"/>
      <c r="GL59" s="298"/>
      <c r="GM59" s="298"/>
      <c r="GN59" s="298"/>
      <c r="GO59" s="298"/>
      <c r="GP59" s="299"/>
      <c r="GR59" s="297"/>
      <c r="GS59" s="298"/>
      <c r="GT59" s="298"/>
      <c r="GU59" s="298"/>
      <c r="GV59" s="298"/>
      <c r="GW59" s="298"/>
      <c r="GX59" s="298"/>
      <c r="GY59" s="298"/>
      <c r="GZ59" s="298"/>
      <c r="HA59" s="298"/>
      <c r="HB59" s="298"/>
      <c r="HC59" s="298"/>
      <c r="HD59" s="299"/>
      <c r="KN59" s="480"/>
      <c r="KO59" s="480"/>
      <c r="KP59" s="480"/>
      <c r="KQ59" s="480"/>
      <c r="KR59" s="480"/>
      <c r="KS59" s="480"/>
      <c r="KT59" s="480"/>
      <c r="KU59" s="480"/>
      <c r="KV59" s="480"/>
      <c r="KW59" s="480"/>
      <c r="KX59" s="480"/>
      <c r="KY59" s="480"/>
      <c r="LK59" s="480"/>
      <c r="LL59" s="480"/>
      <c r="LM59" s="480"/>
      <c r="LN59" s="480"/>
      <c r="LO59" s="480"/>
      <c r="LP59" s="480"/>
      <c r="LQ59" s="480"/>
      <c r="LR59" s="480"/>
      <c r="LS59" s="480"/>
      <c r="LT59" s="480"/>
    </row>
    <row r="60" spans="10:332" ht="48" customHeight="1" thickBot="1" x14ac:dyDescent="0.3">
      <c r="J60" s="329" t="s">
        <v>148</v>
      </c>
      <c r="K60" s="190"/>
      <c r="L60" s="171">
        <v>2</v>
      </c>
      <c r="M60" s="172"/>
      <c r="N60" s="11"/>
      <c r="O60" s="15"/>
      <c r="P60" s="15"/>
      <c r="Q60" s="15"/>
      <c r="R60" s="15"/>
      <c r="S60" s="15"/>
      <c r="T60" s="15"/>
      <c r="U60" s="169" t="s">
        <v>42</v>
      </c>
      <c r="V60" s="170"/>
      <c r="W60" s="184" t="s">
        <v>43</v>
      </c>
      <c r="X60" s="185"/>
      <c r="Y60" s="173" t="s">
        <v>44</v>
      </c>
      <c r="Z60" s="174"/>
      <c r="AA60" s="174"/>
      <c r="AB60" s="175"/>
      <c r="AP60" s="13" t="s">
        <v>84</v>
      </c>
      <c r="AQ60" s="171">
        <v>17</v>
      </c>
      <c r="AR60" s="172"/>
      <c r="AS60" s="11"/>
      <c r="AT60" s="15"/>
      <c r="AU60" s="15"/>
      <c r="AV60" s="15"/>
      <c r="AW60" s="15"/>
      <c r="AX60" s="15"/>
      <c r="AY60" s="15"/>
      <c r="AZ60" s="169" t="s">
        <v>42</v>
      </c>
      <c r="BA60" s="170"/>
      <c r="BB60" s="184" t="s">
        <v>43</v>
      </c>
      <c r="BC60" s="185"/>
      <c r="BD60" s="173" t="s">
        <v>44</v>
      </c>
      <c r="BE60" s="174"/>
      <c r="BF60" s="174"/>
      <c r="BG60" s="175"/>
      <c r="BH60" s="211" t="s">
        <v>46</v>
      </c>
      <c r="BI60" s="211"/>
      <c r="BJ60" s="211"/>
      <c r="BK60" s="211"/>
      <c r="BP60" s="202" t="s">
        <v>139</v>
      </c>
      <c r="BQ60" s="203"/>
      <c r="BR60" s="204"/>
      <c r="BS60" s="32" t="s">
        <v>96</v>
      </c>
      <c r="BT60" s="367">
        <v>21</v>
      </c>
      <c r="BU60" s="291"/>
      <c r="BV60" s="11"/>
      <c r="BW60" s="15"/>
      <c r="BX60" s="15"/>
      <c r="BY60" s="15"/>
      <c r="BZ60" s="15"/>
      <c r="CA60" s="15"/>
      <c r="CB60" s="15"/>
      <c r="CC60" s="169" t="s">
        <v>42</v>
      </c>
      <c r="CD60" s="170"/>
      <c r="CE60" s="184" t="s">
        <v>43</v>
      </c>
      <c r="CF60" s="185"/>
      <c r="CG60" s="173" t="s">
        <v>44</v>
      </c>
      <c r="CH60" s="174"/>
      <c r="CI60" s="174"/>
      <c r="CJ60" s="175"/>
      <c r="CK60" s="211" t="s">
        <v>46</v>
      </c>
      <c r="CL60" s="211"/>
      <c r="CM60" s="211"/>
      <c r="CN60" s="211"/>
      <c r="CO60" s="152" t="s">
        <v>446</v>
      </c>
      <c r="CP60" s="153"/>
      <c r="CQ60" s="153"/>
      <c r="CR60" s="153"/>
      <c r="CS60" s="153"/>
      <c r="CT60" s="153"/>
      <c r="CU60" s="153"/>
      <c r="CV60" s="153"/>
      <c r="CW60" s="153"/>
      <c r="CX60" s="153"/>
      <c r="CY60" s="153"/>
      <c r="CZ60" s="153"/>
      <c r="DA60" s="154"/>
      <c r="EK60" s="190"/>
      <c r="EL60" s="272" t="s">
        <v>40</v>
      </c>
      <c r="EM60" s="172"/>
      <c r="EN60" s="11"/>
      <c r="EO60" s="15"/>
      <c r="EP60" s="15"/>
      <c r="EQ60" s="15"/>
      <c r="ER60" s="15"/>
      <c r="ES60" s="15"/>
      <c r="ET60" s="15"/>
      <c r="EU60" s="169" t="s">
        <v>42</v>
      </c>
      <c r="EV60" s="170"/>
      <c r="EW60" s="184" t="s">
        <v>43</v>
      </c>
      <c r="EX60" s="185"/>
      <c r="EY60" s="173" t="s">
        <v>44</v>
      </c>
      <c r="EZ60" s="174"/>
      <c r="FA60" s="174"/>
      <c r="FB60" s="175"/>
      <c r="GG60" s="297"/>
      <c r="GH60" s="298"/>
      <c r="GI60" s="298"/>
      <c r="GJ60" s="298"/>
      <c r="GK60" s="298"/>
      <c r="GL60" s="298"/>
      <c r="GM60" s="298"/>
      <c r="GN60" s="298"/>
      <c r="GO60" s="298"/>
      <c r="GP60" s="299"/>
      <c r="GR60" s="297"/>
      <c r="GS60" s="298"/>
      <c r="GT60" s="298"/>
      <c r="GU60" s="298"/>
      <c r="GV60" s="298"/>
      <c r="GW60" s="298"/>
      <c r="GX60" s="298"/>
      <c r="GY60" s="298"/>
      <c r="GZ60" s="298"/>
      <c r="HA60" s="298"/>
      <c r="HB60" s="298"/>
      <c r="HC60" s="298"/>
      <c r="HD60" s="299"/>
      <c r="JR60" s="190"/>
      <c r="JS60" s="272" t="s">
        <v>40</v>
      </c>
      <c r="JT60" s="172"/>
      <c r="JU60" s="11"/>
      <c r="JV60" s="15"/>
      <c r="JW60" s="15"/>
      <c r="JX60" s="15"/>
      <c r="JY60" s="15"/>
      <c r="JZ60" s="15"/>
      <c r="KA60" s="15"/>
      <c r="KB60" s="169" t="s">
        <v>42</v>
      </c>
      <c r="KC60" s="170"/>
      <c r="KD60" s="184" t="s">
        <v>43</v>
      </c>
      <c r="KE60" s="185"/>
      <c r="KF60" s="173" t="s">
        <v>44</v>
      </c>
      <c r="KG60" s="174"/>
      <c r="KH60" s="174"/>
      <c r="KI60" s="175"/>
      <c r="KN60" s="480"/>
      <c r="KO60" s="480"/>
      <c r="KP60" s="480"/>
      <c r="KQ60" s="480"/>
      <c r="KR60" s="480"/>
      <c r="KS60" s="480"/>
      <c r="KT60" s="480"/>
      <c r="KU60" s="480"/>
      <c r="KV60" s="480"/>
      <c r="KW60" s="480"/>
      <c r="KX60" s="480"/>
      <c r="KY60" s="480"/>
      <c r="LK60" s="480"/>
      <c r="LL60" s="480"/>
      <c r="LM60" s="480"/>
      <c r="LN60" s="480"/>
      <c r="LO60" s="480"/>
      <c r="LP60" s="480"/>
      <c r="LQ60" s="480"/>
      <c r="LR60" s="480"/>
      <c r="LS60" s="480"/>
      <c r="LT60" s="480"/>
    </row>
    <row r="61" spans="10:332" ht="48" customHeight="1" x14ac:dyDescent="0.25">
      <c r="J61" s="330"/>
      <c r="K61" s="191"/>
      <c r="L61" s="225" t="s">
        <v>150</v>
      </c>
      <c r="M61" s="226"/>
      <c r="N61" s="226"/>
      <c r="O61" s="226"/>
      <c r="P61" s="226"/>
      <c r="Q61" s="226"/>
      <c r="R61" s="226"/>
      <c r="S61" s="226"/>
      <c r="T61" s="227"/>
      <c r="U61" s="325">
        <v>2</v>
      </c>
      <c r="V61" s="326"/>
      <c r="W61" s="406" t="s">
        <v>119</v>
      </c>
      <c r="X61" s="407"/>
      <c r="Y61" s="176"/>
      <c r="Z61" s="178" t="s">
        <v>149</v>
      </c>
      <c r="AA61" s="179"/>
      <c r="AB61" s="182"/>
      <c r="AP61" s="190"/>
      <c r="AQ61" s="198" t="s">
        <v>158</v>
      </c>
      <c r="AR61" s="198"/>
      <c r="AS61" s="147">
        <f>$T$69</f>
        <v>209</v>
      </c>
      <c r="AT61" s="148"/>
      <c r="AU61" s="351" t="s">
        <v>221</v>
      </c>
      <c r="AV61" s="351"/>
      <c r="AW61" s="351"/>
      <c r="AX61" s="351"/>
      <c r="AY61" s="352"/>
      <c r="AZ61" s="161">
        <f>AS62*AS61</f>
        <v>48.153599999999997</v>
      </c>
      <c r="BA61" s="162"/>
      <c r="BB61" s="218" t="s">
        <v>195</v>
      </c>
      <c r="BC61" s="219"/>
      <c r="BD61" s="176"/>
      <c r="BE61" s="178" t="s">
        <v>219</v>
      </c>
      <c r="BF61" s="179"/>
      <c r="BG61" s="182"/>
      <c r="BH61" s="212"/>
      <c r="BI61" s="212"/>
      <c r="BJ61" s="212"/>
      <c r="BK61" s="212"/>
      <c r="BP61" s="205"/>
      <c r="BQ61" s="206"/>
      <c r="BR61" s="207"/>
      <c r="BS61" s="214"/>
      <c r="BT61" s="238" t="s">
        <v>212</v>
      </c>
      <c r="BU61" s="351"/>
      <c r="BV61" s="351"/>
      <c r="BW61" s="351"/>
      <c r="BX61" s="351"/>
      <c r="BY61" s="351"/>
      <c r="BZ61" s="351"/>
      <c r="CA61" s="351"/>
      <c r="CB61" s="352"/>
      <c r="CC61" s="325">
        <f>AZ122*AZ117+
(IF(BG114^2-(AZ122*AZ119)^2 &lt; 0,
CONCATENATE((AZ122*AZ119)^2 - BG114^2),
CONCATENATE(BG114^2-(AZ122*AZ119)^2)))^0.5</f>
        <v>297.57071820377092</v>
      </c>
      <c r="CD61" s="326"/>
      <c r="CE61" s="273" t="s">
        <v>104</v>
      </c>
      <c r="CF61" s="187"/>
      <c r="CG61" s="176"/>
      <c r="CH61" s="340" t="s">
        <v>211</v>
      </c>
      <c r="CI61" s="341"/>
      <c r="CJ61" s="182"/>
      <c r="CK61" s="212"/>
      <c r="CL61" s="212"/>
      <c r="CM61" s="212"/>
      <c r="CN61" s="212"/>
      <c r="CO61" s="155"/>
      <c r="CP61" s="156"/>
      <c r="CQ61" s="156"/>
      <c r="CR61" s="156"/>
      <c r="CS61" s="156"/>
      <c r="CT61" s="156"/>
      <c r="CU61" s="156"/>
      <c r="CV61" s="156"/>
      <c r="CW61" s="156"/>
      <c r="CX61" s="156"/>
      <c r="CY61" s="156"/>
      <c r="CZ61" s="156"/>
      <c r="DA61" s="157"/>
      <c r="EK61" s="191"/>
      <c r="EL61" s="225"/>
      <c r="EM61" s="226"/>
      <c r="EN61" s="226"/>
      <c r="EO61" s="226"/>
      <c r="EP61" s="226"/>
      <c r="EQ61" s="226"/>
      <c r="ER61" s="226"/>
      <c r="ES61" s="226"/>
      <c r="ET61" s="226"/>
      <c r="EU61" s="161"/>
      <c r="EV61" s="162"/>
      <c r="EW61" s="273"/>
      <c r="EX61" s="187"/>
      <c r="EY61" s="176"/>
      <c r="EZ61" s="274" t="s">
        <v>40</v>
      </c>
      <c r="FA61" s="275"/>
      <c r="FB61" s="182"/>
      <c r="GG61" s="297"/>
      <c r="GH61" s="298"/>
      <c r="GI61" s="298"/>
      <c r="GJ61" s="298"/>
      <c r="GK61" s="298"/>
      <c r="GL61" s="298"/>
      <c r="GM61" s="298"/>
      <c r="GN61" s="298"/>
      <c r="GO61" s="298"/>
      <c r="GP61" s="299"/>
      <c r="GR61" s="297"/>
      <c r="GS61" s="298"/>
      <c r="GT61" s="298"/>
      <c r="GU61" s="298"/>
      <c r="GV61" s="298"/>
      <c r="GW61" s="298"/>
      <c r="GX61" s="298"/>
      <c r="GY61" s="298"/>
      <c r="GZ61" s="298"/>
      <c r="HA61" s="298"/>
      <c r="HB61" s="298"/>
      <c r="HC61" s="298"/>
      <c r="HD61" s="299"/>
      <c r="JR61" s="191"/>
      <c r="JS61" s="225"/>
      <c r="JT61" s="226"/>
      <c r="JU61" s="226"/>
      <c r="JV61" s="226"/>
      <c r="JW61" s="226"/>
      <c r="JX61" s="226"/>
      <c r="JY61" s="226"/>
      <c r="JZ61" s="226"/>
      <c r="KA61" s="226"/>
      <c r="KB61" s="161"/>
      <c r="KC61" s="162"/>
      <c r="KD61" s="273"/>
      <c r="KE61" s="187"/>
      <c r="KF61" s="176"/>
      <c r="KG61" s="274" t="s">
        <v>40</v>
      </c>
      <c r="KH61" s="275"/>
      <c r="KI61" s="182"/>
      <c r="KN61" s="480"/>
      <c r="KO61" s="480"/>
      <c r="KP61" s="480"/>
      <c r="KQ61" s="480"/>
      <c r="KR61" s="480"/>
      <c r="KS61" s="480"/>
      <c r="KT61" s="480"/>
      <c r="KU61" s="480"/>
      <c r="KV61" s="480"/>
      <c r="KW61" s="480"/>
      <c r="KX61" s="480"/>
      <c r="KY61" s="480"/>
      <c r="LK61" s="480"/>
      <c r="LL61" s="480"/>
      <c r="LM61" s="480"/>
      <c r="LN61" s="480"/>
      <c r="LO61" s="480"/>
      <c r="LP61" s="480"/>
      <c r="LQ61" s="480"/>
      <c r="LR61" s="480"/>
      <c r="LS61" s="480"/>
      <c r="LT61" s="480"/>
    </row>
    <row r="62" spans="10:332" ht="48" customHeight="1" thickBot="1" x14ac:dyDescent="0.3">
      <c r="J62" s="331"/>
      <c r="K62" s="192"/>
      <c r="L62" s="228"/>
      <c r="M62" s="188"/>
      <c r="N62" s="188"/>
      <c r="O62" s="188"/>
      <c r="P62" s="188"/>
      <c r="Q62" s="188"/>
      <c r="R62" s="188"/>
      <c r="S62" s="188"/>
      <c r="T62" s="189"/>
      <c r="U62" s="327"/>
      <c r="V62" s="328"/>
      <c r="W62" s="408"/>
      <c r="X62" s="409"/>
      <c r="Y62" s="177"/>
      <c r="Z62" s="180"/>
      <c r="AA62" s="181"/>
      <c r="AB62" s="183"/>
      <c r="AP62" s="192"/>
      <c r="AQ62" s="335" t="s">
        <v>217</v>
      </c>
      <c r="AR62" s="335"/>
      <c r="AS62" s="286">
        <f>$AZ$65</f>
        <v>0.23039999999999999</v>
      </c>
      <c r="AT62" s="287"/>
      <c r="AU62" s="354"/>
      <c r="AV62" s="354"/>
      <c r="AW62" s="354"/>
      <c r="AX62" s="354"/>
      <c r="AY62" s="355"/>
      <c r="AZ62" s="163"/>
      <c r="BA62" s="164"/>
      <c r="BB62" s="220"/>
      <c r="BC62" s="221"/>
      <c r="BD62" s="177"/>
      <c r="BE62" s="180"/>
      <c r="BF62" s="181"/>
      <c r="BG62" s="183"/>
      <c r="BH62" s="213"/>
      <c r="BI62" s="213"/>
      <c r="BJ62" s="213"/>
      <c r="BK62" s="213"/>
      <c r="BP62" s="208"/>
      <c r="BQ62" s="209"/>
      <c r="BR62" s="210"/>
      <c r="BS62" s="215"/>
      <c r="BT62" s="353"/>
      <c r="BU62" s="354"/>
      <c r="BV62" s="354"/>
      <c r="BW62" s="354"/>
      <c r="BX62" s="354"/>
      <c r="BY62" s="354"/>
      <c r="BZ62" s="354"/>
      <c r="CA62" s="354"/>
      <c r="CB62" s="355"/>
      <c r="CC62" s="327"/>
      <c r="CD62" s="328"/>
      <c r="CE62" s="228"/>
      <c r="CF62" s="189"/>
      <c r="CG62" s="177"/>
      <c r="CH62" s="342"/>
      <c r="CI62" s="343"/>
      <c r="CJ62" s="183"/>
      <c r="CK62" s="213"/>
      <c r="CL62" s="213"/>
      <c r="CM62" s="213"/>
      <c r="CN62" s="213"/>
      <c r="CO62" s="158"/>
      <c r="CP62" s="159"/>
      <c r="CQ62" s="159"/>
      <c r="CR62" s="159"/>
      <c r="CS62" s="159"/>
      <c r="CT62" s="159"/>
      <c r="CU62" s="159"/>
      <c r="CV62" s="159"/>
      <c r="CW62" s="159"/>
      <c r="CX62" s="159"/>
      <c r="CY62" s="159"/>
      <c r="CZ62" s="159"/>
      <c r="DA62" s="160"/>
      <c r="EK62" s="192"/>
      <c r="EL62" s="228"/>
      <c r="EM62" s="188"/>
      <c r="EN62" s="188"/>
      <c r="EO62" s="188"/>
      <c r="EP62" s="188"/>
      <c r="EQ62" s="188"/>
      <c r="ER62" s="188"/>
      <c r="ES62" s="188"/>
      <c r="ET62" s="188"/>
      <c r="EU62" s="163"/>
      <c r="EV62" s="164"/>
      <c r="EW62" s="228"/>
      <c r="EX62" s="189"/>
      <c r="EY62" s="177"/>
      <c r="EZ62" s="276"/>
      <c r="FA62" s="277"/>
      <c r="FB62" s="183"/>
      <c r="GG62" s="297"/>
      <c r="GH62" s="298"/>
      <c r="GI62" s="298"/>
      <c r="GJ62" s="298"/>
      <c r="GK62" s="298"/>
      <c r="GL62" s="298"/>
      <c r="GM62" s="298"/>
      <c r="GN62" s="298"/>
      <c r="GO62" s="298"/>
      <c r="GP62" s="299"/>
      <c r="GR62" s="297"/>
      <c r="GS62" s="298"/>
      <c r="GT62" s="298"/>
      <c r="GU62" s="298"/>
      <c r="GV62" s="298"/>
      <c r="GW62" s="298"/>
      <c r="GX62" s="298"/>
      <c r="GY62" s="298"/>
      <c r="GZ62" s="298"/>
      <c r="HA62" s="298"/>
      <c r="HB62" s="298"/>
      <c r="HC62" s="298"/>
      <c r="HD62" s="299"/>
      <c r="JR62" s="192"/>
      <c r="JS62" s="228"/>
      <c r="JT62" s="188"/>
      <c r="JU62" s="188"/>
      <c r="JV62" s="188"/>
      <c r="JW62" s="188"/>
      <c r="JX62" s="188"/>
      <c r="JY62" s="188"/>
      <c r="JZ62" s="188"/>
      <c r="KA62" s="188"/>
      <c r="KB62" s="163"/>
      <c r="KC62" s="164"/>
      <c r="KD62" s="228"/>
      <c r="KE62" s="189"/>
      <c r="KF62" s="177"/>
      <c r="KG62" s="276"/>
      <c r="KH62" s="277"/>
      <c r="KI62" s="183"/>
      <c r="KN62" s="480"/>
      <c r="KO62" s="480"/>
      <c r="KP62" s="480"/>
      <c r="KQ62" s="480"/>
      <c r="KR62" s="480"/>
      <c r="KS62" s="480"/>
      <c r="KT62" s="480"/>
      <c r="KU62" s="480"/>
      <c r="KV62" s="480"/>
      <c r="KW62" s="480"/>
      <c r="KX62" s="480"/>
      <c r="KY62" s="480"/>
      <c r="LK62" s="480"/>
      <c r="LL62" s="480"/>
      <c r="LM62" s="480"/>
      <c r="LN62" s="480"/>
      <c r="LO62" s="480"/>
      <c r="LP62" s="480"/>
      <c r="LQ62" s="480"/>
      <c r="LR62" s="480"/>
      <c r="LS62" s="480"/>
      <c r="LT62" s="480"/>
    </row>
    <row r="63" spans="10:332" ht="48" customHeight="1" x14ac:dyDescent="0.25">
      <c r="GG63" s="297"/>
      <c r="GH63" s="298"/>
      <c r="GI63" s="298"/>
      <c r="GJ63" s="298"/>
      <c r="GK63" s="298"/>
      <c r="GL63" s="298"/>
      <c r="GM63" s="298"/>
      <c r="GN63" s="298"/>
      <c r="GO63" s="298"/>
      <c r="GP63" s="299"/>
      <c r="GR63" s="300"/>
      <c r="GS63" s="301"/>
      <c r="GT63" s="301"/>
      <c r="GU63" s="301"/>
      <c r="GV63" s="301"/>
      <c r="GW63" s="301"/>
      <c r="GX63" s="301"/>
      <c r="GY63" s="301"/>
      <c r="GZ63" s="301"/>
      <c r="HA63" s="301"/>
      <c r="HB63" s="301"/>
      <c r="HC63" s="301"/>
      <c r="HD63" s="302"/>
      <c r="KN63" s="480"/>
      <c r="KO63" s="480"/>
      <c r="KP63" s="480"/>
      <c r="KQ63" s="480"/>
      <c r="KR63" s="480"/>
      <c r="KS63" s="480"/>
      <c r="KT63" s="480"/>
      <c r="KU63" s="480"/>
      <c r="KV63" s="480"/>
      <c r="KW63" s="480"/>
      <c r="KX63" s="480"/>
      <c r="KY63" s="480"/>
    </row>
    <row r="64" spans="10:332" ht="48" customHeight="1" thickBot="1" x14ac:dyDescent="0.3">
      <c r="J64" s="190"/>
      <c r="K64" s="171">
        <v>3</v>
      </c>
      <c r="L64" s="172"/>
      <c r="M64" s="11"/>
      <c r="N64" s="14" t="s">
        <v>155</v>
      </c>
      <c r="O64" s="200">
        <f>$T$45</f>
        <v>24</v>
      </c>
      <c r="P64" s="201"/>
      <c r="Q64" s="14" t="s">
        <v>156</v>
      </c>
      <c r="R64" s="200">
        <f>$U$61</f>
        <v>2</v>
      </c>
      <c r="S64" s="410"/>
      <c r="T64" s="169" t="s">
        <v>42</v>
      </c>
      <c r="U64" s="170"/>
      <c r="V64" s="184" t="s">
        <v>43</v>
      </c>
      <c r="W64" s="185"/>
      <c r="X64" s="173" t="s">
        <v>44</v>
      </c>
      <c r="Y64" s="174"/>
      <c r="Z64" s="174"/>
      <c r="AA64" s="175"/>
      <c r="AB64" s="152" t="s">
        <v>46</v>
      </c>
      <c r="AC64" s="153"/>
      <c r="AD64" s="154"/>
      <c r="AP64" s="13" t="s">
        <v>84</v>
      </c>
      <c r="AQ64" s="171">
        <v>18</v>
      </c>
      <c r="AR64" s="172"/>
      <c r="AS64" s="11"/>
      <c r="AT64" s="14" t="s">
        <v>194</v>
      </c>
      <c r="AU64" s="356">
        <f>$U$126</f>
        <v>9.6000000000000002E-2</v>
      </c>
      <c r="AV64" s="357"/>
      <c r="AW64" s="14" t="s">
        <v>218</v>
      </c>
      <c r="AX64" s="356">
        <f>$AZ$57</f>
        <v>1.9200000000000002E-2</v>
      </c>
      <c r="AY64" s="357"/>
      <c r="AZ64" s="169" t="s">
        <v>42</v>
      </c>
      <c r="BA64" s="170"/>
      <c r="BB64" s="184" t="s">
        <v>43</v>
      </c>
      <c r="BC64" s="185"/>
      <c r="BD64" s="173" t="s">
        <v>44</v>
      </c>
      <c r="BE64" s="174"/>
      <c r="BF64" s="174"/>
      <c r="BG64" s="175"/>
      <c r="BH64" s="211" t="s">
        <v>46</v>
      </c>
      <c r="BI64" s="211"/>
      <c r="BJ64" s="211"/>
      <c r="BK64" s="211"/>
      <c r="BL64" s="211"/>
      <c r="BP64" s="190"/>
      <c r="BQ64" s="171">
        <v>22</v>
      </c>
      <c r="BR64" s="172"/>
      <c r="BS64" s="55"/>
      <c r="BT64" s="14" t="s">
        <v>191</v>
      </c>
      <c r="BU64" s="147">
        <f>$T$105</f>
        <v>0.53125929703769814</v>
      </c>
      <c r="BV64" s="148"/>
      <c r="BW64" s="14" t="s">
        <v>159</v>
      </c>
      <c r="BX64" s="147">
        <f>$T$49</f>
        <v>220</v>
      </c>
      <c r="BY64" s="148"/>
      <c r="BZ64" s="169" t="s">
        <v>42</v>
      </c>
      <c r="CA64" s="170"/>
      <c r="CB64" s="184" t="s">
        <v>43</v>
      </c>
      <c r="CC64" s="185"/>
      <c r="CD64" s="173" t="s">
        <v>44</v>
      </c>
      <c r="CE64" s="174"/>
      <c r="CF64" s="174"/>
      <c r="CG64" s="175"/>
      <c r="CH64" s="152" t="s">
        <v>46</v>
      </c>
      <c r="CI64" s="153"/>
      <c r="CJ64" s="154"/>
      <c r="CR64" s="190"/>
      <c r="CS64" s="171">
        <v>30</v>
      </c>
      <c r="CT64" s="172"/>
      <c r="CU64" s="55"/>
      <c r="CV64" s="14" t="s">
        <v>230</v>
      </c>
      <c r="CW64" s="356">
        <f>$DE$69</f>
        <v>6</v>
      </c>
      <c r="CX64" s="357"/>
      <c r="CY64" s="14" t="s">
        <v>177</v>
      </c>
      <c r="CZ64" s="147">
        <f>$T$113</f>
        <v>0.95626673466785672</v>
      </c>
      <c r="DA64" s="148"/>
      <c r="DB64" s="169" t="s">
        <v>42</v>
      </c>
      <c r="DC64" s="170"/>
      <c r="DD64" s="184" t="s">
        <v>43</v>
      </c>
      <c r="DE64" s="185"/>
      <c r="DF64" s="173" t="s">
        <v>44</v>
      </c>
      <c r="DG64" s="174"/>
      <c r="DH64" s="174"/>
      <c r="DI64" s="175"/>
      <c r="DJ64" s="152" t="s">
        <v>46</v>
      </c>
      <c r="DK64" s="153"/>
      <c r="DL64" s="154"/>
      <c r="EK64" s="190"/>
      <c r="EL64" s="272" t="s">
        <v>40</v>
      </c>
      <c r="EM64" s="172"/>
      <c r="EN64" s="11"/>
      <c r="EO64" s="15"/>
      <c r="EP64" s="15"/>
      <c r="EQ64" s="15"/>
      <c r="ER64" s="15"/>
      <c r="ES64" s="15"/>
      <c r="ET64" s="15"/>
      <c r="EU64" s="169" t="s">
        <v>42</v>
      </c>
      <c r="EV64" s="170"/>
      <c r="EW64" s="184" t="s">
        <v>43</v>
      </c>
      <c r="EX64" s="185"/>
      <c r="EY64" s="173" t="s">
        <v>44</v>
      </c>
      <c r="EZ64" s="174"/>
      <c r="FA64" s="174"/>
      <c r="FB64" s="175"/>
      <c r="GG64" s="300"/>
      <c r="GH64" s="301"/>
      <c r="GI64" s="301"/>
      <c r="GJ64" s="301"/>
      <c r="GK64" s="301"/>
      <c r="GL64" s="301"/>
      <c r="GM64" s="301"/>
      <c r="GN64" s="301"/>
      <c r="GO64" s="301"/>
      <c r="GP64" s="302"/>
      <c r="JR64" s="190"/>
      <c r="JS64" s="272" t="s">
        <v>40</v>
      </c>
      <c r="JT64" s="172"/>
      <c r="JU64" s="11"/>
      <c r="JV64" s="15"/>
      <c r="JW64" s="15"/>
      <c r="JX64" s="15"/>
      <c r="JY64" s="15"/>
      <c r="JZ64" s="15"/>
      <c r="KA64" s="15"/>
      <c r="KB64" s="169" t="s">
        <v>42</v>
      </c>
      <c r="KC64" s="170"/>
      <c r="KD64" s="184" t="s">
        <v>43</v>
      </c>
      <c r="KE64" s="185"/>
      <c r="KF64" s="173" t="s">
        <v>44</v>
      </c>
      <c r="KG64" s="174"/>
      <c r="KH64" s="174"/>
      <c r="KI64" s="175"/>
      <c r="KN64" s="480"/>
      <c r="KO64" s="480"/>
      <c r="KP64" s="480"/>
      <c r="KQ64" s="480"/>
      <c r="KR64" s="480"/>
      <c r="KS64" s="480"/>
      <c r="KT64" s="480"/>
      <c r="KU64" s="480"/>
      <c r="KV64" s="480"/>
      <c r="KW64" s="480"/>
      <c r="KX64" s="480"/>
      <c r="KY64" s="480"/>
    </row>
    <row r="65" spans="8:311" ht="48" customHeight="1" x14ac:dyDescent="0.25">
      <c r="J65" s="191"/>
      <c r="K65" s="321" t="s">
        <v>180</v>
      </c>
      <c r="L65" s="322"/>
      <c r="M65" s="322"/>
      <c r="N65" s="322"/>
      <c r="O65" s="322"/>
      <c r="P65" s="322"/>
      <c r="Q65" s="322"/>
      <c r="R65" s="322"/>
      <c r="S65" s="365"/>
      <c r="T65" s="325">
        <f>O64/R64</f>
        <v>12</v>
      </c>
      <c r="U65" s="326"/>
      <c r="V65" s="406" t="s">
        <v>119</v>
      </c>
      <c r="W65" s="407"/>
      <c r="X65" s="176"/>
      <c r="Y65" s="178" t="s">
        <v>144</v>
      </c>
      <c r="Z65" s="179"/>
      <c r="AA65" s="182"/>
      <c r="AB65" s="155"/>
      <c r="AC65" s="156"/>
      <c r="AD65" s="157"/>
      <c r="AP65" s="190"/>
      <c r="AQ65" s="225"/>
      <c r="AR65" s="226"/>
      <c r="AS65" s="226"/>
      <c r="AT65" s="226"/>
      <c r="AU65" s="226"/>
      <c r="AV65" s="226"/>
      <c r="AW65" s="226"/>
      <c r="AX65" s="226"/>
      <c r="AY65" s="226"/>
      <c r="AZ65" s="161">
        <f>2*AU64+2*AX64</f>
        <v>0.23039999999999999</v>
      </c>
      <c r="BA65" s="162"/>
      <c r="BB65" s="218" t="s">
        <v>195</v>
      </c>
      <c r="BC65" s="219"/>
      <c r="BD65" s="176"/>
      <c r="BE65" s="178" t="s">
        <v>220</v>
      </c>
      <c r="BF65" s="179"/>
      <c r="BG65" s="182"/>
      <c r="BH65" s="212"/>
      <c r="BI65" s="212"/>
      <c r="BJ65" s="212"/>
      <c r="BK65" s="212"/>
      <c r="BL65" s="212"/>
      <c r="BP65" s="191"/>
      <c r="BQ65" s="225"/>
      <c r="BR65" s="226"/>
      <c r="BS65" s="226"/>
      <c r="BT65" s="226"/>
      <c r="BU65" s="226"/>
      <c r="BV65" s="226"/>
      <c r="BW65" s="226"/>
      <c r="BX65" s="226"/>
      <c r="BY65" s="226"/>
      <c r="BZ65" s="161">
        <f>BX64/BU64</f>
        <v>414.11040000000003</v>
      </c>
      <c r="CA65" s="162"/>
      <c r="CB65" s="218" t="s">
        <v>242</v>
      </c>
      <c r="CC65" s="219"/>
      <c r="CD65" s="176"/>
      <c r="CE65" s="178" t="s">
        <v>226</v>
      </c>
      <c r="CF65" s="179"/>
      <c r="CG65" s="182"/>
      <c r="CH65" s="155"/>
      <c r="CI65" s="156"/>
      <c r="CJ65" s="157"/>
      <c r="CP65" s="25"/>
      <c r="CQ65" s="52" t="s">
        <v>182</v>
      </c>
      <c r="CR65" s="191"/>
      <c r="CS65" s="225" t="s">
        <v>229</v>
      </c>
      <c r="CT65" s="226"/>
      <c r="CU65" s="226"/>
      <c r="CV65" s="226"/>
      <c r="CW65" s="226"/>
      <c r="CX65" s="226"/>
      <c r="CY65" s="226"/>
      <c r="CZ65" s="226"/>
      <c r="DA65" s="226"/>
      <c r="DB65" s="161">
        <f>CZ64/CW64</f>
        <v>0.15937778911130945</v>
      </c>
      <c r="DC65" s="162"/>
      <c r="DD65" s="218" t="s">
        <v>245</v>
      </c>
      <c r="DE65" s="219"/>
      <c r="DF65" s="176"/>
      <c r="DG65" s="178" t="s">
        <v>232</v>
      </c>
      <c r="DH65" s="179"/>
      <c r="DI65" s="182"/>
      <c r="DJ65" s="155"/>
      <c r="DK65" s="156"/>
      <c r="DL65" s="157"/>
      <c r="EK65" s="191"/>
      <c r="EL65" s="225"/>
      <c r="EM65" s="226"/>
      <c r="EN65" s="226"/>
      <c r="EO65" s="226"/>
      <c r="EP65" s="226"/>
      <c r="EQ65" s="226"/>
      <c r="ER65" s="226"/>
      <c r="ES65" s="226"/>
      <c r="ET65" s="226"/>
      <c r="EU65" s="161"/>
      <c r="EV65" s="162"/>
      <c r="EW65" s="273"/>
      <c r="EX65" s="187"/>
      <c r="EY65" s="176"/>
      <c r="EZ65" s="274" t="s">
        <v>40</v>
      </c>
      <c r="FA65" s="275"/>
      <c r="FB65" s="182"/>
      <c r="JR65" s="191"/>
      <c r="JS65" s="225"/>
      <c r="JT65" s="226"/>
      <c r="JU65" s="226"/>
      <c r="JV65" s="226"/>
      <c r="JW65" s="226"/>
      <c r="JX65" s="226"/>
      <c r="JY65" s="226"/>
      <c r="JZ65" s="226"/>
      <c r="KA65" s="226"/>
      <c r="KB65" s="161"/>
      <c r="KC65" s="162"/>
      <c r="KD65" s="273"/>
      <c r="KE65" s="187"/>
      <c r="KF65" s="176"/>
      <c r="KG65" s="274" t="s">
        <v>40</v>
      </c>
      <c r="KH65" s="275"/>
      <c r="KI65" s="182"/>
      <c r="KN65" s="480"/>
      <c r="KO65" s="480"/>
      <c r="KP65" s="480"/>
      <c r="KQ65" s="480"/>
      <c r="KR65" s="480"/>
      <c r="KS65" s="480"/>
      <c r="KT65" s="480"/>
      <c r="KU65" s="480"/>
      <c r="KV65" s="480"/>
      <c r="KW65" s="480"/>
      <c r="KX65" s="480"/>
      <c r="KY65" s="480"/>
    </row>
    <row r="66" spans="8:311" ht="48" customHeight="1" thickBot="1" x14ac:dyDescent="0.3">
      <c r="J66" s="192"/>
      <c r="K66" s="228"/>
      <c r="L66" s="188"/>
      <c r="M66" s="188"/>
      <c r="N66" s="188"/>
      <c r="O66" s="188"/>
      <c r="P66" s="188"/>
      <c r="Q66" s="188"/>
      <c r="R66" s="188"/>
      <c r="S66" s="189"/>
      <c r="T66" s="327"/>
      <c r="U66" s="328"/>
      <c r="V66" s="408"/>
      <c r="W66" s="409"/>
      <c r="X66" s="177"/>
      <c r="Y66" s="180"/>
      <c r="Z66" s="181"/>
      <c r="AA66" s="183"/>
      <c r="AB66" s="158"/>
      <c r="AC66" s="159"/>
      <c r="AD66" s="160"/>
      <c r="AP66" s="192"/>
      <c r="AQ66" s="228"/>
      <c r="AR66" s="188"/>
      <c r="AS66" s="188"/>
      <c r="AT66" s="188"/>
      <c r="AU66" s="188"/>
      <c r="AV66" s="188"/>
      <c r="AW66" s="188"/>
      <c r="AX66" s="188"/>
      <c r="AY66" s="188"/>
      <c r="AZ66" s="163"/>
      <c r="BA66" s="164"/>
      <c r="BB66" s="220"/>
      <c r="BC66" s="221"/>
      <c r="BD66" s="177"/>
      <c r="BE66" s="180"/>
      <c r="BF66" s="181"/>
      <c r="BG66" s="183"/>
      <c r="BH66" s="213"/>
      <c r="BI66" s="213"/>
      <c r="BJ66" s="213"/>
      <c r="BK66" s="213"/>
      <c r="BL66" s="213"/>
      <c r="BP66" s="192"/>
      <c r="BQ66" s="228"/>
      <c r="BR66" s="188"/>
      <c r="BS66" s="188"/>
      <c r="BT66" s="188"/>
      <c r="BU66" s="188"/>
      <c r="BV66" s="188"/>
      <c r="BW66" s="188"/>
      <c r="BX66" s="188"/>
      <c r="BY66" s="188"/>
      <c r="BZ66" s="163"/>
      <c r="CA66" s="164"/>
      <c r="CB66" s="220"/>
      <c r="CC66" s="221"/>
      <c r="CD66" s="177"/>
      <c r="CE66" s="180"/>
      <c r="CF66" s="181"/>
      <c r="CG66" s="183"/>
      <c r="CH66" s="158"/>
      <c r="CI66" s="159"/>
      <c r="CJ66" s="160"/>
      <c r="CP66" s="25"/>
      <c r="CR66" s="192"/>
      <c r="CS66" s="228"/>
      <c r="CT66" s="188"/>
      <c r="CU66" s="188"/>
      <c r="CV66" s="188"/>
      <c r="CW66" s="188"/>
      <c r="CX66" s="188"/>
      <c r="CY66" s="188"/>
      <c r="CZ66" s="188"/>
      <c r="DA66" s="188"/>
      <c r="DB66" s="163"/>
      <c r="DC66" s="164"/>
      <c r="DD66" s="220"/>
      <c r="DE66" s="221"/>
      <c r="DF66" s="177"/>
      <c r="DG66" s="180"/>
      <c r="DH66" s="181"/>
      <c r="DI66" s="183"/>
      <c r="DJ66" s="158"/>
      <c r="DK66" s="159"/>
      <c r="DL66" s="160"/>
      <c r="EK66" s="192"/>
      <c r="EL66" s="228"/>
      <c r="EM66" s="188"/>
      <c r="EN66" s="188"/>
      <c r="EO66" s="188"/>
      <c r="EP66" s="188"/>
      <c r="EQ66" s="188"/>
      <c r="ER66" s="188"/>
      <c r="ES66" s="188"/>
      <c r="ET66" s="188"/>
      <c r="EU66" s="163"/>
      <c r="EV66" s="164"/>
      <c r="EW66" s="228"/>
      <c r="EX66" s="189"/>
      <c r="EY66" s="177"/>
      <c r="EZ66" s="276"/>
      <c r="FA66" s="277"/>
      <c r="FB66" s="183"/>
      <c r="JR66" s="192"/>
      <c r="JS66" s="228"/>
      <c r="JT66" s="188"/>
      <c r="JU66" s="188"/>
      <c r="JV66" s="188"/>
      <c r="JW66" s="188"/>
      <c r="JX66" s="188"/>
      <c r="JY66" s="188"/>
      <c r="JZ66" s="188"/>
      <c r="KA66" s="188"/>
      <c r="KB66" s="163"/>
      <c r="KC66" s="164"/>
      <c r="KD66" s="228"/>
      <c r="KE66" s="189"/>
      <c r="KF66" s="177"/>
      <c r="KG66" s="276"/>
      <c r="KH66" s="277"/>
      <c r="KI66" s="183"/>
      <c r="KN66" s="480"/>
      <c r="KO66" s="480"/>
      <c r="KP66" s="480"/>
      <c r="KQ66" s="480"/>
      <c r="KR66" s="480"/>
      <c r="KS66" s="480"/>
      <c r="KT66" s="480"/>
      <c r="KU66" s="480"/>
      <c r="KV66" s="480"/>
      <c r="KW66" s="480"/>
      <c r="KX66" s="480"/>
      <c r="KY66" s="480"/>
    </row>
    <row r="67" spans="8:311" ht="48" customHeight="1" x14ac:dyDescent="0.25">
      <c r="CP67" s="25"/>
      <c r="KN67" s="480"/>
      <c r="KO67" s="480"/>
      <c r="KP67" s="480"/>
      <c r="KQ67" s="480"/>
      <c r="KR67" s="480"/>
      <c r="KS67" s="480"/>
      <c r="KT67" s="480"/>
      <c r="KU67" s="480"/>
      <c r="KV67" s="480"/>
      <c r="KW67" s="480"/>
      <c r="KX67" s="480"/>
      <c r="KY67" s="480"/>
    </row>
    <row r="68" spans="8:311" ht="48" customHeight="1" thickBot="1" x14ac:dyDescent="0.3">
      <c r="J68" s="190"/>
      <c r="K68" s="171">
        <v>4</v>
      </c>
      <c r="L68" s="172"/>
      <c r="M68" s="11"/>
      <c r="N68" s="14" t="s">
        <v>159</v>
      </c>
      <c r="O68" s="147">
        <f>$T$49</f>
        <v>220</v>
      </c>
      <c r="P68" s="148"/>
      <c r="Q68" s="15"/>
      <c r="R68" s="15"/>
      <c r="S68" s="15"/>
      <c r="T68" s="169" t="s">
        <v>42</v>
      </c>
      <c r="U68" s="170"/>
      <c r="V68" s="184" t="s">
        <v>43</v>
      </c>
      <c r="W68" s="185"/>
      <c r="X68" s="173" t="s">
        <v>44</v>
      </c>
      <c r="Y68" s="174"/>
      <c r="Z68" s="174"/>
      <c r="AA68" s="175"/>
      <c r="AB68" s="211" t="s">
        <v>46</v>
      </c>
      <c r="AC68" s="211"/>
      <c r="AD68" s="211"/>
      <c r="AE68" s="211"/>
      <c r="AF68" s="211"/>
      <c r="BP68" s="190"/>
      <c r="BQ68" s="171">
        <v>23</v>
      </c>
      <c r="BR68" s="172"/>
      <c r="BS68" s="55"/>
      <c r="BT68" s="15"/>
      <c r="BU68" s="15"/>
      <c r="BV68" s="15"/>
      <c r="BW68" s="15"/>
      <c r="BX68" s="15"/>
      <c r="BY68" s="15"/>
      <c r="BZ68" s="169" t="s">
        <v>42</v>
      </c>
      <c r="CA68" s="170"/>
      <c r="CB68" s="184" t="s">
        <v>43</v>
      </c>
      <c r="CC68" s="185"/>
      <c r="CD68" s="173" t="s">
        <v>44</v>
      </c>
      <c r="CE68" s="174"/>
      <c r="CF68" s="174"/>
      <c r="CG68" s="175"/>
      <c r="CH68" s="211" t="s">
        <v>46</v>
      </c>
      <c r="CI68" s="211"/>
      <c r="CJ68" s="211"/>
      <c r="CK68" s="211"/>
      <c r="CL68" s="211"/>
      <c r="CP68" s="25"/>
      <c r="CR68" s="202" t="s">
        <v>139</v>
      </c>
      <c r="CS68" s="203"/>
      <c r="CT68" s="204"/>
      <c r="CU68" s="190"/>
      <c r="CV68" s="272" t="s">
        <v>40</v>
      </c>
      <c r="CW68" s="172"/>
      <c r="CX68" s="11"/>
      <c r="CY68" s="15"/>
      <c r="CZ68" s="15"/>
      <c r="DA68" s="15"/>
      <c r="DB68" s="15"/>
      <c r="DC68" s="15"/>
      <c r="DD68" s="15"/>
      <c r="DE68" s="169" t="s">
        <v>42</v>
      </c>
      <c r="DF68" s="170"/>
      <c r="DG68" s="184" t="s">
        <v>43</v>
      </c>
      <c r="DH68" s="185"/>
      <c r="DI68" s="173" t="s">
        <v>44</v>
      </c>
      <c r="DJ68" s="174"/>
      <c r="DK68" s="174"/>
      <c r="DL68" s="175"/>
      <c r="EK68" s="190"/>
      <c r="EL68" s="272" t="s">
        <v>40</v>
      </c>
      <c r="EM68" s="172"/>
      <c r="EN68" s="11"/>
      <c r="EO68" s="15"/>
      <c r="EP68" s="15"/>
      <c r="EQ68" s="15"/>
      <c r="ER68" s="15"/>
      <c r="ES68" s="15"/>
      <c r="ET68" s="15"/>
      <c r="EU68" s="169" t="s">
        <v>42</v>
      </c>
      <c r="EV68" s="170"/>
      <c r="EW68" s="184" t="s">
        <v>43</v>
      </c>
      <c r="EX68" s="185"/>
      <c r="EY68" s="173" t="s">
        <v>44</v>
      </c>
      <c r="EZ68" s="174"/>
      <c r="FA68" s="174"/>
      <c r="FB68" s="175"/>
      <c r="JR68" s="190"/>
      <c r="JS68" s="272" t="s">
        <v>40</v>
      </c>
      <c r="JT68" s="172"/>
      <c r="JU68" s="11"/>
      <c r="JV68" s="15"/>
      <c r="JW68" s="15"/>
      <c r="JX68" s="15"/>
      <c r="JY68" s="15"/>
      <c r="JZ68" s="15"/>
      <c r="KA68" s="15"/>
      <c r="KB68" s="169" t="s">
        <v>42</v>
      </c>
      <c r="KC68" s="170"/>
      <c r="KD68" s="184" t="s">
        <v>43</v>
      </c>
      <c r="KE68" s="185"/>
      <c r="KF68" s="173" t="s">
        <v>44</v>
      </c>
      <c r="KG68" s="174"/>
      <c r="KH68" s="174"/>
      <c r="KI68" s="175"/>
    </row>
    <row r="69" spans="8:311" ht="48" customHeight="1" x14ac:dyDescent="0.25">
      <c r="H69" s="25"/>
      <c r="I69" s="52" t="s">
        <v>182</v>
      </c>
      <c r="J69" s="191"/>
      <c r="K69" s="368" t="s">
        <v>162</v>
      </c>
      <c r="L69" s="369"/>
      <c r="M69" s="369"/>
      <c r="N69" s="369"/>
      <c r="O69" s="369"/>
      <c r="P69" s="369"/>
      <c r="Q69" s="369"/>
      <c r="R69" s="369"/>
      <c r="S69" s="370"/>
      <c r="T69" s="325">
        <f>0.95*O68</f>
        <v>209</v>
      </c>
      <c r="U69" s="326"/>
      <c r="V69" s="441" t="s">
        <v>104</v>
      </c>
      <c r="W69" s="442"/>
      <c r="X69" s="176"/>
      <c r="Y69" s="178" t="s">
        <v>160</v>
      </c>
      <c r="Z69" s="179"/>
      <c r="AA69" s="182"/>
      <c r="AB69" s="212"/>
      <c r="AC69" s="212"/>
      <c r="AD69" s="212"/>
      <c r="AE69" s="212"/>
      <c r="AF69" s="212"/>
      <c r="BP69" s="191"/>
      <c r="BQ69" s="268" t="s">
        <v>235</v>
      </c>
      <c r="BR69" s="269"/>
      <c r="BS69" s="147">
        <f>$AP$46</f>
        <v>0.7238093671679029</v>
      </c>
      <c r="BT69" s="148"/>
      <c r="BU69" s="225"/>
      <c r="BV69" s="226"/>
      <c r="BW69" s="226"/>
      <c r="BX69" s="226"/>
      <c r="BY69" s="227"/>
      <c r="BZ69" s="161">
        <f>BS70*BS69</f>
        <v>299.73698656164714</v>
      </c>
      <c r="CA69" s="162"/>
      <c r="CB69" s="218" t="s">
        <v>242</v>
      </c>
      <c r="CC69" s="219"/>
      <c r="CD69" s="176"/>
      <c r="CE69" s="178" t="s">
        <v>228</v>
      </c>
      <c r="CF69" s="179"/>
      <c r="CG69" s="182"/>
      <c r="CH69" s="212"/>
      <c r="CI69" s="212"/>
      <c r="CJ69" s="212"/>
      <c r="CK69" s="212"/>
      <c r="CL69" s="212"/>
      <c r="CP69" s="25"/>
      <c r="CR69" s="205"/>
      <c r="CS69" s="206"/>
      <c r="CT69" s="207"/>
      <c r="CU69" s="191"/>
      <c r="CV69" s="238" t="s">
        <v>246</v>
      </c>
      <c r="CW69" s="226"/>
      <c r="CX69" s="226"/>
      <c r="CY69" s="226"/>
      <c r="CZ69" s="226"/>
      <c r="DA69" s="226"/>
      <c r="DB69" s="226"/>
      <c r="DC69" s="226"/>
      <c r="DD69" s="226"/>
      <c r="DE69" s="336">
        <v>6</v>
      </c>
      <c r="DF69" s="337"/>
      <c r="DG69" s="218" t="s">
        <v>231</v>
      </c>
      <c r="DH69" s="219"/>
      <c r="DI69" s="176"/>
      <c r="DJ69" s="178" t="s">
        <v>230</v>
      </c>
      <c r="DK69" s="179"/>
      <c r="DL69" s="182"/>
      <c r="EK69" s="191"/>
      <c r="EL69" s="225"/>
      <c r="EM69" s="226"/>
      <c r="EN69" s="226"/>
      <c r="EO69" s="226"/>
      <c r="EP69" s="226"/>
      <c r="EQ69" s="226"/>
      <c r="ER69" s="226"/>
      <c r="ES69" s="226"/>
      <c r="ET69" s="226"/>
      <c r="EU69" s="161"/>
      <c r="EV69" s="162"/>
      <c r="EW69" s="273"/>
      <c r="EX69" s="187"/>
      <c r="EY69" s="176"/>
      <c r="EZ69" s="274" t="s">
        <v>40</v>
      </c>
      <c r="FA69" s="275"/>
      <c r="FB69" s="182"/>
      <c r="JR69" s="191"/>
      <c r="JS69" s="225"/>
      <c r="JT69" s="226"/>
      <c r="JU69" s="226"/>
      <c r="JV69" s="226"/>
      <c r="JW69" s="226"/>
      <c r="JX69" s="226"/>
      <c r="JY69" s="226"/>
      <c r="JZ69" s="226"/>
      <c r="KA69" s="226"/>
      <c r="KB69" s="161"/>
      <c r="KC69" s="162"/>
      <c r="KD69" s="273"/>
      <c r="KE69" s="187"/>
      <c r="KF69" s="176"/>
      <c r="KG69" s="274" t="s">
        <v>40</v>
      </c>
      <c r="KH69" s="275"/>
      <c r="KI69" s="182"/>
    </row>
    <row r="70" spans="8:311" ht="48" customHeight="1" thickBot="1" x14ac:dyDescent="0.3">
      <c r="H70" s="25"/>
      <c r="J70" s="192"/>
      <c r="K70" s="196"/>
      <c r="L70" s="197"/>
      <c r="M70" s="197"/>
      <c r="N70" s="197"/>
      <c r="O70" s="197"/>
      <c r="P70" s="197"/>
      <c r="Q70" s="197"/>
      <c r="R70" s="197"/>
      <c r="S70" s="168"/>
      <c r="T70" s="327"/>
      <c r="U70" s="328"/>
      <c r="V70" s="443"/>
      <c r="W70" s="444"/>
      <c r="X70" s="177"/>
      <c r="Y70" s="180"/>
      <c r="Z70" s="181"/>
      <c r="AA70" s="183"/>
      <c r="AB70" s="213"/>
      <c r="AC70" s="213"/>
      <c r="AD70" s="213"/>
      <c r="AE70" s="213"/>
      <c r="AF70" s="213"/>
      <c r="BP70" s="192"/>
      <c r="BQ70" s="387" t="s">
        <v>255</v>
      </c>
      <c r="BR70" s="388"/>
      <c r="BS70" s="286">
        <f xml:space="preserve"> $BZ$65</f>
        <v>414.11040000000003</v>
      </c>
      <c r="BT70" s="287"/>
      <c r="BU70" s="228"/>
      <c r="BV70" s="188"/>
      <c r="BW70" s="188"/>
      <c r="BX70" s="188"/>
      <c r="BY70" s="189"/>
      <c r="BZ70" s="163"/>
      <c r="CA70" s="164"/>
      <c r="CB70" s="220"/>
      <c r="CC70" s="221"/>
      <c r="CD70" s="177"/>
      <c r="CE70" s="180"/>
      <c r="CF70" s="181"/>
      <c r="CG70" s="183"/>
      <c r="CH70" s="213"/>
      <c r="CI70" s="213"/>
      <c r="CJ70" s="213"/>
      <c r="CK70" s="213"/>
      <c r="CL70" s="213"/>
      <c r="CP70" s="25"/>
      <c r="CR70" s="208"/>
      <c r="CS70" s="209"/>
      <c r="CT70" s="210"/>
      <c r="CU70" s="192"/>
      <c r="CV70" s="228"/>
      <c r="CW70" s="188"/>
      <c r="CX70" s="188"/>
      <c r="CY70" s="188"/>
      <c r="CZ70" s="188"/>
      <c r="DA70" s="188"/>
      <c r="DB70" s="188"/>
      <c r="DC70" s="188"/>
      <c r="DD70" s="188"/>
      <c r="DE70" s="338"/>
      <c r="DF70" s="339"/>
      <c r="DG70" s="220"/>
      <c r="DH70" s="221"/>
      <c r="DI70" s="177"/>
      <c r="DJ70" s="180"/>
      <c r="DK70" s="181"/>
      <c r="DL70" s="183"/>
      <c r="EK70" s="192"/>
      <c r="EL70" s="228"/>
      <c r="EM70" s="188"/>
      <c r="EN70" s="188"/>
      <c r="EO70" s="188"/>
      <c r="EP70" s="188"/>
      <c r="EQ70" s="188"/>
      <c r="ER70" s="188"/>
      <c r="ES70" s="188"/>
      <c r="ET70" s="188"/>
      <c r="EU70" s="163"/>
      <c r="EV70" s="164"/>
      <c r="EW70" s="228"/>
      <c r="EX70" s="189"/>
      <c r="EY70" s="177"/>
      <c r="EZ70" s="276"/>
      <c r="FA70" s="277"/>
      <c r="FB70" s="183"/>
      <c r="JR70" s="192"/>
      <c r="JS70" s="228"/>
      <c r="JT70" s="188"/>
      <c r="JU70" s="188"/>
      <c r="JV70" s="188"/>
      <c r="JW70" s="188"/>
      <c r="JX70" s="188"/>
      <c r="JY70" s="188"/>
      <c r="JZ70" s="188"/>
      <c r="KA70" s="188"/>
      <c r="KB70" s="163"/>
      <c r="KC70" s="164"/>
      <c r="KD70" s="228"/>
      <c r="KE70" s="189"/>
      <c r="KF70" s="177"/>
      <c r="KG70" s="276"/>
      <c r="KH70" s="277"/>
      <c r="KI70" s="183"/>
    </row>
    <row r="71" spans="8:311" ht="48" customHeight="1" x14ac:dyDescent="0.25">
      <c r="H71" s="25"/>
      <c r="CP71" s="25"/>
    </row>
    <row r="72" spans="8:311" ht="48" customHeight="1" thickBot="1" x14ac:dyDescent="0.3">
      <c r="H72" s="25"/>
      <c r="J72" s="190"/>
      <c r="K72" s="171">
        <v>4.0999999999999996</v>
      </c>
      <c r="L72" s="172"/>
      <c r="M72" s="11"/>
      <c r="N72" s="14" t="s">
        <v>167</v>
      </c>
      <c r="O72" s="147">
        <f>$U$85</f>
        <v>0.9</v>
      </c>
      <c r="P72" s="148"/>
      <c r="Q72" s="14" t="s">
        <v>169</v>
      </c>
      <c r="R72" s="147">
        <f>$W$93</f>
        <v>0.08</v>
      </c>
      <c r="S72" s="148"/>
      <c r="T72" s="169" t="s">
        <v>42</v>
      </c>
      <c r="U72" s="170"/>
      <c r="V72" s="184" t="s">
        <v>43</v>
      </c>
      <c r="W72" s="185"/>
      <c r="X72" s="173" t="s">
        <v>44</v>
      </c>
      <c r="Y72" s="174"/>
      <c r="Z72" s="174"/>
      <c r="AA72" s="175"/>
      <c r="AB72" s="211" t="s">
        <v>46</v>
      </c>
      <c r="AC72" s="211"/>
      <c r="AD72" s="211"/>
      <c r="AE72" s="211"/>
      <c r="AF72" s="211"/>
      <c r="AG72" s="211"/>
      <c r="AH72" s="211"/>
      <c r="AI72" s="211"/>
      <c r="BP72" s="190"/>
      <c r="BQ72" s="171">
        <v>23</v>
      </c>
      <c r="BR72" s="172"/>
      <c r="BS72" s="11"/>
      <c r="BT72" s="14" t="s">
        <v>234</v>
      </c>
      <c r="BU72" s="147">
        <f>$CC$61</f>
        <v>297.57071820377092</v>
      </c>
      <c r="BV72" s="148"/>
      <c r="BW72" s="14" t="s">
        <v>209</v>
      </c>
      <c r="BX72" s="147">
        <f>$T$122</f>
        <v>0.79688894555654721</v>
      </c>
      <c r="BY72" s="148"/>
      <c r="BZ72" s="169" t="s">
        <v>42</v>
      </c>
      <c r="CA72" s="170"/>
      <c r="CB72" s="184" t="s">
        <v>43</v>
      </c>
      <c r="CC72" s="185"/>
      <c r="CD72" s="173" t="s">
        <v>44</v>
      </c>
      <c r="CE72" s="174"/>
      <c r="CF72" s="174"/>
      <c r="CG72" s="175"/>
      <c r="CH72" s="152" t="s">
        <v>46</v>
      </c>
      <c r="CI72" s="153"/>
      <c r="CJ72" s="154"/>
      <c r="CP72" s="25"/>
      <c r="CR72" s="16"/>
      <c r="CS72" s="18"/>
      <c r="CT72" s="149">
        <v>0.503</v>
      </c>
      <c r="CU72" s="149"/>
      <c r="CV72" s="149">
        <v>0.56699999999999995</v>
      </c>
      <c r="CW72" s="149"/>
      <c r="CX72" s="149">
        <v>0.63600000000000001</v>
      </c>
      <c r="CY72" s="149"/>
      <c r="CZ72" s="149">
        <v>0.70899999999999996</v>
      </c>
      <c r="DA72" s="149"/>
      <c r="DB72" s="149">
        <v>0.78500000000000003</v>
      </c>
      <c r="DC72" s="149"/>
      <c r="DD72" s="149">
        <v>0.88300000000000001</v>
      </c>
      <c r="DE72" s="149"/>
      <c r="DF72" s="149">
        <v>0.98499999999999999</v>
      </c>
      <c r="DG72" s="149"/>
      <c r="DH72" s="149">
        <v>1.0940000000000001</v>
      </c>
      <c r="DI72" s="149"/>
      <c r="DJ72" s="149">
        <v>1.2270000000000001</v>
      </c>
      <c r="DK72" s="149"/>
      <c r="DL72" s="149">
        <v>1.3680000000000001</v>
      </c>
      <c r="DM72" s="149"/>
      <c r="DN72" s="149">
        <v>1.5389999999999999</v>
      </c>
      <c r="DO72" s="149"/>
      <c r="DP72" s="59"/>
      <c r="EK72" s="190"/>
      <c r="EL72" s="272" t="s">
        <v>40</v>
      </c>
      <c r="EM72" s="172"/>
      <c r="EN72" s="11"/>
      <c r="EO72" s="15"/>
      <c r="EP72" s="15"/>
      <c r="EQ72" s="15"/>
      <c r="ER72" s="15"/>
      <c r="ES72" s="15"/>
      <c r="ET72" s="15"/>
      <c r="EU72" s="169" t="s">
        <v>42</v>
      </c>
      <c r="EV72" s="170"/>
      <c r="EW72" s="184" t="s">
        <v>43</v>
      </c>
      <c r="EX72" s="185"/>
      <c r="EY72" s="173" t="s">
        <v>44</v>
      </c>
      <c r="EZ72" s="174"/>
      <c r="FA72" s="174"/>
      <c r="FB72" s="175"/>
      <c r="JR72" s="190"/>
      <c r="JS72" s="272" t="s">
        <v>40</v>
      </c>
      <c r="JT72" s="172"/>
      <c r="JU72" s="11"/>
      <c r="JV72" s="15"/>
      <c r="JW72" s="15"/>
      <c r="JX72" s="15"/>
      <c r="JY72" s="15"/>
      <c r="JZ72" s="15"/>
      <c r="KA72" s="15"/>
      <c r="KB72" s="169" t="s">
        <v>42</v>
      </c>
      <c r="KC72" s="170"/>
      <c r="KD72" s="184" t="s">
        <v>43</v>
      </c>
      <c r="KE72" s="185"/>
      <c r="KF72" s="173" t="s">
        <v>44</v>
      </c>
      <c r="KG72" s="174"/>
      <c r="KH72" s="174"/>
      <c r="KI72" s="175"/>
    </row>
    <row r="73" spans="8:311" ht="48" customHeight="1" x14ac:dyDescent="0.25">
      <c r="H73" s="25"/>
      <c r="I73" s="52" t="s">
        <v>182</v>
      </c>
      <c r="J73" s="191"/>
      <c r="K73" s="14" t="s">
        <v>158</v>
      </c>
      <c r="L73" s="199">
        <f>$T$81</f>
        <v>13.075575575575572</v>
      </c>
      <c r="M73" s="199"/>
      <c r="N73" s="225"/>
      <c r="O73" s="226"/>
      <c r="P73" s="226"/>
      <c r="Q73" s="226"/>
      <c r="R73" s="226"/>
      <c r="S73" s="227"/>
      <c r="T73" s="325">
        <f>4.44*L74*L73*O72*R72</f>
        <v>208.99999999999997</v>
      </c>
      <c r="U73" s="326"/>
      <c r="V73" s="273"/>
      <c r="W73" s="187"/>
      <c r="X73" s="176"/>
      <c r="Y73" s="178" t="s">
        <v>160</v>
      </c>
      <c r="Z73" s="179"/>
      <c r="AA73" s="182"/>
      <c r="AB73" s="39"/>
      <c r="AC73" s="40"/>
      <c r="AD73" s="40"/>
      <c r="AE73" s="40"/>
      <c r="AF73" s="40"/>
      <c r="AG73" s="40"/>
      <c r="AH73" s="40"/>
      <c r="AI73" s="41"/>
      <c r="BN73" s="25"/>
      <c r="BO73" s="52" t="s">
        <v>182</v>
      </c>
      <c r="BP73" s="191"/>
      <c r="BQ73" s="368"/>
      <c r="BR73" s="369"/>
      <c r="BS73" s="369"/>
      <c r="BT73" s="369"/>
      <c r="BU73" s="369"/>
      <c r="BV73" s="369"/>
      <c r="BW73" s="369"/>
      <c r="BX73" s="369"/>
      <c r="BY73" s="370"/>
      <c r="BZ73" s="161">
        <f>BU72/BX72</f>
        <v>373.41554285954805</v>
      </c>
      <c r="CA73" s="162"/>
      <c r="CB73" s="218" t="s">
        <v>242</v>
      </c>
      <c r="CC73" s="219"/>
      <c r="CD73" s="176"/>
      <c r="CE73" s="340" t="s">
        <v>210</v>
      </c>
      <c r="CF73" s="341"/>
      <c r="CG73" s="182"/>
      <c r="CH73" s="155"/>
      <c r="CI73" s="156"/>
      <c r="CJ73" s="157"/>
      <c r="CP73" s="25"/>
      <c r="CR73" s="22"/>
      <c r="CS73" s="24"/>
      <c r="CT73" s="149">
        <v>1.7669999999999999</v>
      </c>
      <c r="CU73" s="149"/>
      <c r="CV73" s="149">
        <v>2.0110000000000001</v>
      </c>
      <c r="CW73" s="149"/>
      <c r="CX73" s="149">
        <v>2.27</v>
      </c>
      <c r="CY73" s="149"/>
      <c r="CZ73" s="149">
        <v>2.54</v>
      </c>
      <c r="DA73" s="149"/>
      <c r="DB73" s="149">
        <v>2.83</v>
      </c>
      <c r="DC73" s="149"/>
      <c r="DD73" s="149">
        <v>3.14</v>
      </c>
      <c r="DE73" s="149"/>
      <c r="DF73" s="149">
        <v>3.53</v>
      </c>
      <c r="DG73" s="149"/>
      <c r="DH73" s="149">
        <v>3.94</v>
      </c>
      <c r="DI73" s="149"/>
      <c r="DJ73" s="149">
        <v>4.3600000000000003</v>
      </c>
      <c r="DK73" s="149"/>
      <c r="DL73" s="149">
        <v>4.91</v>
      </c>
      <c r="DM73" s="149"/>
      <c r="DN73" s="56"/>
      <c r="DO73" s="57"/>
      <c r="DP73" s="24"/>
      <c r="EK73" s="191"/>
      <c r="EL73" s="225"/>
      <c r="EM73" s="226"/>
      <c r="EN73" s="226"/>
      <c r="EO73" s="226"/>
      <c r="EP73" s="226"/>
      <c r="EQ73" s="226"/>
      <c r="ER73" s="226"/>
      <c r="ES73" s="226"/>
      <c r="ET73" s="226"/>
      <c r="EU73" s="161"/>
      <c r="EV73" s="162"/>
      <c r="EW73" s="273"/>
      <c r="EX73" s="187"/>
      <c r="EY73" s="176"/>
      <c r="EZ73" s="274" t="s">
        <v>40</v>
      </c>
      <c r="FA73" s="275"/>
      <c r="FB73" s="182"/>
      <c r="JR73" s="191"/>
      <c r="JS73" s="225"/>
      <c r="JT73" s="226"/>
      <c r="JU73" s="226"/>
      <c r="JV73" s="226"/>
      <c r="JW73" s="226"/>
      <c r="JX73" s="226"/>
      <c r="JY73" s="226"/>
      <c r="JZ73" s="226"/>
      <c r="KA73" s="226"/>
      <c r="KB73" s="161"/>
      <c r="KC73" s="162"/>
      <c r="KD73" s="273"/>
      <c r="KE73" s="187"/>
      <c r="KF73" s="176"/>
      <c r="KG73" s="274" t="s">
        <v>40</v>
      </c>
      <c r="KH73" s="275"/>
      <c r="KI73" s="182"/>
    </row>
    <row r="74" spans="8:311" ht="48" customHeight="1" thickBot="1" x14ac:dyDescent="0.3">
      <c r="J74" s="192"/>
      <c r="K74" s="38" t="s">
        <v>254</v>
      </c>
      <c r="L74" s="286">
        <f>$T$50</f>
        <v>50</v>
      </c>
      <c r="M74" s="287"/>
      <c r="N74" s="228"/>
      <c r="O74" s="188"/>
      <c r="P74" s="188"/>
      <c r="Q74" s="188"/>
      <c r="R74" s="188"/>
      <c r="S74" s="189"/>
      <c r="T74" s="327"/>
      <c r="U74" s="328"/>
      <c r="V74" s="228"/>
      <c r="W74" s="189"/>
      <c r="X74" s="177"/>
      <c r="Y74" s="180"/>
      <c r="Z74" s="181"/>
      <c r="AA74" s="183"/>
      <c r="AB74" s="42"/>
      <c r="AC74" s="43"/>
      <c r="AD74" s="43"/>
      <c r="AE74" s="43"/>
      <c r="AF74" s="43"/>
      <c r="AG74" s="43"/>
      <c r="AH74" s="43"/>
      <c r="AI74" s="44"/>
      <c r="BN74" s="25"/>
      <c r="BP74" s="192"/>
      <c r="BQ74" s="196"/>
      <c r="BR74" s="197"/>
      <c r="BS74" s="197"/>
      <c r="BT74" s="197"/>
      <c r="BU74" s="197"/>
      <c r="BV74" s="197"/>
      <c r="BW74" s="197"/>
      <c r="BX74" s="197"/>
      <c r="BY74" s="168"/>
      <c r="BZ74" s="163"/>
      <c r="CA74" s="164"/>
      <c r="CB74" s="220"/>
      <c r="CC74" s="221"/>
      <c r="CD74" s="177"/>
      <c r="CE74" s="342"/>
      <c r="CF74" s="343"/>
      <c r="CG74" s="183"/>
      <c r="CH74" s="158"/>
      <c r="CI74" s="159"/>
      <c r="CJ74" s="160"/>
      <c r="CP74" s="25"/>
      <c r="CR74" s="202" t="s">
        <v>140</v>
      </c>
      <c r="CS74" s="203"/>
      <c r="CT74" s="204"/>
      <c r="CU74" s="214"/>
      <c r="CV74" s="272" t="s">
        <v>40</v>
      </c>
      <c r="CW74" s="172"/>
      <c r="CX74" s="12"/>
      <c r="CY74" s="58"/>
      <c r="CZ74" s="58"/>
      <c r="DA74" s="58"/>
      <c r="DB74" s="58"/>
      <c r="DC74" s="12"/>
      <c r="DD74" s="30" t="s">
        <v>80</v>
      </c>
      <c r="DE74" s="12"/>
      <c r="DF74" s="169" t="s">
        <v>42</v>
      </c>
      <c r="DG74" s="170"/>
      <c r="DH74" s="184" t="s">
        <v>43</v>
      </c>
      <c r="DI74" s="185"/>
      <c r="DJ74" s="152" t="s">
        <v>44</v>
      </c>
      <c r="DK74" s="464"/>
      <c r="DL74" s="464"/>
      <c r="DM74" s="154"/>
      <c r="DN74" s="152" t="s">
        <v>142</v>
      </c>
      <c r="DO74" s="153"/>
      <c r="DP74" s="154"/>
      <c r="EK74" s="192"/>
      <c r="EL74" s="228"/>
      <c r="EM74" s="188"/>
      <c r="EN74" s="188"/>
      <c r="EO74" s="188"/>
      <c r="EP74" s="188"/>
      <c r="EQ74" s="188"/>
      <c r="ER74" s="188"/>
      <c r="ES74" s="188"/>
      <c r="ET74" s="188"/>
      <c r="EU74" s="163"/>
      <c r="EV74" s="164"/>
      <c r="EW74" s="228"/>
      <c r="EX74" s="189"/>
      <c r="EY74" s="177"/>
      <c r="EZ74" s="276"/>
      <c r="FA74" s="277"/>
      <c r="FB74" s="183"/>
      <c r="JR74" s="192"/>
      <c r="JS74" s="228"/>
      <c r="JT74" s="188"/>
      <c r="JU74" s="188"/>
      <c r="JV74" s="188"/>
      <c r="JW74" s="188"/>
      <c r="JX74" s="188"/>
      <c r="JY74" s="188"/>
      <c r="JZ74" s="188"/>
      <c r="KA74" s="188"/>
      <c r="KB74" s="163"/>
      <c r="KC74" s="164"/>
      <c r="KD74" s="228"/>
      <c r="KE74" s="189"/>
      <c r="KF74" s="177"/>
      <c r="KG74" s="276"/>
      <c r="KH74" s="277"/>
      <c r="KI74" s="183"/>
    </row>
    <row r="75" spans="8:311" ht="48" customHeight="1" x14ac:dyDescent="0.25">
      <c r="BN75" s="25"/>
      <c r="CP75" s="25"/>
      <c r="CQ75" s="52" t="s">
        <v>182</v>
      </c>
      <c r="CR75" s="205"/>
      <c r="CS75" s="206"/>
      <c r="CT75" s="207"/>
      <c r="CU75" s="455"/>
      <c r="CV75" s="317" t="s">
        <v>222</v>
      </c>
      <c r="CW75" s="318"/>
      <c r="CX75" s="318"/>
      <c r="CY75" s="318"/>
      <c r="CZ75" s="318"/>
      <c r="DA75" s="318"/>
      <c r="DB75" s="318"/>
      <c r="DC75" s="318"/>
      <c r="DD75" s="318"/>
      <c r="DE75" s="318"/>
      <c r="DF75" s="460">
        <f>DN72</f>
        <v>1.5389999999999999</v>
      </c>
      <c r="DG75" s="461"/>
      <c r="DH75" s="456" t="s">
        <v>223</v>
      </c>
      <c r="DI75" s="457"/>
      <c r="DJ75" s="465"/>
      <c r="DK75" s="467" t="s">
        <v>224</v>
      </c>
      <c r="DL75" s="468"/>
      <c r="DM75" s="471"/>
      <c r="DN75" s="431" t="s">
        <v>143</v>
      </c>
      <c r="DO75" s="432"/>
      <c r="DP75" s="433"/>
    </row>
    <row r="76" spans="8:311" ht="48" customHeight="1" thickBot="1" x14ac:dyDescent="0.3">
      <c r="J76" s="190"/>
      <c r="K76" s="171">
        <v>5</v>
      </c>
      <c r="L76" s="172"/>
      <c r="M76" s="11"/>
      <c r="N76" s="14" t="s">
        <v>157</v>
      </c>
      <c r="O76" s="147">
        <f>$T$69</f>
        <v>209</v>
      </c>
      <c r="P76" s="148"/>
      <c r="Q76" s="14" t="s">
        <v>158</v>
      </c>
      <c r="R76" s="199">
        <f>$T$81</f>
        <v>13.075575575575572</v>
      </c>
      <c r="S76" s="199"/>
      <c r="T76" s="440" t="s">
        <v>42</v>
      </c>
      <c r="U76" s="170"/>
      <c r="V76" s="184" t="s">
        <v>43</v>
      </c>
      <c r="W76" s="185"/>
      <c r="X76" s="173" t="s">
        <v>44</v>
      </c>
      <c r="Y76" s="174"/>
      <c r="Z76" s="174"/>
      <c r="AA76" s="175"/>
      <c r="AB76" s="152" t="s">
        <v>46</v>
      </c>
      <c r="AC76" s="153"/>
      <c r="AD76" s="154"/>
      <c r="BN76" s="25"/>
      <c r="BP76" s="151"/>
      <c r="BQ76" s="171">
        <v>23.1</v>
      </c>
      <c r="BR76" s="172"/>
      <c r="BS76" s="60"/>
      <c r="BT76" s="54" t="s">
        <v>253</v>
      </c>
      <c r="BU76" s="312">
        <f>$BZ$81</f>
        <v>8.5286042230814097E-6</v>
      </c>
      <c r="BV76" s="312"/>
      <c r="BW76" s="312"/>
      <c r="BX76" s="15"/>
      <c r="BY76" s="15"/>
      <c r="BZ76" s="169" t="s">
        <v>42</v>
      </c>
      <c r="CA76" s="170"/>
      <c r="CB76" s="184" t="s">
        <v>43</v>
      </c>
      <c r="CC76" s="185"/>
      <c r="CD76" s="173" t="s">
        <v>44</v>
      </c>
      <c r="CE76" s="174"/>
      <c r="CF76" s="174"/>
      <c r="CG76" s="175"/>
      <c r="CH76" s="211" t="s">
        <v>46</v>
      </c>
      <c r="CI76" s="211"/>
      <c r="CJ76" s="211"/>
      <c r="CK76" s="211"/>
      <c r="CR76" s="208"/>
      <c r="CS76" s="209"/>
      <c r="CT76" s="210"/>
      <c r="CU76" s="215"/>
      <c r="CV76" s="319"/>
      <c r="CW76" s="320"/>
      <c r="CX76" s="320"/>
      <c r="CY76" s="320"/>
      <c r="CZ76" s="320"/>
      <c r="DA76" s="320"/>
      <c r="DB76" s="320"/>
      <c r="DC76" s="320"/>
      <c r="DD76" s="320"/>
      <c r="DE76" s="320"/>
      <c r="DF76" s="462"/>
      <c r="DG76" s="463"/>
      <c r="DH76" s="458"/>
      <c r="DI76" s="459"/>
      <c r="DJ76" s="466"/>
      <c r="DK76" s="469"/>
      <c r="DL76" s="470"/>
      <c r="DM76" s="472"/>
      <c r="DN76" s="434"/>
      <c r="DO76" s="435"/>
      <c r="DP76" s="436"/>
      <c r="EK76" s="190"/>
      <c r="EL76" s="272" t="s">
        <v>40</v>
      </c>
      <c r="EM76" s="172"/>
      <c r="EN76" s="11"/>
      <c r="EO76" s="15"/>
      <c r="EP76" s="15"/>
      <c r="EQ76" s="15"/>
      <c r="ER76" s="15"/>
      <c r="ES76" s="15"/>
      <c r="ET76" s="15"/>
      <c r="EU76" s="169" t="s">
        <v>42</v>
      </c>
      <c r="EV76" s="170"/>
      <c r="EW76" s="184" t="s">
        <v>43</v>
      </c>
      <c r="EX76" s="185"/>
      <c r="EY76" s="173" t="s">
        <v>44</v>
      </c>
      <c r="EZ76" s="174"/>
      <c r="FA76" s="174"/>
      <c r="FB76" s="175"/>
      <c r="JR76" s="190"/>
      <c r="JS76" s="272" t="s">
        <v>40</v>
      </c>
      <c r="JT76" s="172"/>
      <c r="JU76" s="11"/>
      <c r="JV76" s="15"/>
      <c r="JW76" s="15"/>
      <c r="JX76" s="15"/>
      <c r="JY76" s="15"/>
      <c r="JZ76" s="15"/>
      <c r="KA76" s="15"/>
      <c r="KB76" s="169" t="s">
        <v>42</v>
      </c>
      <c r="KC76" s="170"/>
      <c r="KD76" s="184" t="s">
        <v>43</v>
      </c>
      <c r="KE76" s="185"/>
      <c r="KF76" s="173" t="s">
        <v>44</v>
      </c>
      <c r="KG76" s="174"/>
      <c r="KH76" s="174"/>
      <c r="KI76" s="175"/>
    </row>
    <row r="77" spans="8:311" ht="48" customHeight="1" x14ac:dyDescent="0.3">
      <c r="J77" s="191"/>
      <c r="K77" s="321" t="s">
        <v>163</v>
      </c>
      <c r="L77" s="322"/>
      <c r="M77" s="322"/>
      <c r="N77" s="322"/>
      <c r="O77" s="322"/>
      <c r="P77" s="322"/>
      <c r="Q77" s="322"/>
      <c r="R77" s="322"/>
      <c r="S77" s="365"/>
      <c r="T77" s="325">
        <f>O76/R76</f>
        <v>15.984000000000005</v>
      </c>
      <c r="U77" s="326"/>
      <c r="V77" s="441" t="s">
        <v>104</v>
      </c>
      <c r="W77" s="442"/>
      <c r="X77" s="176"/>
      <c r="Y77" s="178" t="s">
        <v>161</v>
      </c>
      <c r="Z77" s="179"/>
      <c r="AA77" s="182"/>
      <c r="AB77" s="155"/>
      <c r="AC77" s="156"/>
      <c r="AD77" s="157"/>
      <c r="BN77" s="25"/>
      <c r="BO77" s="52" t="s">
        <v>182</v>
      </c>
      <c r="BP77" s="151"/>
      <c r="BQ77" s="14" t="s">
        <v>254</v>
      </c>
      <c r="BR77" s="199">
        <f>$T$50</f>
        <v>50</v>
      </c>
      <c r="BS77" s="199"/>
      <c r="BT77" s="225" t="s">
        <v>256</v>
      </c>
      <c r="BU77" s="226"/>
      <c r="BV77" s="226"/>
      <c r="BW77" s="226"/>
      <c r="BX77" s="226"/>
      <c r="BY77" s="227"/>
      <c r="BZ77" s="161">
        <f>1/(2*3.14*BR77*BU76)</f>
        <v>373.415542859548</v>
      </c>
      <c r="CA77" s="162"/>
      <c r="CB77" s="218" t="s">
        <v>242</v>
      </c>
      <c r="CC77" s="219"/>
      <c r="CD77" s="176"/>
      <c r="CE77" s="178" t="s">
        <v>251</v>
      </c>
      <c r="CF77" s="179"/>
      <c r="CG77" s="182"/>
      <c r="CH77" s="265"/>
      <c r="CI77" s="266"/>
      <c r="CJ77" s="266"/>
      <c r="CK77" s="267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EK77" s="191"/>
      <c r="EL77" s="225"/>
      <c r="EM77" s="226"/>
      <c r="EN77" s="226"/>
      <c r="EO77" s="226"/>
      <c r="EP77" s="226"/>
      <c r="EQ77" s="226"/>
      <c r="ER77" s="226"/>
      <c r="ES77" s="226"/>
      <c r="ET77" s="226"/>
      <c r="EU77" s="161"/>
      <c r="EV77" s="162"/>
      <c r="EW77" s="273"/>
      <c r="EX77" s="187"/>
      <c r="EY77" s="176"/>
      <c r="EZ77" s="274" t="s">
        <v>40</v>
      </c>
      <c r="FA77" s="275"/>
      <c r="FB77" s="182"/>
      <c r="JR77" s="191"/>
      <c r="JS77" s="225"/>
      <c r="JT77" s="226"/>
      <c r="JU77" s="226"/>
      <c r="JV77" s="226"/>
      <c r="JW77" s="226"/>
      <c r="JX77" s="226"/>
      <c r="JY77" s="226"/>
      <c r="JZ77" s="226"/>
      <c r="KA77" s="226"/>
      <c r="KB77" s="161"/>
      <c r="KC77" s="162"/>
      <c r="KD77" s="273"/>
      <c r="KE77" s="187"/>
      <c r="KF77" s="176"/>
      <c r="KG77" s="274" t="s">
        <v>40</v>
      </c>
      <c r="KH77" s="275"/>
      <c r="KI77" s="182"/>
    </row>
    <row r="78" spans="8:311" ht="48" customHeight="1" thickBot="1" x14ac:dyDescent="0.3">
      <c r="J78" s="192"/>
      <c r="K78" s="228"/>
      <c r="L78" s="188"/>
      <c r="M78" s="188"/>
      <c r="N78" s="188"/>
      <c r="O78" s="188"/>
      <c r="P78" s="188"/>
      <c r="Q78" s="188"/>
      <c r="R78" s="188"/>
      <c r="S78" s="189"/>
      <c r="T78" s="327"/>
      <c r="U78" s="328"/>
      <c r="V78" s="443"/>
      <c r="W78" s="444"/>
      <c r="X78" s="177"/>
      <c r="Y78" s="180"/>
      <c r="Z78" s="181"/>
      <c r="AA78" s="183"/>
      <c r="AB78" s="158"/>
      <c r="AC78" s="159"/>
      <c r="AD78" s="160"/>
      <c r="BP78" s="324"/>
      <c r="BQ78" s="323"/>
      <c r="BR78" s="323"/>
      <c r="BS78" s="323"/>
      <c r="BT78" s="228"/>
      <c r="BU78" s="188"/>
      <c r="BV78" s="188"/>
      <c r="BW78" s="188"/>
      <c r="BX78" s="188"/>
      <c r="BY78" s="189"/>
      <c r="BZ78" s="163"/>
      <c r="CA78" s="164"/>
      <c r="CB78" s="220"/>
      <c r="CC78" s="221"/>
      <c r="CD78" s="177"/>
      <c r="CE78" s="180"/>
      <c r="CF78" s="181"/>
      <c r="CG78" s="183"/>
      <c r="CH78" s="158"/>
      <c r="CI78" s="159"/>
      <c r="CJ78" s="159"/>
      <c r="CK78" s="160"/>
      <c r="CR78" s="202" t="s">
        <v>140</v>
      </c>
      <c r="CS78" s="203"/>
      <c r="CT78" s="204"/>
      <c r="CU78" s="32" t="s">
        <v>96</v>
      </c>
      <c r="CV78" s="272" t="s">
        <v>40</v>
      </c>
      <c r="CW78" s="172"/>
      <c r="CX78" s="12"/>
      <c r="CY78" s="58"/>
      <c r="CZ78" s="58"/>
      <c r="DA78" s="58"/>
      <c r="DB78" s="58"/>
      <c r="DC78" s="12"/>
      <c r="DD78" s="30" t="s">
        <v>80</v>
      </c>
      <c r="DE78" s="12"/>
      <c r="DF78" s="169" t="s">
        <v>42</v>
      </c>
      <c r="DG78" s="170"/>
      <c r="DH78" s="184" t="s">
        <v>43</v>
      </c>
      <c r="DI78" s="185"/>
      <c r="DJ78" s="152" t="s">
        <v>44</v>
      </c>
      <c r="DK78" s="464"/>
      <c r="DL78" s="464"/>
      <c r="DM78" s="154"/>
      <c r="EK78" s="192"/>
      <c r="EL78" s="228"/>
      <c r="EM78" s="188"/>
      <c r="EN78" s="188"/>
      <c r="EO78" s="188"/>
      <c r="EP78" s="188"/>
      <c r="EQ78" s="188"/>
      <c r="ER78" s="188"/>
      <c r="ES78" s="188"/>
      <c r="ET78" s="188"/>
      <c r="EU78" s="163"/>
      <c r="EV78" s="164"/>
      <c r="EW78" s="228"/>
      <c r="EX78" s="189"/>
      <c r="EY78" s="177"/>
      <c r="EZ78" s="276"/>
      <c r="FA78" s="277"/>
      <c r="FB78" s="183"/>
      <c r="JR78" s="192"/>
      <c r="JS78" s="228"/>
      <c r="JT78" s="188"/>
      <c r="JU78" s="188"/>
      <c r="JV78" s="188"/>
      <c r="JW78" s="188"/>
      <c r="JX78" s="188"/>
      <c r="JY78" s="188"/>
      <c r="JZ78" s="188"/>
      <c r="KA78" s="188"/>
      <c r="KB78" s="163"/>
      <c r="KC78" s="164"/>
      <c r="KD78" s="228"/>
      <c r="KE78" s="189"/>
      <c r="KF78" s="177"/>
      <c r="KG78" s="276"/>
      <c r="KH78" s="277"/>
      <c r="KI78" s="183"/>
    </row>
    <row r="79" spans="8:311" ht="48" customHeight="1" x14ac:dyDescent="0.25">
      <c r="CR79" s="205"/>
      <c r="CS79" s="206"/>
      <c r="CT79" s="207"/>
      <c r="CU79" s="214"/>
      <c r="CV79" s="317" t="s">
        <v>26</v>
      </c>
      <c r="CW79" s="318"/>
      <c r="CX79" s="318"/>
      <c r="CY79" s="318"/>
      <c r="CZ79" s="318"/>
      <c r="DA79" s="318"/>
      <c r="DB79" s="318"/>
      <c r="DC79" s="318"/>
      <c r="DD79" s="318"/>
      <c r="DE79" s="318"/>
      <c r="DF79" s="473">
        <f>IF(DF75=DG17,DA17,
IF(DF75=DG18,DA18,
IF(DF75=DG19,DA19,
IF(DF75=DG20,DA20,
IF(DF75=DG21,DA21,
IF(DF75=DG22,DA22,
IF(DF75=DG23,DA23,
IF(DF75=DG24,DA24,
IF(DF75=DG25,DA25,
IF(DF75=DG26,DA26,
IF(DF75=DG27,DA27,
IF(DF75=DG28,DA28,
IF(DF75=DG29,DA29,
IF(DF75=DG30,DA30,
IF(DF75=DG31,DA31,
IF(DF75=DG32,DA32,
IF(DF75=DG33,DA33,
IF(DF75=DG34,DA34,
IF(DF75=DR17,DL17,
IF(DF75=DR18,DL18,
IF(DF75=DR19,DL19,0
)))))))))))))))))))))</f>
        <v>1.4</v>
      </c>
      <c r="DG79" s="474"/>
      <c r="DH79" s="456" t="s">
        <v>225</v>
      </c>
      <c r="DI79" s="457"/>
      <c r="DJ79" s="465"/>
      <c r="DK79" s="467" t="s">
        <v>476</v>
      </c>
      <c r="DL79" s="468"/>
      <c r="DM79" s="471"/>
    </row>
    <row r="80" spans="8:311" ht="48" customHeight="1" thickBot="1" x14ac:dyDescent="0.3">
      <c r="J80" s="190"/>
      <c r="K80" s="171">
        <v>6</v>
      </c>
      <c r="L80" s="172"/>
      <c r="M80" s="11"/>
      <c r="N80" s="14" t="s">
        <v>167</v>
      </c>
      <c r="O80" s="147">
        <f>$U$85</f>
        <v>0.9</v>
      </c>
      <c r="P80" s="148"/>
      <c r="Q80" s="14" t="s">
        <v>169</v>
      </c>
      <c r="R80" s="147">
        <f>$W$93</f>
        <v>0.08</v>
      </c>
      <c r="S80" s="148"/>
      <c r="T80" s="169" t="s">
        <v>42</v>
      </c>
      <c r="U80" s="170"/>
      <c r="V80" s="184" t="s">
        <v>43</v>
      </c>
      <c r="W80" s="185"/>
      <c r="X80" s="173" t="s">
        <v>44</v>
      </c>
      <c r="Y80" s="174"/>
      <c r="Z80" s="174"/>
      <c r="AA80" s="175"/>
      <c r="AB80" s="152" t="s">
        <v>46</v>
      </c>
      <c r="AC80" s="153"/>
      <c r="AD80" s="153"/>
      <c r="AE80" s="153"/>
      <c r="AF80" s="153"/>
      <c r="AG80" s="154"/>
      <c r="BP80" s="190"/>
      <c r="BQ80" s="171">
        <v>24</v>
      </c>
      <c r="BR80" s="172"/>
      <c r="BS80" s="11"/>
      <c r="BT80" s="53" t="s">
        <v>165</v>
      </c>
      <c r="BU80" s="199">
        <f>$T$50</f>
        <v>50</v>
      </c>
      <c r="BV80" s="199"/>
      <c r="BW80" s="14" t="s">
        <v>202</v>
      </c>
      <c r="BX80" s="147">
        <f>$BZ$73</f>
        <v>373.41554285954805</v>
      </c>
      <c r="BY80" s="148"/>
      <c r="BZ80" s="303" t="s">
        <v>42</v>
      </c>
      <c r="CA80" s="304"/>
      <c r="CB80" s="305"/>
      <c r="CC80" s="334" t="s">
        <v>43</v>
      </c>
      <c r="CD80" s="185"/>
      <c r="CE80" s="173" t="s">
        <v>44</v>
      </c>
      <c r="CF80" s="174"/>
      <c r="CG80" s="174"/>
      <c r="CH80" s="175"/>
      <c r="CI80" s="211" t="s">
        <v>46</v>
      </c>
      <c r="CJ80" s="211"/>
      <c r="CK80" s="211"/>
      <c r="CL80" s="211"/>
      <c r="CR80" s="208"/>
      <c r="CS80" s="209"/>
      <c r="CT80" s="210"/>
      <c r="CU80" s="215"/>
      <c r="CV80" s="319"/>
      <c r="CW80" s="320"/>
      <c r="CX80" s="320"/>
      <c r="CY80" s="320"/>
      <c r="CZ80" s="320"/>
      <c r="DA80" s="320"/>
      <c r="DB80" s="320"/>
      <c r="DC80" s="320"/>
      <c r="DD80" s="320"/>
      <c r="DE80" s="320"/>
      <c r="DF80" s="475"/>
      <c r="DG80" s="476"/>
      <c r="DH80" s="458"/>
      <c r="DI80" s="459"/>
      <c r="DJ80" s="466"/>
      <c r="DK80" s="469"/>
      <c r="DL80" s="470"/>
      <c r="DM80" s="472"/>
    </row>
    <row r="81" spans="8:126" ht="48" customHeight="1" x14ac:dyDescent="0.3">
      <c r="J81" s="191"/>
      <c r="K81" s="14" t="s">
        <v>157</v>
      </c>
      <c r="L81" s="147">
        <f>$T$69</f>
        <v>209</v>
      </c>
      <c r="M81" s="148"/>
      <c r="N81" s="225" t="s">
        <v>168</v>
      </c>
      <c r="O81" s="226"/>
      <c r="P81" s="226"/>
      <c r="Q81" s="226"/>
      <c r="R81" s="226"/>
      <c r="S81" s="227"/>
      <c r="T81" s="161">
        <f>L81/(4.44*L82*O80*R80)</f>
        <v>13.075575575575572</v>
      </c>
      <c r="U81" s="162"/>
      <c r="V81" s="273" t="s">
        <v>478</v>
      </c>
      <c r="W81" s="187"/>
      <c r="X81" s="176"/>
      <c r="Y81" s="178" t="s">
        <v>152</v>
      </c>
      <c r="Z81" s="179"/>
      <c r="AA81" s="182"/>
      <c r="AB81" s="155"/>
      <c r="AC81" s="156"/>
      <c r="AD81" s="156"/>
      <c r="AE81" s="156"/>
      <c r="AF81" s="156"/>
      <c r="AG81" s="157"/>
      <c r="BP81" s="191"/>
      <c r="BQ81" s="368" t="s">
        <v>204</v>
      </c>
      <c r="BR81" s="369"/>
      <c r="BS81" s="369"/>
      <c r="BT81" s="194"/>
      <c r="BU81" s="194"/>
      <c r="BV81" s="194"/>
      <c r="BW81" s="369"/>
      <c r="BX81" s="369"/>
      <c r="BY81" s="370"/>
      <c r="BZ81" s="306">
        <f>1/(2*3.14*BU80*BX80)</f>
        <v>8.5286042230814097E-6</v>
      </c>
      <c r="CA81" s="307"/>
      <c r="CB81" s="308"/>
      <c r="CC81" s="378" t="s">
        <v>208</v>
      </c>
      <c r="CD81" s="219"/>
      <c r="CE81" s="176"/>
      <c r="CF81" s="178" t="s">
        <v>203</v>
      </c>
      <c r="CG81" s="179"/>
      <c r="CH81" s="182"/>
      <c r="CI81" s="265"/>
      <c r="CJ81" s="266"/>
      <c r="CK81" s="266"/>
      <c r="CL81" s="267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</row>
    <row r="82" spans="8:126" ht="48" customHeight="1" thickBot="1" x14ac:dyDescent="0.3">
      <c r="J82" s="192"/>
      <c r="K82" s="38" t="s">
        <v>254</v>
      </c>
      <c r="L82" s="286">
        <f>$T$50</f>
        <v>50</v>
      </c>
      <c r="M82" s="287"/>
      <c r="N82" s="228"/>
      <c r="O82" s="188"/>
      <c r="P82" s="188"/>
      <c r="Q82" s="188"/>
      <c r="R82" s="188"/>
      <c r="S82" s="189"/>
      <c r="T82" s="163"/>
      <c r="U82" s="164"/>
      <c r="V82" s="228"/>
      <c r="W82" s="189"/>
      <c r="X82" s="177"/>
      <c r="Y82" s="180"/>
      <c r="Z82" s="181"/>
      <c r="AA82" s="183"/>
      <c r="AB82" s="158"/>
      <c r="AC82" s="159"/>
      <c r="AD82" s="159"/>
      <c r="AE82" s="159"/>
      <c r="AF82" s="159"/>
      <c r="AG82" s="160"/>
      <c r="BP82" s="192"/>
      <c r="BQ82" s="196"/>
      <c r="BR82" s="197"/>
      <c r="BS82" s="197"/>
      <c r="BT82" s="197"/>
      <c r="BU82" s="197"/>
      <c r="BV82" s="197"/>
      <c r="BW82" s="197"/>
      <c r="BX82" s="197"/>
      <c r="BY82" s="168"/>
      <c r="BZ82" s="309"/>
      <c r="CA82" s="310"/>
      <c r="CB82" s="311"/>
      <c r="CC82" s="380"/>
      <c r="CD82" s="221"/>
      <c r="CE82" s="177"/>
      <c r="CF82" s="180"/>
      <c r="CG82" s="181"/>
      <c r="CH82" s="183"/>
      <c r="CI82" s="158"/>
      <c r="CJ82" s="159"/>
      <c r="CK82" s="159"/>
      <c r="CL82" s="160"/>
      <c r="CR82" s="202" t="s">
        <v>140</v>
      </c>
      <c r="CS82" s="203"/>
      <c r="CT82" s="204"/>
      <c r="CU82" s="32" t="s">
        <v>96</v>
      </c>
      <c r="CV82" s="272" t="s">
        <v>40</v>
      </c>
      <c r="CW82" s="172"/>
      <c r="CX82" s="12"/>
      <c r="CY82" s="58"/>
      <c r="CZ82" s="58"/>
      <c r="DA82" s="58"/>
      <c r="DB82" s="58"/>
      <c r="DC82" s="12"/>
      <c r="DD82" s="30" t="s">
        <v>80</v>
      </c>
      <c r="DE82" s="12"/>
      <c r="DF82" s="169" t="s">
        <v>42</v>
      </c>
      <c r="DG82" s="170"/>
      <c r="DH82" s="184" t="s">
        <v>43</v>
      </c>
      <c r="DI82" s="185"/>
      <c r="DJ82" s="152" t="s">
        <v>44</v>
      </c>
      <c r="DK82" s="464"/>
      <c r="DL82" s="464"/>
      <c r="DM82" s="154"/>
    </row>
    <row r="83" spans="8:126" ht="48" customHeight="1" x14ac:dyDescent="0.25">
      <c r="CR83" s="205"/>
      <c r="CS83" s="206"/>
      <c r="CT83" s="207"/>
      <c r="CU83" s="214"/>
      <c r="CV83" s="317" t="s">
        <v>27</v>
      </c>
      <c r="CW83" s="318"/>
      <c r="CX83" s="318"/>
      <c r="CY83" s="318"/>
      <c r="CZ83" s="318"/>
      <c r="DA83" s="318"/>
      <c r="DB83" s="318"/>
      <c r="DC83" s="318"/>
      <c r="DD83" s="318"/>
      <c r="DE83" s="318"/>
      <c r="DF83" s="460">
        <f>IF(DF75=DG17,DD17,
IF(DF75=DG18,DD18,
IF(DF75=DG19,DD19,
IF(DF75=DG20,DD20,
IF(DF75=DG21,DD21,
IF(DF75=DG22,DD22,
IF(DF75=DG23,DD23,
IF(DF75=DG24,DD24,
IF(DF75=DG25,DD25,
IF(DF75=DG26,DD26,
IF(DF75=DG27,DD27,
IF(DF75=DG28,DD28,
IF(DF75=DG29,DD29,
IF(DF75=DG30,DD30,
IF(DF75=DG31,DD31,
IF(DF75=DG32,DD32,
IF(DF75=DG33,DD33,
IF(DF75=DG34,DD34,
IF(DF75=DR17,DO17,
IF(DF75=DR18,DO18,
IF(DF75=DR19,DO19,0
)))))))))))))))))))))</f>
        <v>1.4850000000000001</v>
      </c>
      <c r="DG83" s="461"/>
      <c r="DH83" s="456" t="s">
        <v>225</v>
      </c>
      <c r="DI83" s="457"/>
      <c r="DJ83" s="465"/>
      <c r="DK83" s="467" t="s">
        <v>475</v>
      </c>
      <c r="DL83" s="468"/>
      <c r="DM83" s="471"/>
    </row>
    <row r="84" spans="8:126" ht="48" customHeight="1" thickBot="1" x14ac:dyDescent="0.3">
      <c r="J84" s="329" t="s">
        <v>148</v>
      </c>
      <c r="K84" s="190"/>
      <c r="L84" s="171">
        <v>7</v>
      </c>
      <c r="M84" s="172"/>
      <c r="N84" s="11"/>
      <c r="O84" s="15"/>
      <c r="P84" s="15"/>
      <c r="Q84" s="15"/>
      <c r="R84" s="15"/>
      <c r="S84" s="15"/>
      <c r="T84" s="15"/>
      <c r="U84" s="169" t="s">
        <v>42</v>
      </c>
      <c r="V84" s="170"/>
      <c r="W84" s="184" t="s">
        <v>43</v>
      </c>
      <c r="X84" s="185"/>
      <c r="Y84" s="173" t="s">
        <v>44</v>
      </c>
      <c r="Z84" s="174"/>
      <c r="AA84" s="174"/>
      <c r="AB84" s="175"/>
      <c r="AJ84" s="391" t="s">
        <v>196</v>
      </c>
      <c r="AK84" s="392"/>
      <c r="AL84" s="392"/>
      <c r="AM84" s="392"/>
      <c r="AN84" s="392"/>
      <c r="AO84" s="392"/>
      <c r="AP84" s="392"/>
      <c r="AQ84" s="392"/>
      <c r="AR84" s="392"/>
      <c r="AS84" s="392"/>
      <c r="AT84" s="392"/>
      <c r="AU84" s="393"/>
      <c r="AV84" s="292"/>
      <c r="AW84" s="293"/>
      <c r="AY84" s="255" t="s">
        <v>214</v>
      </c>
      <c r="AZ84" s="256"/>
      <c r="BA84" s="256"/>
      <c r="BB84" s="256"/>
      <c r="BC84" s="256"/>
      <c r="BD84" s="256"/>
      <c r="BE84" s="256"/>
      <c r="BF84" s="256"/>
      <c r="BG84" s="256"/>
      <c r="BH84" s="256"/>
      <c r="BI84" s="417"/>
      <c r="BJ84" s="403"/>
      <c r="BK84" s="404"/>
      <c r="BP84" s="190"/>
      <c r="BQ84" s="171">
        <v>25</v>
      </c>
      <c r="BR84" s="172"/>
      <c r="BS84" s="11"/>
      <c r="BT84" s="14" t="s">
        <v>239</v>
      </c>
      <c r="BU84" s="147">
        <f>$AZ$61</f>
        <v>48.153599999999997</v>
      </c>
      <c r="BV84" s="148"/>
      <c r="BW84" s="15"/>
      <c r="BX84" s="15"/>
      <c r="BY84" s="15"/>
      <c r="BZ84" s="169" t="s">
        <v>42</v>
      </c>
      <c r="CA84" s="170"/>
      <c r="CB84" s="184" t="s">
        <v>43</v>
      </c>
      <c r="CC84" s="185"/>
      <c r="CD84" s="173" t="s">
        <v>44</v>
      </c>
      <c r="CE84" s="174"/>
      <c r="CF84" s="174"/>
      <c r="CG84" s="175"/>
      <c r="CH84" s="211" t="s">
        <v>46</v>
      </c>
      <c r="CI84" s="211"/>
      <c r="CJ84" s="211"/>
      <c r="CK84" s="211"/>
      <c r="CL84" s="211"/>
      <c r="CR84" s="208"/>
      <c r="CS84" s="209"/>
      <c r="CT84" s="210"/>
      <c r="CU84" s="215"/>
      <c r="CV84" s="319"/>
      <c r="CW84" s="320"/>
      <c r="CX84" s="320"/>
      <c r="CY84" s="320"/>
      <c r="CZ84" s="320"/>
      <c r="DA84" s="320"/>
      <c r="DB84" s="320"/>
      <c r="DC84" s="320"/>
      <c r="DD84" s="320"/>
      <c r="DE84" s="320"/>
      <c r="DF84" s="462"/>
      <c r="DG84" s="463"/>
      <c r="DH84" s="458"/>
      <c r="DI84" s="459"/>
      <c r="DJ84" s="466"/>
      <c r="DK84" s="469"/>
      <c r="DL84" s="470"/>
      <c r="DM84" s="472"/>
    </row>
    <row r="85" spans="8:126" ht="48" customHeight="1" x14ac:dyDescent="0.3">
      <c r="J85" s="330"/>
      <c r="K85" s="191"/>
      <c r="L85" s="225" t="s">
        <v>166</v>
      </c>
      <c r="M85" s="226"/>
      <c r="N85" s="226"/>
      <c r="O85" s="226"/>
      <c r="P85" s="226"/>
      <c r="Q85" s="226"/>
      <c r="R85" s="226"/>
      <c r="S85" s="226"/>
      <c r="T85" s="227"/>
      <c r="U85" s="336">
        <v>0.9</v>
      </c>
      <c r="V85" s="337"/>
      <c r="W85" s="239" t="s">
        <v>116</v>
      </c>
      <c r="X85" s="187"/>
      <c r="Y85" s="176"/>
      <c r="Z85" s="178" t="s">
        <v>164</v>
      </c>
      <c r="AA85" s="179"/>
      <c r="AB85" s="182"/>
      <c r="AJ85" s="394"/>
      <c r="AK85" s="395"/>
      <c r="AL85" s="395"/>
      <c r="AM85" s="395"/>
      <c r="AN85" s="395"/>
      <c r="AO85" s="395"/>
      <c r="AP85" s="395"/>
      <c r="AQ85" s="395"/>
      <c r="AR85" s="395"/>
      <c r="AS85" s="395"/>
      <c r="AT85" s="395"/>
      <c r="AU85" s="395"/>
      <c r="AV85" s="395"/>
      <c r="AW85" s="396"/>
      <c r="AY85" s="297"/>
      <c r="AZ85" s="298"/>
      <c r="BA85" s="298"/>
      <c r="BB85" s="298"/>
      <c r="BC85" s="298"/>
      <c r="BD85" s="298"/>
      <c r="BE85" s="298"/>
      <c r="BF85" s="298"/>
      <c r="BG85" s="298"/>
      <c r="BH85" s="298"/>
      <c r="BI85" s="298"/>
      <c r="BJ85" s="298"/>
      <c r="BK85" s="299"/>
      <c r="BP85" s="191"/>
      <c r="BQ85" s="14" t="s">
        <v>202</v>
      </c>
      <c r="BR85" s="147">
        <f>$BZ$73</f>
        <v>373.41554285954805</v>
      </c>
      <c r="BS85" s="148"/>
      <c r="BT85" s="226"/>
      <c r="BU85" s="226"/>
      <c r="BV85" s="226"/>
      <c r="BW85" s="226"/>
      <c r="BX85" s="226"/>
      <c r="BY85" s="227"/>
      <c r="BZ85" s="313">
        <f>((3.14*(BR86/1000)^2)/4)*BU84</f>
        <v>7.4089128959999988E-5</v>
      </c>
      <c r="CA85" s="314"/>
      <c r="CB85" s="218" t="s">
        <v>252</v>
      </c>
      <c r="CC85" s="219"/>
      <c r="CD85" s="176"/>
      <c r="CE85" s="282" t="s">
        <v>238</v>
      </c>
      <c r="CF85" s="283"/>
      <c r="CG85" s="182"/>
      <c r="CH85" s="212"/>
      <c r="CI85" s="212"/>
      <c r="CJ85" s="212"/>
      <c r="CK85" s="212"/>
      <c r="CL85" s="212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</row>
    <row r="86" spans="8:126" ht="48" customHeight="1" thickBot="1" x14ac:dyDescent="0.3">
      <c r="J86" s="331"/>
      <c r="K86" s="192"/>
      <c r="L86" s="228"/>
      <c r="M86" s="188"/>
      <c r="N86" s="188"/>
      <c r="O86" s="188"/>
      <c r="P86" s="188"/>
      <c r="Q86" s="188"/>
      <c r="R86" s="188"/>
      <c r="S86" s="188"/>
      <c r="T86" s="189"/>
      <c r="U86" s="338"/>
      <c r="V86" s="339"/>
      <c r="W86" s="228"/>
      <c r="X86" s="189"/>
      <c r="Y86" s="177"/>
      <c r="Z86" s="180"/>
      <c r="AA86" s="181"/>
      <c r="AB86" s="183"/>
      <c r="AJ86" s="397"/>
      <c r="AK86" s="398"/>
      <c r="AL86" s="398"/>
      <c r="AM86" s="398"/>
      <c r="AN86" s="398"/>
      <c r="AO86" s="398"/>
      <c r="AP86" s="398"/>
      <c r="AQ86" s="398"/>
      <c r="AR86" s="398"/>
      <c r="AS86" s="398"/>
      <c r="AT86" s="398"/>
      <c r="AU86" s="398"/>
      <c r="AV86" s="398"/>
      <c r="AW86" s="399"/>
      <c r="AY86" s="297"/>
      <c r="AZ86" s="298"/>
      <c r="BA86" s="298"/>
      <c r="BB86" s="298"/>
      <c r="BC86" s="298"/>
      <c r="BD86" s="298"/>
      <c r="BE86" s="298"/>
      <c r="BF86" s="298"/>
      <c r="BG86" s="298"/>
      <c r="BH86" s="298"/>
      <c r="BI86" s="298"/>
      <c r="BJ86" s="298"/>
      <c r="BK86" s="299"/>
      <c r="BP86" s="192"/>
      <c r="BQ86" s="38" t="s">
        <v>237</v>
      </c>
      <c r="BR86" s="286">
        <f>$DF$79</f>
        <v>1.4</v>
      </c>
      <c r="BS86" s="287"/>
      <c r="BT86" s="188"/>
      <c r="BU86" s="188"/>
      <c r="BV86" s="188"/>
      <c r="BW86" s="188"/>
      <c r="BX86" s="188"/>
      <c r="BY86" s="189"/>
      <c r="BZ86" s="315"/>
      <c r="CA86" s="316"/>
      <c r="CB86" s="220"/>
      <c r="CC86" s="221"/>
      <c r="CD86" s="177"/>
      <c r="CE86" s="284"/>
      <c r="CF86" s="285"/>
      <c r="CG86" s="183"/>
      <c r="CH86" s="213"/>
      <c r="CI86" s="213"/>
      <c r="CJ86" s="213"/>
      <c r="CK86" s="213"/>
      <c r="CL86" s="213"/>
    </row>
    <row r="87" spans="8:126" ht="48" customHeight="1" x14ac:dyDescent="0.25">
      <c r="AJ87" s="397"/>
      <c r="AK87" s="398"/>
      <c r="AL87" s="398"/>
      <c r="AM87" s="398"/>
      <c r="AN87" s="398"/>
      <c r="AO87" s="398"/>
      <c r="AP87" s="398"/>
      <c r="AQ87" s="398"/>
      <c r="AR87" s="398"/>
      <c r="AS87" s="398"/>
      <c r="AT87" s="398"/>
      <c r="AU87" s="398"/>
      <c r="AV87" s="398"/>
      <c r="AW87" s="399"/>
      <c r="AY87" s="297"/>
      <c r="AZ87" s="298"/>
      <c r="BA87" s="298"/>
      <c r="BB87" s="298"/>
      <c r="BC87" s="298"/>
      <c r="BD87" s="298"/>
      <c r="BE87" s="298"/>
      <c r="BF87" s="298"/>
      <c r="BG87" s="298"/>
      <c r="BH87" s="298"/>
      <c r="BI87" s="298"/>
      <c r="BJ87" s="298"/>
      <c r="BK87" s="299"/>
    </row>
    <row r="88" spans="8:126" ht="48" customHeight="1" thickBot="1" x14ac:dyDescent="0.3">
      <c r="J88" s="190"/>
      <c r="K88" s="171">
        <v>8</v>
      </c>
      <c r="L88" s="172"/>
      <c r="M88" s="11"/>
      <c r="N88" s="14" t="s">
        <v>172</v>
      </c>
      <c r="O88" s="147">
        <f>$T$101</f>
        <v>418</v>
      </c>
      <c r="P88" s="148"/>
      <c r="Q88" s="14" t="s">
        <v>173</v>
      </c>
      <c r="R88" s="147">
        <f>$T$65</f>
        <v>12</v>
      </c>
      <c r="S88" s="148"/>
      <c r="T88" s="169" t="s">
        <v>42</v>
      </c>
      <c r="U88" s="170"/>
      <c r="V88" s="184" t="s">
        <v>43</v>
      </c>
      <c r="W88" s="185"/>
      <c r="X88" s="173" t="s">
        <v>44</v>
      </c>
      <c r="Y88" s="174"/>
      <c r="Z88" s="174"/>
      <c r="AA88" s="175"/>
      <c r="AB88" s="152" t="s">
        <v>46</v>
      </c>
      <c r="AC88" s="153"/>
      <c r="AD88" s="154"/>
      <c r="AJ88" s="397"/>
      <c r="AK88" s="398"/>
      <c r="AL88" s="398"/>
      <c r="AM88" s="398"/>
      <c r="AN88" s="398"/>
      <c r="AO88" s="398"/>
      <c r="AP88" s="398"/>
      <c r="AQ88" s="398"/>
      <c r="AR88" s="398"/>
      <c r="AS88" s="398"/>
      <c r="AT88" s="398"/>
      <c r="AU88" s="398"/>
      <c r="AV88" s="398"/>
      <c r="AW88" s="399"/>
      <c r="AY88" s="297"/>
      <c r="AZ88" s="298"/>
      <c r="BA88" s="298"/>
      <c r="BB88" s="298"/>
      <c r="BC88" s="298"/>
      <c r="BD88" s="298"/>
      <c r="BE88" s="298"/>
      <c r="BF88" s="298"/>
      <c r="BG88" s="298"/>
      <c r="BH88" s="298"/>
      <c r="BI88" s="298"/>
      <c r="BJ88" s="298"/>
      <c r="BK88" s="299"/>
      <c r="BP88" s="190"/>
      <c r="BQ88" s="171">
        <v>26</v>
      </c>
      <c r="BR88" s="172"/>
      <c r="BS88" s="55"/>
      <c r="BT88" s="14" t="s">
        <v>233</v>
      </c>
      <c r="BU88" s="147">
        <f>$CA$93</f>
        <v>8900</v>
      </c>
      <c r="BV88" s="148"/>
      <c r="BW88" s="14" t="s">
        <v>240</v>
      </c>
      <c r="BX88" s="288">
        <f>$BZ$85</f>
        <v>7.4089128959999988E-5</v>
      </c>
      <c r="BY88" s="289"/>
      <c r="BZ88" s="169" t="s">
        <v>42</v>
      </c>
      <c r="CA88" s="170"/>
      <c r="CB88" s="184" t="s">
        <v>43</v>
      </c>
      <c r="CC88" s="185"/>
      <c r="CD88" s="173" t="s">
        <v>44</v>
      </c>
      <c r="CE88" s="174"/>
      <c r="CF88" s="174"/>
      <c r="CG88" s="175"/>
      <c r="CH88" s="211" t="s">
        <v>46</v>
      </c>
      <c r="CI88" s="211"/>
      <c r="CJ88" s="211"/>
      <c r="CK88" s="211"/>
    </row>
    <row r="89" spans="8:126" ht="48" customHeight="1" x14ac:dyDescent="0.25">
      <c r="J89" s="191"/>
      <c r="K89" s="225" t="s">
        <v>171</v>
      </c>
      <c r="L89" s="226"/>
      <c r="M89" s="226"/>
      <c r="N89" s="226"/>
      <c r="O89" s="226"/>
      <c r="P89" s="226"/>
      <c r="Q89" s="226"/>
      <c r="R89" s="226"/>
      <c r="S89" s="227"/>
      <c r="T89" s="325">
        <f>ROUND(O88/R88,0)</f>
        <v>35</v>
      </c>
      <c r="U89" s="326"/>
      <c r="V89" s="358" t="s">
        <v>119</v>
      </c>
      <c r="W89" s="359"/>
      <c r="X89" s="176"/>
      <c r="Y89" s="178" t="s">
        <v>176</v>
      </c>
      <c r="Z89" s="179"/>
      <c r="AA89" s="182"/>
      <c r="AB89" s="155"/>
      <c r="AC89" s="156"/>
      <c r="AD89" s="157"/>
      <c r="AJ89" s="397"/>
      <c r="AK89" s="398"/>
      <c r="AL89" s="398"/>
      <c r="AM89" s="398"/>
      <c r="AN89" s="398"/>
      <c r="AO89" s="398"/>
      <c r="AP89" s="398"/>
      <c r="AQ89" s="398"/>
      <c r="AR89" s="398"/>
      <c r="AS89" s="398"/>
      <c r="AT89" s="398"/>
      <c r="AU89" s="398"/>
      <c r="AV89" s="398"/>
      <c r="AW89" s="399"/>
      <c r="AY89" s="297"/>
      <c r="AZ89" s="298"/>
      <c r="BA89" s="298"/>
      <c r="BB89" s="298"/>
      <c r="BC89" s="298"/>
      <c r="BD89" s="298"/>
      <c r="BE89" s="298"/>
      <c r="BF89" s="298"/>
      <c r="BG89" s="298"/>
      <c r="BH89" s="298"/>
      <c r="BI89" s="298"/>
      <c r="BJ89" s="298"/>
      <c r="BK89" s="299"/>
      <c r="BP89" s="191"/>
      <c r="BQ89" s="225"/>
      <c r="BR89" s="226"/>
      <c r="BS89" s="226"/>
      <c r="BT89" s="226"/>
      <c r="BU89" s="226"/>
      <c r="BV89" s="226"/>
      <c r="BW89" s="226"/>
      <c r="BX89" s="226"/>
      <c r="BY89" s="226"/>
      <c r="BZ89" s="161">
        <f>BU88*BX88</f>
        <v>0.65939324774399988</v>
      </c>
      <c r="CA89" s="162"/>
      <c r="CB89" s="278" t="s">
        <v>241</v>
      </c>
      <c r="CC89" s="279"/>
      <c r="CD89" s="176"/>
      <c r="CE89" s="178" t="s">
        <v>227</v>
      </c>
      <c r="CF89" s="179"/>
      <c r="CG89" s="182"/>
      <c r="CH89" s="265"/>
      <c r="CI89" s="266"/>
      <c r="CJ89" s="266"/>
      <c r="CK89" s="267"/>
    </row>
    <row r="90" spans="8:126" ht="48" customHeight="1" thickBot="1" x14ac:dyDescent="0.3">
      <c r="J90" s="192"/>
      <c r="K90" s="228"/>
      <c r="L90" s="188"/>
      <c r="M90" s="188"/>
      <c r="N90" s="188"/>
      <c r="O90" s="188"/>
      <c r="P90" s="188"/>
      <c r="Q90" s="188"/>
      <c r="R90" s="188"/>
      <c r="S90" s="189"/>
      <c r="T90" s="327"/>
      <c r="U90" s="328"/>
      <c r="V90" s="360"/>
      <c r="W90" s="355"/>
      <c r="X90" s="177"/>
      <c r="Y90" s="180"/>
      <c r="Z90" s="181"/>
      <c r="AA90" s="183"/>
      <c r="AB90" s="158"/>
      <c r="AC90" s="159"/>
      <c r="AD90" s="160"/>
      <c r="AJ90" s="397"/>
      <c r="AK90" s="398"/>
      <c r="AL90" s="398"/>
      <c r="AM90" s="398"/>
      <c r="AN90" s="398"/>
      <c r="AO90" s="398"/>
      <c r="AP90" s="398"/>
      <c r="AQ90" s="398"/>
      <c r="AR90" s="398"/>
      <c r="AS90" s="398"/>
      <c r="AT90" s="398"/>
      <c r="AU90" s="398"/>
      <c r="AV90" s="398"/>
      <c r="AW90" s="399"/>
      <c r="AY90" s="297"/>
      <c r="AZ90" s="298"/>
      <c r="BA90" s="298"/>
      <c r="BB90" s="298"/>
      <c r="BC90" s="298"/>
      <c r="BD90" s="298"/>
      <c r="BE90" s="298"/>
      <c r="BF90" s="298"/>
      <c r="BG90" s="298"/>
      <c r="BH90" s="298"/>
      <c r="BI90" s="298"/>
      <c r="BJ90" s="298"/>
      <c r="BK90" s="299"/>
      <c r="BP90" s="192"/>
      <c r="BQ90" s="228"/>
      <c r="BR90" s="188"/>
      <c r="BS90" s="188"/>
      <c r="BT90" s="188"/>
      <c r="BU90" s="188"/>
      <c r="BV90" s="188"/>
      <c r="BW90" s="188"/>
      <c r="BX90" s="188"/>
      <c r="BY90" s="188"/>
      <c r="BZ90" s="163"/>
      <c r="CA90" s="164"/>
      <c r="CB90" s="280"/>
      <c r="CC90" s="281"/>
      <c r="CD90" s="177"/>
      <c r="CE90" s="180"/>
      <c r="CF90" s="181"/>
      <c r="CG90" s="183"/>
      <c r="CH90" s="158"/>
      <c r="CI90" s="159"/>
      <c r="CJ90" s="159"/>
      <c r="CK90" s="160"/>
    </row>
    <row r="91" spans="8:126" ht="48" customHeight="1" x14ac:dyDescent="0.3">
      <c r="AJ91" s="397"/>
      <c r="AK91" s="398"/>
      <c r="AL91" s="398"/>
      <c r="AM91" s="398"/>
      <c r="AN91" s="398"/>
      <c r="AO91" s="398"/>
      <c r="AP91" s="398"/>
      <c r="AQ91" s="398"/>
      <c r="AR91" s="398"/>
      <c r="AS91" s="398"/>
      <c r="AT91" s="398"/>
      <c r="AU91" s="398"/>
      <c r="AV91" s="398"/>
      <c r="AW91" s="399"/>
      <c r="AY91" s="297"/>
      <c r="AZ91" s="298"/>
      <c r="BA91" s="298"/>
      <c r="BB91" s="298"/>
      <c r="BC91" s="298"/>
      <c r="BD91" s="298"/>
      <c r="BE91" s="298"/>
      <c r="BF91" s="298"/>
      <c r="BG91" s="298"/>
      <c r="BH91" s="298"/>
      <c r="BI91" s="298"/>
      <c r="BJ91" s="298"/>
      <c r="BK91" s="299"/>
      <c r="DQ91" s="26"/>
      <c r="DR91" s="26"/>
      <c r="DS91" s="26"/>
    </row>
    <row r="92" spans="8:126" ht="48" customHeight="1" thickBot="1" x14ac:dyDescent="0.35">
      <c r="J92" s="202" t="s">
        <v>139</v>
      </c>
      <c r="K92" s="203"/>
      <c r="L92" s="204"/>
      <c r="M92" s="190"/>
      <c r="N92" s="171">
        <v>9</v>
      </c>
      <c r="O92" s="172"/>
      <c r="P92" s="11"/>
      <c r="Q92" s="15"/>
      <c r="R92" s="15"/>
      <c r="S92" s="15"/>
      <c r="T92" s="15"/>
      <c r="U92" s="15"/>
      <c r="V92" s="15"/>
      <c r="W92" s="169" t="s">
        <v>42</v>
      </c>
      <c r="X92" s="170"/>
      <c r="Y92" s="184" t="s">
        <v>43</v>
      </c>
      <c r="Z92" s="185"/>
      <c r="AA92" s="173" t="s">
        <v>44</v>
      </c>
      <c r="AB92" s="174"/>
      <c r="AC92" s="174"/>
      <c r="AD92" s="175"/>
      <c r="AJ92" s="397"/>
      <c r="AK92" s="398"/>
      <c r="AL92" s="398"/>
      <c r="AM92" s="398"/>
      <c r="AN92" s="398"/>
      <c r="AO92" s="398"/>
      <c r="AP92" s="398"/>
      <c r="AQ92" s="398"/>
      <c r="AR92" s="398"/>
      <c r="AS92" s="398"/>
      <c r="AT92" s="398"/>
      <c r="AU92" s="398"/>
      <c r="AV92" s="398"/>
      <c r="AW92" s="399"/>
      <c r="AY92" s="297"/>
      <c r="AZ92" s="298"/>
      <c r="BA92" s="298"/>
      <c r="BB92" s="298"/>
      <c r="BC92" s="298"/>
      <c r="BD92" s="298"/>
      <c r="BE92" s="298"/>
      <c r="BF92" s="298"/>
      <c r="BG92" s="298"/>
      <c r="BH92" s="298"/>
      <c r="BI92" s="298"/>
      <c r="BJ92" s="298"/>
      <c r="BK92" s="299"/>
      <c r="BP92" s="329" t="s">
        <v>148</v>
      </c>
      <c r="BQ92" s="36"/>
      <c r="BR92" s="290" t="s">
        <v>40</v>
      </c>
      <c r="BS92" s="291"/>
      <c r="BT92" s="11"/>
      <c r="BU92" s="15"/>
      <c r="BV92" s="15"/>
      <c r="BW92" s="15"/>
      <c r="BX92" s="15"/>
      <c r="BY92" s="15"/>
      <c r="BZ92" s="15"/>
      <c r="CA92" s="169" t="s">
        <v>42</v>
      </c>
      <c r="CB92" s="170"/>
      <c r="CC92" s="184" t="s">
        <v>43</v>
      </c>
      <c r="CD92" s="185"/>
      <c r="CE92" s="173" t="s">
        <v>44</v>
      </c>
      <c r="CF92" s="174"/>
      <c r="CG92" s="174"/>
      <c r="CH92" s="175"/>
      <c r="CT92" s="150" t="s">
        <v>389</v>
      </c>
      <c r="CU92" s="150"/>
      <c r="CV92" s="150"/>
      <c r="CW92" s="150"/>
      <c r="CX92" s="150"/>
      <c r="CY92" s="150"/>
      <c r="CZ92" s="30" t="s">
        <v>82</v>
      </c>
      <c r="DQ92" s="26"/>
      <c r="DR92" s="26"/>
      <c r="DS92" s="26"/>
    </row>
    <row r="93" spans="8:126" ht="48" customHeight="1" x14ac:dyDescent="0.3">
      <c r="H93" s="25"/>
      <c r="I93" s="52" t="s">
        <v>182</v>
      </c>
      <c r="J93" s="205"/>
      <c r="K93" s="206"/>
      <c r="L93" s="207"/>
      <c r="M93" s="191"/>
      <c r="N93" s="225" t="s">
        <v>154</v>
      </c>
      <c r="O93" s="226"/>
      <c r="P93" s="226"/>
      <c r="Q93" s="226"/>
      <c r="R93" s="226"/>
      <c r="S93" s="226"/>
      <c r="T93" s="226"/>
      <c r="U93" s="226"/>
      <c r="V93" s="227"/>
      <c r="W93" s="161">
        <v>0.08</v>
      </c>
      <c r="X93" s="162"/>
      <c r="Y93" s="218" t="s">
        <v>170</v>
      </c>
      <c r="Z93" s="219"/>
      <c r="AA93" s="176"/>
      <c r="AB93" s="178" t="s">
        <v>153</v>
      </c>
      <c r="AC93" s="179"/>
      <c r="AD93" s="182"/>
      <c r="AJ93" s="397"/>
      <c r="AK93" s="398"/>
      <c r="AL93" s="398"/>
      <c r="AM93" s="398"/>
      <c r="AN93" s="398"/>
      <c r="AO93" s="398"/>
      <c r="AP93" s="398"/>
      <c r="AQ93" s="398"/>
      <c r="AR93" s="398"/>
      <c r="AS93" s="398"/>
      <c r="AT93" s="398"/>
      <c r="AU93" s="398"/>
      <c r="AV93" s="398"/>
      <c r="AW93" s="399"/>
      <c r="AY93" s="297"/>
      <c r="AZ93" s="298"/>
      <c r="BA93" s="298"/>
      <c r="BB93" s="298"/>
      <c r="BC93" s="298"/>
      <c r="BD93" s="298"/>
      <c r="BE93" s="298"/>
      <c r="BF93" s="298"/>
      <c r="BG93" s="298"/>
      <c r="BH93" s="298"/>
      <c r="BI93" s="298"/>
      <c r="BJ93" s="298"/>
      <c r="BK93" s="299"/>
      <c r="BP93" s="330"/>
      <c r="BQ93" s="37"/>
      <c r="BR93" s="225" t="s">
        <v>200</v>
      </c>
      <c r="BS93" s="226"/>
      <c r="BT93" s="226"/>
      <c r="BU93" s="226"/>
      <c r="BV93" s="226"/>
      <c r="BW93" s="226"/>
      <c r="BX93" s="226"/>
      <c r="BY93" s="226"/>
      <c r="BZ93" s="227"/>
      <c r="CA93" s="325">
        <v>8900</v>
      </c>
      <c r="CB93" s="326"/>
      <c r="CC93" s="218" t="s">
        <v>201</v>
      </c>
      <c r="CD93" s="219"/>
      <c r="CE93" s="176"/>
      <c r="CF93" s="282" t="s">
        <v>206</v>
      </c>
      <c r="CG93" s="283"/>
      <c r="CH93" s="182"/>
      <c r="CT93" s="150" t="s">
        <v>390</v>
      </c>
      <c r="CU93" s="150"/>
      <c r="CV93" s="150"/>
      <c r="CW93" s="150"/>
      <c r="CX93" s="150"/>
      <c r="CY93" s="150"/>
      <c r="CZ93" s="30" t="s">
        <v>80</v>
      </c>
      <c r="DQ93" s="26"/>
      <c r="DR93" s="33"/>
      <c r="DS93" s="33"/>
      <c r="DT93" s="33"/>
      <c r="DU93" s="33"/>
    </row>
    <row r="94" spans="8:126" ht="48" customHeight="1" thickBot="1" x14ac:dyDescent="0.35">
      <c r="H94" s="25"/>
      <c r="J94" s="208"/>
      <c r="K94" s="209"/>
      <c r="L94" s="210"/>
      <c r="M94" s="192"/>
      <c r="N94" s="228"/>
      <c r="O94" s="188"/>
      <c r="P94" s="188"/>
      <c r="Q94" s="188"/>
      <c r="R94" s="188"/>
      <c r="S94" s="188"/>
      <c r="T94" s="188"/>
      <c r="U94" s="188"/>
      <c r="V94" s="189"/>
      <c r="W94" s="163"/>
      <c r="X94" s="164"/>
      <c r="Y94" s="220"/>
      <c r="Z94" s="221"/>
      <c r="AA94" s="177"/>
      <c r="AB94" s="180"/>
      <c r="AC94" s="181"/>
      <c r="AD94" s="183"/>
      <c r="AJ94" s="397"/>
      <c r="AK94" s="398"/>
      <c r="AL94" s="398"/>
      <c r="AM94" s="398"/>
      <c r="AN94" s="398"/>
      <c r="AO94" s="398"/>
      <c r="AP94" s="398"/>
      <c r="AQ94" s="398"/>
      <c r="AR94" s="398"/>
      <c r="AS94" s="398"/>
      <c r="AT94" s="398"/>
      <c r="AU94" s="398"/>
      <c r="AV94" s="398"/>
      <c r="AW94" s="399"/>
      <c r="AY94" s="297"/>
      <c r="AZ94" s="298"/>
      <c r="BA94" s="298"/>
      <c r="BB94" s="298"/>
      <c r="BC94" s="298"/>
      <c r="BD94" s="298"/>
      <c r="BE94" s="298"/>
      <c r="BF94" s="298"/>
      <c r="BG94" s="298"/>
      <c r="BH94" s="298"/>
      <c r="BI94" s="298"/>
      <c r="BJ94" s="298"/>
      <c r="BK94" s="299"/>
      <c r="BP94" s="331"/>
      <c r="BQ94" s="46"/>
      <c r="BR94" s="228"/>
      <c r="BS94" s="188"/>
      <c r="BT94" s="188"/>
      <c r="BU94" s="188"/>
      <c r="BV94" s="188"/>
      <c r="BW94" s="188"/>
      <c r="BX94" s="188"/>
      <c r="BY94" s="188"/>
      <c r="BZ94" s="189"/>
      <c r="CA94" s="327"/>
      <c r="CB94" s="328"/>
      <c r="CC94" s="220"/>
      <c r="CD94" s="221"/>
      <c r="CE94" s="177"/>
      <c r="CF94" s="284"/>
      <c r="CG94" s="285"/>
      <c r="CH94" s="183"/>
      <c r="CT94" s="150" t="s">
        <v>391</v>
      </c>
      <c r="CU94" s="150"/>
      <c r="CV94" s="150"/>
      <c r="CW94" s="150"/>
      <c r="CX94" s="150"/>
      <c r="CY94" s="150"/>
      <c r="CZ94" s="30" t="s">
        <v>80</v>
      </c>
      <c r="DQ94" s="26"/>
      <c r="DR94" s="33"/>
      <c r="DS94" s="33"/>
      <c r="DT94" s="33"/>
      <c r="DU94" s="33"/>
    </row>
    <row r="95" spans="8:126" ht="48" customHeight="1" x14ac:dyDescent="0.3">
      <c r="H95" s="25"/>
      <c r="AJ95" s="397"/>
      <c r="AK95" s="398"/>
      <c r="AL95" s="398"/>
      <c r="AM95" s="398"/>
      <c r="AN95" s="398"/>
      <c r="AO95" s="398"/>
      <c r="AP95" s="398"/>
      <c r="AQ95" s="398"/>
      <c r="AR95" s="398"/>
      <c r="AS95" s="398"/>
      <c r="AT95" s="398"/>
      <c r="AU95" s="398"/>
      <c r="AV95" s="398"/>
      <c r="AW95" s="399"/>
      <c r="AY95" s="297"/>
      <c r="AZ95" s="298"/>
      <c r="BA95" s="298"/>
      <c r="BB95" s="298"/>
      <c r="BC95" s="298"/>
      <c r="BD95" s="298"/>
      <c r="BE95" s="298"/>
      <c r="BF95" s="298"/>
      <c r="BG95" s="298"/>
      <c r="BH95" s="298"/>
      <c r="BI95" s="298"/>
      <c r="BJ95" s="298"/>
      <c r="BK95" s="299"/>
      <c r="DQ95" s="26"/>
      <c r="DR95" s="33"/>
      <c r="DS95" s="33"/>
      <c r="DT95" s="33"/>
      <c r="DU95" s="33"/>
      <c r="DV95" s="33"/>
    </row>
    <row r="96" spans="8:126" ht="48" customHeight="1" thickBot="1" x14ac:dyDescent="0.35">
      <c r="H96" s="25"/>
      <c r="J96" s="36"/>
      <c r="K96" s="171">
        <v>9.1</v>
      </c>
      <c r="L96" s="172"/>
      <c r="M96" s="11"/>
      <c r="N96" s="14" t="s">
        <v>158</v>
      </c>
      <c r="O96" s="147">
        <f>$T$69</f>
        <v>209</v>
      </c>
      <c r="P96" s="148"/>
      <c r="Q96" s="15"/>
      <c r="R96" s="15"/>
      <c r="S96" s="15"/>
      <c r="T96" s="169" t="s">
        <v>42</v>
      </c>
      <c r="U96" s="170"/>
      <c r="V96" s="184" t="s">
        <v>43</v>
      </c>
      <c r="W96" s="185"/>
      <c r="X96" s="173" t="s">
        <v>44</v>
      </c>
      <c r="Y96" s="174"/>
      <c r="Z96" s="174"/>
      <c r="AA96" s="175"/>
      <c r="AB96" s="152" t="s">
        <v>46</v>
      </c>
      <c r="AC96" s="153"/>
      <c r="AD96" s="154"/>
      <c r="AJ96" s="400"/>
      <c r="AK96" s="401"/>
      <c r="AL96" s="401"/>
      <c r="AM96" s="401"/>
      <c r="AN96" s="401"/>
      <c r="AO96" s="401"/>
      <c r="AP96" s="401"/>
      <c r="AQ96" s="401"/>
      <c r="AR96" s="401"/>
      <c r="AS96" s="401"/>
      <c r="AT96" s="401"/>
      <c r="AU96" s="401"/>
      <c r="AV96" s="401"/>
      <c r="AW96" s="402"/>
      <c r="AY96" s="300"/>
      <c r="AZ96" s="301"/>
      <c r="BA96" s="301"/>
      <c r="BB96" s="301"/>
      <c r="BC96" s="301"/>
      <c r="BD96" s="301"/>
      <c r="BE96" s="301"/>
      <c r="BF96" s="301"/>
      <c r="BG96" s="301"/>
      <c r="BH96" s="301"/>
      <c r="BI96" s="301"/>
      <c r="BJ96" s="301"/>
      <c r="BK96" s="302"/>
      <c r="BP96" s="329" t="s">
        <v>148</v>
      </c>
      <c r="BQ96" s="36"/>
      <c r="BR96" s="290" t="s">
        <v>40</v>
      </c>
      <c r="BS96" s="291"/>
      <c r="BT96" s="11"/>
      <c r="BU96" s="14" t="s">
        <v>233</v>
      </c>
      <c r="BV96" s="147">
        <f>$CA$93</f>
        <v>8900</v>
      </c>
      <c r="BW96" s="148"/>
      <c r="BX96" s="15"/>
      <c r="BY96" s="15"/>
      <c r="BZ96" s="15"/>
      <c r="CA96" s="303" t="s">
        <v>42</v>
      </c>
      <c r="CB96" s="332"/>
      <c r="CC96" s="333" t="s">
        <v>43</v>
      </c>
      <c r="CD96" s="334"/>
      <c r="CE96" s="185"/>
      <c r="CF96" s="173" t="s">
        <v>44</v>
      </c>
      <c r="CG96" s="174"/>
      <c r="CH96" s="174"/>
      <c r="CI96" s="175"/>
      <c r="DQ96" s="26"/>
      <c r="DR96" s="33"/>
      <c r="DS96" s="33"/>
      <c r="DT96" s="33"/>
      <c r="DU96" s="33"/>
      <c r="DV96" s="33"/>
    </row>
    <row r="97" spans="8:267" ht="48" customHeight="1" x14ac:dyDescent="0.3">
      <c r="H97" s="25"/>
      <c r="I97" s="52" t="s">
        <v>182</v>
      </c>
      <c r="J97" s="37"/>
      <c r="K97" s="14" t="s">
        <v>177</v>
      </c>
      <c r="L97" s="147">
        <f>$T$113</f>
        <v>0.95626673466785672</v>
      </c>
      <c r="M97" s="148"/>
      <c r="N97" s="225"/>
      <c r="O97" s="226"/>
      <c r="P97" s="226"/>
      <c r="Q97" s="226"/>
      <c r="R97" s="226"/>
      <c r="S97" s="227"/>
      <c r="T97" s="161">
        <f>L97*O96/L98</f>
        <v>6.6619915848527347E-3</v>
      </c>
      <c r="U97" s="162"/>
      <c r="V97" s="273"/>
      <c r="W97" s="187"/>
      <c r="X97" s="176"/>
      <c r="Y97" s="340" t="s">
        <v>208</v>
      </c>
      <c r="Z97" s="341"/>
      <c r="AA97" s="182"/>
      <c r="AB97" s="155"/>
      <c r="AC97" s="156"/>
      <c r="AD97" s="157"/>
      <c r="BP97" s="330"/>
      <c r="BQ97" s="37"/>
      <c r="BR97" s="225" t="s">
        <v>205</v>
      </c>
      <c r="BS97" s="226"/>
      <c r="BT97" s="226"/>
      <c r="BU97" s="226"/>
      <c r="BV97" s="226"/>
      <c r="BW97" s="226"/>
      <c r="BX97" s="226"/>
      <c r="BY97" s="226"/>
      <c r="BZ97" s="227"/>
      <c r="CA97" s="371">
        <v>1.75</v>
      </c>
      <c r="CB97" s="372"/>
      <c r="CC97" s="377" t="s">
        <v>213</v>
      </c>
      <c r="CD97" s="378"/>
      <c r="CE97" s="219"/>
      <c r="CF97" s="176"/>
      <c r="CG97" s="282" t="s">
        <v>199</v>
      </c>
      <c r="CH97" s="283"/>
      <c r="CI97" s="182"/>
      <c r="DQ97" s="26"/>
      <c r="DR97" s="33"/>
      <c r="DS97" s="33"/>
      <c r="DT97" s="33"/>
      <c r="DU97" s="33"/>
      <c r="DV97" s="33"/>
    </row>
    <row r="98" spans="8:267" ht="48" customHeight="1" thickBot="1" x14ac:dyDescent="0.35">
      <c r="J98" s="46"/>
      <c r="K98" s="38" t="s">
        <v>236</v>
      </c>
      <c r="L98" s="286">
        <v>30000</v>
      </c>
      <c r="M98" s="287"/>
      <c r="N98" s="228"/>
      <c r="O98" s="188"/>
      <c r="P98" s="188"/>
      <c r="Q98" s="188"/>
      <c r="R98" s="188"/>
      <c r="S98" s="189"/>
      <c r="T98" s="163"/>
      <c r="U98" s="164"/>
      <c r="V98" s="228"/>
      <c r="W98" s="189"/>
      <c r="X98" s="177"/>
      <c r="Y98" s="342"/>
      <c r="Z98" s="343"/>
      <c r="AA98" s="183"/>
      <c r="AB98" s="158"/>
      <c r="AC98" s="159"/>
      <c r="AD98" s="160"/>
      <c r="BP98" s="331"/>
      <c r="BQ98" s="46"/>
      <c r="BR98" s="228"/>
      <c r="BS98" s="188"/>
      <c r="BT98" s="188"/>
      <c r="BU98" s="188"/>
      <c r="BV98" s="188"/>
      <c r="BW98" s="188"/>
      <c r="BX98" s="188"/>
      <c r="BY98" s="188"/>
      <c r="BZ98" s="189"/>
      <c r="CA98" s="373"/>
      <c r="CB98" s="374"/>
      <c r="CC98" s="379"/>
      <c r="CD98" s="380"/>
      <c r="CE98" s="221"/>
      <c r="CF98" s="177"/>
      <c r="CG98" s="284"/>
      <c r="CH98" s="285"/>
      <c r="CI98" s="183"/>
      <c r="DQ98" s="26"/>
      <c r="DR98" s="33"/>
      <c r="DS98" s="33"/>
      <c r="DT98" s="33"/>
      <c r="DU98" s="33"/>
    </row>
    <row r="99" spans="8:267" ht="48" customHeight="1" x14ac:dyDescent="0.3">
      <c r="DQ99" s="26"/>
      <c r="GJ99" s="255" t="s">
        <v>257</v>
      </c>
      <c r="GK99" s="256"/>
      <c r="GL99" s="256"/>
      <c r="GM99" s="256"/>
      <c r="GN99" s="256"/>
      <c r="GO99" s="256"/>
      <c r="GP99" s="256"/>
      <c r="GQ99" s="256"/>
      <c r="GR99" s="256"/>
      <c r="GS99" s="256"/>
      <c r="GT99" s="256"/>
      <c r="GU99" s="256"/>
      <c r="GV99" s="256"/>
      <c r="GW99" s="256"/>
      <c r="GX99" s="256"/>
      <c r="GY99" s="256"/>
      <c r="GZ99" s="256"/>
      <c r="HA99" s="256"/>
      <c r="HB99" s="256"/>
      <c r="HC99" s="256"/>
      <c r="HD99" s="256"/>
      <c r="HE99" s="256"/>
      <c r="HF99" s="256"/>
      <c r="HG99" s="256"/>
      <c r="HH99" s="256"/>
      <c r="HI99" s="256"/>
      <c r="HJ99" s="256"/>
      <c r="HK99" s="256"/>
      <c r="HL99" s="256"/>
      <c r="HM99" s="256"/>
      <c r="HN99" s="251"/>
      <c r="HO99" s="248"/>
      <c r="IB99" s="244" t="s">
        <v>386</v>
      </c>
      <c r="IC99" s="245"/>
      <c r="ID99" s="245"/>
      <c r="IE99" s="245"/>
      <c r="IF99" s="245"/>
      <c r="IG99" s="245"/>
      <c r="IH99" s="245"/>
      <c r="II99" s="245"/>
      <c r="IJ99" s="245"/>
      <c r="IK99" s="245"/>
      <c r="IL99" s="245"/>
      <c r="IM99" s="245"/>
      <c r="IN99" s="245"/>
      <c r="IO99" s="245"/>
      <c r="IP99" s="245"/>
      <c r="IQ99" s="245"/>
      <c r="IR99" s="245"/>
      <c r="IS99" s="245"/>
      <c r="IT99" s="245"/>
      <c r="IU99" s="245"/>
      <c r="IV99" s="245"/>
      <c r="IW99" s="245"/>
      <c r="IX99" s="245"/>
      <c r="IY99" s="245"/>
      <c r="IZ99" s="245"/>
      <c r="JA99" s="246"/>
      <c r="JB99" s="237" t="s">
        <v>387</v>
      </c>
      <c r="JC99" s="237"/>
      <c r="JD99" s="237" t="s">
        <v>388</v>
      </c>
      <c r="JE99" s="237"/>
      <c r="JF99" s="251"/>
      <c r="JG99" s="248"/>
    </row>
    <row r="100" spans="8:267" ht="48" customHeight="1" thickBot="1" x14ac:dyDescent="0.35">
      <c r="J100" s="190"/>
      <c r="K100" s="171">
        <v>10</v>
      </c>
      <c r="L100" s="172"/>
      <c r="M100" s="11"/>
      <c r="N100" s="101" t="s">
        <v>158</v>
      </c>
      <c r="O100" s="147">
        <f>$T$69</f>
        <v>209</v>
      </c>
      <c r="P100" s="148"/>
      <c r="Q100" s="15"/>
      <c r="R100" s="15"/>
      <c r="S100" s="15"/>
      <c r="T100" s="169" t="s">
        <v>42</v>
      </c>
      <c r="U100" s="170"/>
      <c r="V100" s="184" t="s">
        <v>43</v>
      </c>
      <c r="W100" s="185"/>
      <c r="X100" s="173" t="s">
        <v>44</v>
      </c>
      <c r="Y100" s="174"/>
      <c r="Z100" s="174"/>
      <c r="AA100" s="175"/>
      <c r="AB100" s="211" t="s">
        <v>46</v>
      </c>
      <c r="AC100" s="211"/>
      <c r="AD100" s="211"/>
      <c r="AE100" s="211"/>
      <c r="BP100" s="190"/>
      <c r="BQ100" s="171">
        <v>27</v>
      </c>
      <c r="BR100" s="172"/>
      <c r="BS100" s="55"/>
      <c r="BT100" s="14" t="s">
        <v>159</v>
      </c>
      <c r="BU100" s="147">
        <f>$T$49</f>
        <v>220</v>
      </c>
      <c r="BV100" s="148"/>
      <c r="BW100" s="14" t="s">
        <v>177</v>
      </c>
      <c r="BX100" s="147">
        <f>$T$113</f>
        <v>0.95626673466785672</v>
      </c>
      <c r="BY100" s="148"/>
      <c r="BZ100" s="169" t="s">
        <v>42</v>
      </c>
      <c r="CA100" s="170"/>
      <c r="CB100" s="184" t="s">
        <v>43</v>
      </c>
      <c r="CC100" s="185"/>
      <c r="CD100" s="173" t="s">
        <v>44</v>
      </c>
      <c r="CE100" s="174"/>
      <c r="CF100" s="174"/>
      <c r="CG100" s="175"/>
      <c r="CH100" s="152" t="s">
        <v>46</v>
      </c>
      <c r="CI100" s="153"/>
      <c r="CJ100" s="154"/>
      <c r="DQ100" s="26"/>
      <c r="GJ100" s="249" t="s">
        <v>258</v>
      </c>
      <c r="GK100" s="250"/>
      <c r="GL100" s="270" t="s">
        <v>259</v>
      </c>
      <c r="GM100" s="271"/>
      <c r="GN100" s="270" t="s">
        <v>260</v>
      </c>
      <c r="GO100" s="271"/>
      <c r="GP100" s="270" t="s">
        <v>261</v>
      </c>
      <c r="GQ100" s="271"/>
      <c r="GR100" s="270" t="s">
        <v>262</v>
      </c>
      <c r="GS100" s="271"/>
      <c r="GT100" s="270" t="s">
        <v>263</v>
      </c>
      <c r="GU100" s="271"/>
      <c r="GV100" s="270" t="s">
        <v>264</v>
      </c>
      <c r="GW100" s="271"/>
      <c r="GX100" s="270" t="s">
        <v>265</v>
      </c>
      <c r="GY100" s="271"/>
      <c r="GZ100" s="270" t="s">
        <v>266</v>
      </c>
      <c r="HA100" s="271"/>
      <c r="HB100" s="270" t="s">
        <v>267</v>
      </c>
      <c r="HC100" s="271"/>
      <c r="HD100" s="270" t="s">
        <v>268</v>
      </c>
      <c r="HE100" s="271"/>
      <c r="HF100" s="252" t="s">
        <v>269</v>
      </c>
      <c r="HG100" s="253"/>
      <c r="HH100" s="249" t="s">
        <v>270</v>
      </c>
      <c r="HI100" s="250"/>
      <c r="HJ100" s="252" t="s">
        <v>271</v>
      </c>
      <c r="HK100" s="253"/>
      <c r="HL100" s="252" t="s">
        <v>272</v>
      </c>
      <c r="HM100" s="253"/>
      <c r="HN100" s="252" t="s">
        <v>273</v>
      </c>
      <c r="HO100" s="253"/>
      <c r="IB100" s="249" t="s">
        <v>387</v>
      </c>
      <c r="IC100" s="250"/>
      <c r="ID100" s="149" t="s">
        <v>259</v>
      </c>
      <c r="IE100" s="149"/>
      <c r="IF100" s="149" t="s">
        <v>260</v>
      </c>
      <c r="IG100" s="149"/>
      <c r="IH100" s="149" t="s">
        <v>261</v>
      </c>
      <c r="II100" s="149"/>
      <c r="IJ100" s="149" t="s">
        <v>262</v>
      </c>
      <c r="IK100" s="149"/>
      <c r="IL100" s="149" t="s">
        <v>263</v>
      </c>
      <c r="IM100" s="149"/>
      <c r="IN100" s="149" t="s">
        <v>264</v>
      </c>
      <c r="IO100" s="149"/>
      <c r="IP100" s="149" t="s">
        <v>265</v>
      </c>
      <c r="IQ100" s="149"/>
      <c r="IR100" s="149" t="s">
        <v>266</v>
      </c>
      <c r="IS100" s="149"/>
      <c r="IT100" s="149" t="s">
        <v>267</v>
      </c>
      <c r="IU100" s="149"/>
      <c r="IV100" s="149" t="s">
        <v>268</v>
      </c>
      <c r="IW100" s="149"/>
      <c r="IX100" s="149" t="s">
        <v>269</v>
      </c>
      <c r="IY100" s="149"/>
      <c r="IZ100" s="247" t="s">
        <v>388</v>
      </c>
      <c r="JA100" s="247"/>
      <c r="JB100" s="149" t="s">
        <v>271</v>
      </c>
      <c r="JC100" s="149"/>
      <c r="JD100" s="149" t="s">
        <v>272</v>
      </c>
      <c r="JE100" s="149"/>
      <c r="JF100" s="149" t="s">
        <v>273</v>
      </c>
      <c r="JG100" s="149"/>
    </row>
    <row r="101" spans="8:267" ht="48" customHeight="1" x14ac:dyDescent="0.3">
      <c r="J101" s="191"/>
      <c r="K101" s="225" t="s">
        <v>174</v>
      </c>
      <c r="L101" s="226"/>
      <c r="M101" s="226"/>
      <c r="N101" s="322"/>
      <c r="O101" s="322"/>
      <c r="P101" s="322"/>
      <c r="Q101" s="226"/>
      <c r="R101" s="226"/>
      <c r="S101" s="227"/>
      <c r="T101" s="325">
        <f>2*O100</f>
        <v>418</v>
      </c>
      <c r="U101" s="326"/>
      <c r="V101" s="358" t="s">
        <v>119</v>
      </c>
      <c r="W101" s="359"/>
      <c r="X101" s="176"/>
      <c r="Y101" s="178" t="s">
        <v>175</v>
      </c>
      <c r="Z101" s="179"/>
      <c r="AA101" s="182"/>
      <c r="AB101" s="265"/>
      <c r="AC101" s="266"/>
      <c r="AD101" s="266"/>
      <c r="AE101" s="267"/>
      <c r="BP101" s="191"/>
      <c r="BQ101" s="225"/>
      <c r="BR101" s="226"/>
      <c r="BS101" s="226"/>
      <c r="BT101" s="226"/>
      <c r="BU101" s="226"/>
      <c r="BV101" s="226"/>
      <c r="BW101" s="226"/>
      <c r="BX101" s="226"/>
      <c r="BY101" s="226"/>
      <c r="BZ101" s="161">
        <f>BU100/BX100</f>
        <v>230.06133333333332</v>
      </c>
      <c r="CA101" s="162"/>
      <c r="CB101" s="218" t="s">
        <v>242</v>
      </c>
      <c r="CC101" s="219"/>
      <c r="CD101" s="176"/>
      <c r="CE101" s="178" t="s">
        <v>144</v>
      </c>
      <c r="CF101" s="179"/>
      <c r="CG101" s="182"/>
      <c r="CH101" s="155"/>
      <c r="CI101" s="156"/>
      <c r="CJ101" s="157"/>
      <c r="DQ101" s="26"/>
      <c r="GJ101" s="251"/>
      <c r="GK101" s="264"/>
      <c r="GL101" s="264"/>
      <c r="GM101" s="264"/>
      <c r="GN101" s="264"/>
      <c r="GO101" s="264"/>
      <c r="GP101" s="264"/>
      <c r="GQ101" s="264"/>
      <c r="GR101" s="264"/>
      <c r="GS101" s="264"/>
      <c r="GT101" s="264"/>
      <c r="GU101" s="264"/>
      <c r="GV101" s="264"/>
      <c r="GW101" s="264"/>
      <c r="GX101" s="264"/>
      <c r="GY101" s="264"/>
      <c r="GZ101" s="264"/>
      <c r="HA101" s="264"/>
      <c r="HB101" s="264"/>
      <c r="HC101" s="264"/>
      <c r="HD101" s="264"/>
      <c r="HE101" s="248"/>
      <c r="HF101" s="254" t="s">
        <v>274</v>
      </c>
      <c r="HG101" s="254"/>
      <c r="HH101" s="62">
        <v>90</v>
      </c>
      <c r="HI101" s="62" t="s">
        <v>74</v>
      </c>
      <c r="HJ101" s="257"/>
      <c r="HK101" s="257"/>
      <c r="HL101" s="257"/>
      <c r="HM101" s="257"/>
      <c r="HN101" s="257"/>
      <c r="HO101" s="258"/>
      <c r="IB101" s="212"/>
      <c r="IC101" s="212"/>
      <c r="ID101" s="212"/>
      <c r="IE101" s="212"/>
      <c r="IF101" s="212"/>
      <c r="IG101" s="212"/>
      <c r="IH101" s="212"/>
      <c r="II101" s="212"/>
      <c r="IJ101" s="212"/>
      <c r="IK101" s="212"/>
      <c r="IL101" s="212"/>
      <c r="IM101" s="212"/>
      <c r="IN101" s="212"/>
      <c r="IO101" s="212"/>
      <c r="IP101" s="212"/>
      <c r="IQ101" s="212"/>
      <c r="IR101" s="212"/>
      <c r="IS101" s="212"/>
      <c r="IT101" s="212"/>
      <c r="IU101" s="212"/>
      <c r="IV101" s="212"/>
      <c r="IW101" s="212"/>
      <c r="IX101" s="149">
        <v>0</v>
      </c>
      <c r="IY101" s="242"/>
      <c r="IZ101" s="62">
        <v>90</v>
      </c>
      <c r="JA101" s="62" t="s">
        <v>74</v>
      </c>
      <c r="JB101" s="248"/>
      <c r="JC101" s="212"/>
      <c r="JD101" s="212"/>
      <c r="JE101" s="212"/>
      <c r="JF101" s="212"/>
      <c r="JG101" s="212"/>
    </row>
    <row r="102" spans="8:267" ht="48" customHeight="1" thickBot="1" x14ac:dyDescent="0.35">
      <c r="J102" s="192"/>
      <c r="K102" s="228"/>
      <c r="L102" s="188"/>
      <c r="M102" s="188"/>
      <c r="N102" s="188"/>
      <c r="O102" s="188"/>
      <c r="P102" s="188"/>
      <c r="Q102" s="188"/>
      <c r="R102" s="188"/>
      <c r="S102" s="189"/>
      <c r="T102" s="327"/>
      <c r="U102" s="328"/>
      <c r="V102" s="360"/>
      <c r="W102" s="355"/>
      <c r="X102" s="177"/>
      <c r="Y102" s="180"/>
      <c r="Z102" s="181"/>
      <c r="AA102" s="183"/>
      <c r="AB102" s="158"/>
      <c r="AC102" s="159"/>
      <c r="AD102" s="159"/>
      <c r="AE102" s="160"/>
      <c r="BP102" s="192"/>
      <c r="BQ102" s="228"/>
      <c r="BR102" s="188"/>
      <c r="BS102" s="188"/>
      <c r="BT102" s="188"/>
      <c r="BU102" s="188"/>
      <c r="BV102" s="188"/>
      <c r="BW102" s="188"/>
      <c r="BX102" s="188"/>
      <c r="BY102" s="188"/>
      <c r="BZ102" s="163"/>
      <c r="CA102" s="164"/>
      <c r="CB102" s="220"/>
      <c r="CC102" s="221"/>
      <c r="CD102" s="177"/>
      <c r="CE102" s="180"/>
      <c r="CF102" s="181"/>
      <c r="CG102" s="183"/>
      <c r="CH102" s="158"/>
      <c r="CI102" s="159"/>
      <c r="CJ102" s="160"/>
      <c r="DQ102" s="26"/>
      <c r="DR102" s="33"/>
      <c r="DS102" s="33"/>
      <c r="DT102" s="33"/>
      <c r="DU102" s="33"/>
      <c r="DV102" s="33"/>
      <c r="GJ102" s="252" t="s">
        <v>276</v>
      </c>
      <c r="GK102" s="253"/>
      <c r="GL102" s="252" t="s">
        <v>274</v>
      </c>
      <c r="GM102" s="253"/>
      <c r="GN102" s="252">
        <v>17</v>
      </c>
      <c r="GO102" s="253"/>
      <c r="GP102" s="252">
        <v>35</v>
      </c>
      <c r="GQ102" s="253"/>
      <c r="GR102" s="252">
        <v>52</v>
      </c>
      <c r="GS102" s="253"/>
      <c r="GT102" s="252">
        <v>70</v>
      </c>
      <c r="GU102" s="253"/>
      <c r="GV102" s="252">
        <v>87</v>
      </c>
      <c r="GW102" s="253"/>
      <c r="GX102" s="252">
        <v>105</v>
      </c>
      <c r="GY102" s="253"/>
      <c r="GZ102" s="252">
        <v>122</v>
      </c>
      <c r="HA102" s="253"/>
      <c r="HB102" s="252">
        <v>140</v>
      </c>
      <c r="HC102" s="253"/>
      <c r="HD102" s="252">
        <v>157</v>
      </c>
      <c r="HE102" s="253"/>
      <c r="HF102" s="252">
        <v>175</v>
      </c>
      <c r="HG102" s="254"/>
      <c r="HH102" s="62">
        <v>89</v>
      </c>
      <c r="HI102" s="62" t="s">
        <v>74</v>
      </c>
      <c r="HJ102" s="254">
        <v>3</v>
      </c>
      <c r="HK102" s="253"/>
      <c r="HL102" s="252">
        <v>6</v>
      </c>
      <c r="HM102" s="253"/>
      <c r="HN102" s="252">
        <v>9</v>
      </c>
      <c r="HO102" s="253"/>
      <c r="IB102" s="149" t="s">
        <v>276</v>
      </c>
      <c r="IC102" s="149"/>
      <c r="ID102" s="149">
        <v>0</v>
      </c>
      <c r="IE102" s="149"/>
      <c r="IF102" s="149">
        <v>17</v>
      </c>
      <c r="IG102" s="149"/>
      <c r="IH102" s="149">
        <v>35</v>
      </c>
      <c r="II102" s="149"/>
      <c r="IJ102" s="149">
        <v>52</v>
      </c>
      <c r="IK102" s="149"/>
      <c r="IL102" s="149">
        <v>70</v>
      </c>
      <c r="IM102" s="149"/>
      <c r="IN102" s="149">
        <v>87</v>
      </c>
      <c r="IO102" s="149"/>
      <c r="IP102" s="149">
        <v>105</v>
      </c>
      <c r="IQ102" s="149"/>
      <c r="IR102" s="149">
        <v>122</v>
      </c>
      <c r="IS102" s="149"/>
      <c r="IT102" s="149">
        <v>140</v>
      </c>
      <c r="IU102" s="149"/>
      <c r="IV102" s="149">
        <v>157</v>
      </c>
      <c r="IW102" s="149"/>
      <c r="IX102" s="149">
        <v>175</v>
      </c>
      <c r="IY102" s="242"/>
      <c r="IZ102" s="62">
        <v>89</v>
      </c>
      <c r="JA102" s="62" t="s">
        <v>74</v>
      </c>
      <c r="JB102" s="243">
        <v>3</v>
      </c>
      <c r="JC102" s="149"/>
      <c r="JD102" s="149">
        <v>6</v>
      </c>
      <c r="JE102" s="149"/>
      <c r="JF102" s="149">
        <v>9</v>
      </c>
      <c r="JG102" s="149"/>
    </row>
    <row r="103" spans="8:267" ht="48" customHeight="1" x14ac:dyDescent="0.3">
      <c r="DR103" s="33"/>
      <c r="DS103" s="33"/>
      <c r="GJ103" s="252" t="s">
        <v>278</v>
      </c>
      <c r="GK103" s="253"/>
      <c r="GL103" s="252">
        <v>175</v>
      </c>
      <c r="GM103" s="253"/>
      <c r="GN103" s="252">
        <v>192</v>
      </c>
      <c r="GO103" s="253"/>
      <c r="GP103" s="252">
        <v>209</v>
      </c>
      <c r="GQ103" s="253"/>
      <c r="GR103" s="252">
        <v>227</v>
      </c>
      <c r="GS103" s="253"/>
      <c r="GT103" s="252">
        <v>244</v>
      </c>
      <c r="GU103" s="253"/>
      <c r="GV103" s="252">
        <v>262</v>
      </c>
      <c r="GW103" s="253"/>
      <c r="GX103" s="252">
        <v>279</v>
      </c>
      <c r="GY103" s="253"/>
      <c r="GZ103" s="252">
        <v>297</v>
      </c>
      <c r="HA103" s="253"/>
      <c r="HB103" s="252">
        <v>314</v>
      </c>
      <c r="HC103" s="253"/>
      <c r="HD103" s="252">
        <v>332</v>
      </c>
      <c r="HE103" s="253"/>
      <c r="HF103" s="252">
        <v>349</v>
      </c>
      <c r="HG103" s="254"/>
      <c r="HH103" s="62">
        <v>88</v>
      </c>
      <c r="HI103" s="62" t="s">
        <v>74</v>
      </c>
      <c r="HJ103" s="254">
        <v>3</v>
      </c>
      <c r="HK103" s="253"/>
      <c r="HL103" s="252">
        <v>6</v>
      </c>
      <c r="HM103" s="253"/>
      <c r="HN103" s="252">
        <v>9</v>
      </c>
      <c r="HO103" s="253"/>
      <c r="IB103" s="149" t="s">
        <v>278</v>
      </c>
      <c r="IC103" s="149"/>
      <c r="ID103" s="149">
        <v>175</v>
      </c>
      <c r="IE103" s="149"/>
      <c r="IF103" s="149">
        <v>192</v>
      </c>
      <c r="IG103" s="149"/>
      <c r="IH103" s="149">
        <v>209</v>
      </c>
      <c r="II103" s="149"/>
      <c r="IJ103" s="149">
        <v>227</v>
      </c>
      <c r="IK103" s="149"/>
      <c r="IL103" s="149">
        <v>244</v>
      </c>
      <c r="IM103" s="149"/>
      <c r="IN103" s="149">
        <v>262</v>
      </c>
      <c r="IO103" s="149"/>
      <c r="IP103" s="149">
        <v>279</v>
      </c>
      <c r="IQ103" s="149"/>
      <c r="IR103" s="149">
        <v>297</v>
      </c>
      <c r="IS103" s="149"/>
      <c r="IT103" s="149">
        <v>314</v>
      </c>
      <c r="IU103" s="149"/>
      <c r="IV103" s="149">
        <v>332</v>
      </c>
      <c r="IW103" s="149"/>
      <c r="IX103" s="149">
        <v>349</v>
      </c>
      <c r="IY103" s="242"/>
      <c r="IZ103" s="62">
        <v>88</v>
      </c>
      <c r="JA103" s="62" t="s">
        <v>74</v>
      </c>
      <c r="JB103" s="243">
        <v>3</v>
      </c>
      <c r="JC103" s="149"/>
      <c r="JD103" s="149">
        <v>6</v>
      </c>
      <c r="JE103" s="149"/>
      <c r="JF103" s="149">
        <v>9</v>
      </c>
      <c r="JG103" s="149"/>
    </row>
    <row r="104" spans="8:267" ht="48" customHeight="1" thickBot="1" x14ac:dyDescent="0.35">
      <c r="J104" s="190"/>
      <c r="K104" s="171">
        <v>11</v>
      </c>
      <c r="L104" s="172"/>
      <c r="M104" s="11"/>
      <c r="N104" s="14" t="s">
        <v>177</v>
      </c>
      <c r="O104" s="147">
        <f>$T$113</f>
        <v>0.95626673466785672</v>
      </c>
      <c r="P104" s="148"/>
      <c r="Q104" s="15"/>
      <c r="R104" s="15"/>
      <c r="S104" s="15"/>
      <c r="T104" s="169" t="s">
        <v>42</v>
      </c>
      <c r="U104" s="170"/>
      <c r="V104" s="184" t="s">
        <v>43</v>
      </c>
      <c r="W104" s="185"/>
      <c r="X104" s="173" t="s">
        <v>44</v>
      </c>
      <c r="Y104" s="174"/>
      <c r="Z104" s="174"/>
      <c r="AA104" s="175"/>
      <c r="AB104" s="152" t="s">
        <v>46</v>
      </c>
      <c r="AC104" s="153"/>
      <c r="AD104" s="154"/>
      <c r="BP104" s="190"/>
      <c r="BQ104" s="171">
        <v>28</v>
      </c>
      <c r="BR104" s="172"/>
      <c r="BS104" s="55"/>
      <c r="BT104" s="14" t="s">
        <v>243</v>
      </c>
      <c r="BU104" s="147">
        <f>$T$113</f>
        <v>0.95626673466785672</v>
      </c>
      <c r="BV104" s="148"/>
      <c r="BW104" s="15"/>
      <c r="BX104" s="15"/>
      <c r="BY104" s="15"/>
      <c r="BZ104" s="169" t="s">
        <v>42</v>
      </c>
      <c r="CA104" s="170"/>
      <c r="CB104" s="184" t="s">
        <v>43</v>
      </c>
      <c r="CC104" s="185"/>
      <c r="CD104" s="173" t="s">
        <v>44</v>
      </c>
      <c r="CE104" s="174"/>
      <c r="CF104" s="174"/>
      <c r="CG104" s="175"/>
      <c r="CH104" s="211" t="s">
        <v>46</v>
      </c>
      <c r="CI104" s="211"/>
      <c r="CJ104" s="211"/>
      <c r="CK104" s="211"/>
      <c r="DR104" s="33"/>
      <c r="DS104" s="33"/>
      <c r="GJ104" s="252" t="s">
        <v>280</v>
      </c>
      <c r="GK104" s="253"/>
      <c r="GL104" s="252">
        <v>349</v>
      </c>
      <c r="GM104" s="253"/>
      <c r="GN104" s="252">
        <v>366</v>
      </c>
      <c r="GO104" s="253"/>
      <c r="GP104" s="252">
        <v>384</v>
      </c>
      <c r="GQ104" s="253"/>
      <c r="GR104" s="252">
        <v>401</v>
      </c>
      <c r="GS104" s="253"/>
      <c r="GT104" s="252">
        <v>419</v>
      </c>
      <c r="GU104" s="253"/>
      <c r="GV104" s="252">
        <v>436</v>
      </c>
      <c r="GW104" s="253"/>
      <c r="GX104" s="252">
        <v>454</v>
      </c>
      <c r="GY104" s="253"/>
      <c r="GZ104" s="252">
        <v>471</v>
      </c>
      <c r="HA104" s="253"/>
      <c r="HB104" s="252">
        <v>488</v>
      </c>
      <c r="HC104" s="253"/>
      <c r="HD104" s="252">
        <v>506</v>
      </c>
      <c r="HE104" s="253"/>
      <c r="HF104" s="252">
        <v>523</v>
      </c>
      <c r="HG104" s="254"/>
      <c r="HH104" s="62">
        <v>87</v>
      </c>
      <c r="HI104" s="62" t="s">
        <v>74</v>
      </c>
      <c r="HJ104" s="254">
        <v>3</v>
      </c>
      <c r="HK104" s="253"/>
      <c r="HL104" s="252">
        <v>6</v>
      </c>
      <c r="HM104" s="253"/>
      <c r="HN104" s="252">
        <v>9</v>
      </c>
      <c r="HO104" s="253"/>
      <c r="IB104" s="149" t="s">
        <v>280</v>
      </c>
      <c r="IC104" s="149"/>
      <c r="ID104" s="149">
        <v>349</v>
      </c>
      <c r="IE104" s="149"/>
      <c r="IF104" s="149">
        <v>367</v>
      </c>
      <c r="IG104" s="149"/>
      <c r="IH104" s="149">
        <v>384</v>
      </c>
      <c r="II104" s="149"/>
      <c r="IJ104" s="149">
        <v>402</v>
      </c>
      <c r="IK104" s="149"/>
      <c r="IL104" s="149">
        <v>419</v>
      </c>
      <c r="IM104" s="149"/>
      <c r="IN104" s="149">
        <v>437</v>
      </c>
      <c r="IO104" s="149"/>
      <c r="IP104" s="149">
        <v>454</v>
      </c>
      <c r="IQ104" s="149"/>
      <c r="IR104" s="149">
        <v>472</v>
      </c>
      <c r="IS104" s="149"/>
      <c r="IT104" s="149">
        <v>489</v>
      </c>
      <c r="IU104" s="149"/>
      <c r="IV104" s="149">
        <v>507</v>
      </c>
      <c r="IW104" s="149"/>
      <c r="IX104" s="149">
        <v>524</v>
      </c>
      <c r="IY104" s="242"/>
      <c r="IZ104" s="62">
        <v>87</v>
      </c>
      <c r="JA104" s="62" t="s">
        <v>74</v>
      </c>
      <c r="JB104" s="243">
        <v>3</v>
      </c>
      <c r="JC104" s="149"/>
      <c r="JD104" s="149">
        <v>6</v>
      </c>
      <c r="JE104" s="149"/>
      <c r="JF104" s="149">
        <v>9</v>
      </c>
      <c r="JG104" s="149"/>
    </row>
    <row r="105" spans="8:267" ht="48" customHeight="1" x14ac:dyDescent="0.25">
      <c r="J105" s="191"/>
      <c r="K105" s="225" t="s">
        <v>216</v>
      </c>
      <c r="L105" s="226"/>
      <c r="M105" s="226"/>
      <c r="N105" s="226"/>
      <c r="O105" s="226"/>
      <c r="P105" s="226"/>
      <c r="Q105" s="226"/>
      <c r="R105" s="226"/>
      <c r="S105" s="226"/>
      <c r="T105" s="161">
        <f>O104/1.8</f>
        <v>0.53125929703769814</v>
      </c>
      <c r="U105" s="162"/>
      <c r="V105" s="273"/>
      <c r="W105" s="187"/>
      <c r="X105" s="176"/>
      <c r="Y105" s="413" t="s">
        <v>392</v>
      </c>
      <c r="Z105" s="414"/>
      <c r="AA105" s="182"/>
      <c r="AB105" s="155"/>
      <c r="AC105" s="156"/>
      <c r="AD105" s="157"/>
      <c r="BP105" s="191"/>
      <c r="BQ105" s="14" t="s">
        <v>244</v>
      </c>
      <c r="BR105" s="147">
        <f>CA97</f>
        <v>1.75</v>
      </c>
      <c r="BS105" s="148"/>
      <c r="BT105" s="321"/>
      <c r="BU105" s="322"/>
      <c r="BV105" s="322"/>
      <c r="BW105" s="226"/>
      <c r="BX105" s="226"/>
      <c r="BY105" s="227"/>
      <c r="BZ105" s="161">
        <f>(BR105*BR106)/BU104</f>
        <v>88.122693119999994</v>
      </c>
      <c r="CA105" s="162"/>
      <c r="CB105" s="218" t="s">
        <v>242</v>
      </c>
      <c r="CC105" s="219"/>
      <c r="CD105" s="176"/>
      <c r="CE105" s="282" t="s">
        <v>248</v>
      </c>
      <c r="CF105" s="283"/>
      <c r="CG105" s="182"/>
      <c r="CH105" s="265"/>
      <c r="CI105" s="266"/>
      <c r="CJ105" s="266"/>
      <c r="CK105" s="267"/>
      <c r="GJ105" s="252" t="s">
        <v>282</v>
      </c>
      <c r="GK105" s="253"/>
      <c r="GL105" s="252">
        <v>523</v>
      </c>
      <c r="GM105" s="253"/>
      <c r="GN105" s="252">
        <v>541</v>
      </c>
      <c r="GO105" s="253"/>
      <c r="GP105" s="252">
        <v>558</v>
      </c>
      <c r="GQ105" s="253"/>
      <c r="GR105" s="252">
        <v>576</v>
      </c>
      <c r="GS105" s="253"/>
      <c r="GT105" s="252">
        <v>593</v>
      </c>
      <c r="GU105" s="253"/>
      <c r="GV105" s="252">
        <v>610</v>
      </c>
      <c r="GW105" s="253"/>
      <c r="GX105" s="252">
        <v>628</v>
      </c>
      <c r="GY105" s="253"/>
      <c r="GZ105" s="252">
        <v>645</v>
      </c>
      <c r="HA105" s="253"/>
      <c r="HB105" s="252">
        <v>663</v>
      </c>
      <c r="HC105" s="253"/>
      <c r="HD105" s="252">
        <v>680</v>
      </c>
      <c r="HE105" s="253"/>
      <c r="HF105" s="252">
        <v>698</v>
      </c>
      <c r="HG105" s="254"/>
      <c r="HH105" s="62">
        <v>86</v>
      </c>
      <c r="HI105" s="62" t="s">
        <v>74</v>
      </c>
      <c r="HJ105" s="254">
        <v>3</v>
      </c>
      <c r="HK105" s="253"/>
      <c r="HL105" s="252">
        <v>6</v>
      </c>
      <c r="HM105" s="253"/>
      <c r="HN105" s="252">
        <v>9</v>
      </c>
      <c r="HO105" s="253"/>
      <c r="IB105" s="149" t="s">
        <v>282</v>
      </c>
      <c r="IC105" s="149"/>
      <c r="ID105" s="149">
        <v>524</v>
      </c>
      <c r="IE105" s="149"/>
      <c r="IF105" s="149">
        <v>542</v>
      </c>
      <c r="IG105" s="149"/>
      <c r="IH105" s="149">
        <v>559</v>
      </c>
      <c r="II105" s="149"/>
      <c r="IJ105" s="149">
        <v>577</v>
      </c>
      <c r="IK105" s="149"/>
      <c r="IL105" s="149">
        <v>594</v>
      </c>
      <c r="IM105" s="149"/>
      <c r="IN105" s="149">
        <v>612</v>
      </c>
      <c r="IO105" s="149"/>
      <c r="IP105" s="149">
        <v>629</v>
      </c>
      <c r="IQ105" s="149"/>
      <c r="IR105" s="149">
        <v>647</v>
      </c>
      <c r="IS105" s="149"/>
      <c r="IT105" s="149">
        <v>664</v>
      </c>
      <c r="IU105" s="149"/>
      <c r="IV105" s="149">
        <v>682</v>
      </c>
      <c r="IW105" s="149"/>
      <c r="IX105" s="149">
        <v>699</v>
      </c>
      <c r="IY105" s="242"/>
      <c r="IZ105" s="62">
        <v>86</v>
      </c>
      <c r="JA105" s="62" t="s">
        <v>74</v>
      </c>
      <c r="JB105" s="243">
        <v>3</v>
      </c>
      <c r="JC105" s="149"/>
      <c r="JD105" s="149">
        <v>6</v>
      </c>
      <c r="JE105" s="149"/>
      <c r="JF105" s="149">
        <v>9</v>
      </c>
      <c r="JG105" s="149"/>
    </row>
    <row r="106" spans="8:267" ht="48" customHeight="1" thickBot="1" x14ac:dyDescent="0.3">
      <c r="J106" s="192"/>
      <c r="K106" s="228"/>
      <c r="L106" s="188"/>
      <c r="M106" s="188"/>
      <c r="N106" s="188"/>
      <c r="O106" s="188"/>
      <c r="P106" s="188"/>
      <c r="Q106" s="188"/>
      <c r="R106" s="188"/>
      <c r="S106" s="188"/>
      <c r="T106" s="163"/>
      <c r="U106" s="164"/>
      <c r="V106" s="228"/>
      <c r="W106" s="189"/>
      <c r="X106" s="177"/>
      <c r="Y106" s="415"/>
      <c r="Z106" s="416"/>
      <c r="AA106" s="183"/>
      <c r="AB106" s="158"/>
      <c r="AC106" s="159"/>
      <c r="AD106" s="160"/>
      <c r="BP106" s="192"/>
      <c r="BQ106" s="38" t="s">
        <v>239</v>
      </c>
      <c r="BR106" s="286">
        <f>$AZ$61</f>
        <v>48.153599999999997</v>
      </c>
      <c r="BS106" s="287"/>
      <c r="BT106" s="228"/>
      <c r="BU106" s="188"/>
      <c r="BV106" s="188"/>
      <c r="BW106" s="188"/>
      <c r="BX106" s="188"/>
      <c r="BY106" s="189"/>
      <c r="BZ106" s="163"/>
      <c r="CA106" s="164"/>
      <c r="CB106" s="220"/>
      <c r="CC106" s="221"/>
      <c r="CD106" s="177"/>
      <c r="CE106" s="284"/>
      <c r="CF106" s="285"/>
      <c r="CG106" s="183"/>
      <c r="CH106" s="158"/>
      <c r="CI106" s="159"/>
      <c r="CJ106" s="159"/>
      <c r="CK106" s="160"/>
      <c r="GJ106" s="252" t="s">
        <v>284</v>
      </c>
      <c r="GK106" s="253"/>
      <c r="GL106" s="252">
        <v>698</v>
      </c>
      <c r="GM106" s="253"/>
      <c r="GN106" s="252">
        <v>715</v>
      </c>
      <c r="GO106" s="253"/>
      <c r="GP106" s="252">
        <v>732</v>
      </c>
      <c r="GQ106" s="253"/>
      <c r="GR106" s="252">
        <v>750</v>
      </c>
      <c r="GS106" s="253"/>
      <c r="GT106" s="252">
        <v>767</v>
      </c>
      <c r="GU106" s="253"/>
      <c r="GV106" s="252">
        <v>785</v>
      </c>
      <c r="GW106" s="253"/>
      <c r="GX106" s="252">
        <v>802</v>
      </c>
      <c r="GY106" s="253"/>
      <c r="GZ106" s="252">
        <v>819</v>
      </c>
      <c r="HA106" s="253"/>
      <c r="HB106" s="252">
        <v>837</v>
      </c>
      <c r="HC106" s="253"/>
      <c r="HD106" s="252">
        <v>854</v>
      </c>
      <c r="HE106" s="253"/>
      <c r="HF106" s="252" t="s">
        <v>285</v>
      </c>
      <c r="HG106" s="254"/>
      <c r="HH106" s="62">
        <v>85</v>
      </c>
      <c r="HI106" s="62" t="s">
        <v>74</v>
      </c>
      <c r="HJ106" s="254">
        <v>3</v>
      </c>
      <c r="HK106" s="253"/>
      <c r="HL106" s="252">
        <v>6</v>
      </c>
      <c r="HM106" s="253"/>
      <c r="HN106" s="252">
        <v>9</v>
      </c>
      <c r="HO106" s="253"/>
      <c r="IB106" s="149" t="s">
        <v>284</v>
      </c>
      <c r="IC106" s="149"/>
      <c r="ID106" s="149">
        <v>699</v>
      </c>
      <c r="IE106" s="149"/>
      <c r="IF106" s="149">
        <v>717</v>
      </c>
      <c r="IG106" s="149"/>
      <c r="IH106" s="149">
        <v>734</v>
      </c>
      <c r="II106" s="149"/>
      <c r="IJ106" s="149">
        <v>752</v>
      </c>
      <c r="IK106" s="149"/>
      <c r="IL106" s="149">
        <v>769</v>
      </c>
      <c r="IM106" s="149"/>
      <c r="IN106" s="149">
        <v>787</v>
      </c>
      <c r="IO106" s="149"/>
      <c r="IP106" s="149">
        <v>805</v>
      </c>
      <c r="IQ106" s="149"/>
      <c r="IR106" s="149">
        <v>822</v>
      </c>
      <c r="IS106" s="149"/>
      <c r="IT106" s="149">
        <v>840</v>
      </c>
      <c r="IU106" s="149"/>
      <c r="IV106" s="149">
        <v>857</v>
      </c>
      <c r="IW106" s="149"/>
      <c r="IX106" s="149">
        <v>8.7499999999999994E-2</v>
      </c>
      <c r="IY106" s="242"/>
      <c r="IZ106" s="62">
        <v>85</v>
      </c>
      <c r="JA106" s="62" t="s">
        <v>74</v>
      </c>
      <c r="JB106" s="243">
        <v>3</v>
      </c>
      <c r="JC106" s="149"/>
      <c r="JD106" s="149">
        <v>6</v>
      </c>
      <c r="JE106" s="149"/>
      <c r="JF106" s="149">
        <v>9</v>
      </c>
      <c r="JG106" s="149"/>
    </row>
    <row r="107" spans="8:267" ht="48" customHeight="1" x14ac:dyDescent="0.25">
      <c r="GJ107" s="252" t="s">
        <v>287</v>
      </c>
      <c r="GK107" s="253"/>
      <c r="GL107" s="252" t="s">
        <v>285</v>
      </c>
      <c r="GM107" s="253"/>
      <c r="GN107" s="252">
        <v>889</v>
      </c>
      <c r="GO107" s="253"/>
      <c r="GP107" s="252">
        <v>906</v>
      </c>
      <c r="GQ107" s="253"/>
      <c r="GR107" s="252">
        <v>924</v>
      </c>
      <c r="GS107" s="253"/>
      <c r="GT107" s="252">
        <v>941</v>
      </c>
      <c r="GU107" s="253"/>
      <c r="GV107" s="252">
        <v>958</v>
      </c>
      <c r="GW107" s="253"/>
      <c r="GX107" s="252">
        <v>976</v>
      </c>
      <c r="GY107" s="253"/>
      <c r="GZ107" s="252">
        <v>993</v>
      </c>
      <c r="HA107" s="253"/>
      <c r="HB107" s="252">
        <v>1011</v>
      </c>
      <c r="HC107" s="253"/>
      <c r="HD107" s="252">
        <v>1028</v>
      </c>
      <c r="HE107" s="253"/>
      <c r="HF107" s="252">
        <v>1045</v>
      </c>
      <c r="HG107" s="254"/>
      <c r="HH107" s="62">
        <v>84</v>
      </c>
      <c r="HI107" s="62" t="s">
        <v>74</v>
      </c>
      <c r="HJ107" s="254">
        <v>3</v>
      </c>
      <c r="HK107" s="253"/>
      <c r="HL107" s="252">
        <v>6</v>
      </c>
      <c r="HM107" s="253"/>
      <c r="HN107" s="252">
        <v>9</v>
      </c>
      <c r="HO107" s="253"/>
      <c r="IB107" s="149" t="s">
        <v>287</v>
      </c>
      <c r="IC107" s="149"/>
      <c r="ID107" s="149">
        <v>8.7499999999999994E-2</v>
      </c>
      <c r="IE107" s="149"/>
      <c r="IF107" s="149">
        <v>892</v>
      </c>
      <c r="IG107" s="149"/>
      <c r="IH107" s="149">
        <v>910</v>
      </c>
      <c r="II107" s="149"/>
      <c r="IJ107" s="149">
        <v>928</v>
      </c>
      <c r="IK107" s="149"/>
      <c r="IL107" s="149">
        <v>945</v>
      </c>
      <c r="IM107" s="149"/>
      <c r="IN107" s="149">
        <v>963</v>
      </c>
      <c r="IO107" s="149"/>
      <c r="IP107" s="149">
        <v>981</v>
      </c>
      <c r="IQ107" s="149"/>
      <c r="IR107" s="149">
        <v>998</v>
      </c>
      <c r="IS107" s="149"/>
      <c r="IT107" s="149">
        <v>1016</v>
      </c>
      <c r="IU107" s="149"/>
      <c r="IV107" s="149">
        <v>1033</v>
      </c>
      <c r="IW107" s="149"/>
      <c r="IX107" s="149">
        <v>1051</v>
      </c>
      <c r="IY107" s="242"/>
      <c r="IZ107" s="62">
        <v>84</v>
      </c>
      <c r="JA107" s="62" t="s">
        <v>74</v>
      </c>
      <c r="JB107" s="243">
        <v>3</v>
      </c>
      <c r="JC107" s="149"/>
      <c r="JD107" s="149">
        <v>6</v>
      </c>
      <c r="JE107" s="149"/>
      <c r="JF107" s="149">
        <v>9</v>
      </c>
      <c r="JG107" s="149"/>
    </row>
    <row r="108" spans="8:267" ht="48" customHeight="1" thickBot="1" x14ac:dyDescent="0.3">
      <c r="J108" s="36"/>
      <c r="K108" s="171">
        <v>12</v>
      </c>
      <c r="L108" s="172"/>
      <c r="M108" s="11"/>
      <c r="N108" s="15"/>
      <c r="O108" s="15"/>
      <c r="P108" s="15"/>
      <c r="Q108" s="15"/>
      <c r="R108" s="15"/>
      <c r="S108" s="15"/>
      <c r="T108" s="169" t="s">
        <v>42</v>
      </c>
      <c r="U108" s="170"/>
      <c r="V108" s="184" t="s">
        <v>43</v>
      </c>
      <c r="W108" s="185"/>
      <c r="X108" s="389" t="s">
        <v>44</v>
      </c>
      <c r="Y108" s="389"/>
      <c r="Z108" s="389"/>
      <c r="AA108" s="389"/>
      <c r="AB108" s="389"/>
      <c r="AC108" s="211" t="s">
        <v>46</v>
      </c>
      <c r="AD108" s="211"/>
      <c r="AE108" s="211"/>
      <c r="AF108" s="211"/>
      <c r="BP108" s="190"/>
      <c r="BQ108" s="171">
        <v>29</v>
      </c>
      <c r="BR108" s="172"/>
      <c r="BS108" s="11"/>
      <c r="BT108" s="14" t="s">
        <v>173</v>
      </c>
      <c r="BU108" s="147">
        <f>$BZ$101</f>
        <v>230.06133333333332</v>
      </c>
      <c r="BV108" s="148"/>
      <c r="BW108" s="14" t="s">
        <v>250</v>
      </c>
      <c r="BX108" s="147">
        <f>$BZ$105</f>
        <v>88.122693119999994</v>
      </c>
      <c r="BY108" s="148"/>
      <c r="BZ108" s="169" t="s">
        <v>42</v>
      </c>
      <c r="CA108" s="170"/>
      <c r="CB108" s="184" t="s">
        <v>43</v>
      </c>
      <c r="CC108" s="185"/>
      <c r="CD108" s="173" t="s">
        <v>44</v>
      </c>
      <c r="CE108" s="174"/>
      <c r="CF108" s="174"/>
      <c r="CG108" s="175"/>
      <c r="CH108" s="211" t="s">
        <v>46</v>
      </c>
      <c r="CI108" s="211"/>
      <c r="CJ108" s="211"/>
      <c r="CK108" s="211"/>
      <c r="CL108" s="211"/>
      <c r="GJ108" s="252" t="s">
        <v>289</v>
      </c>
      <c r="GK108" s="253"/>
      <c r="GL108" s="252">
        <v>1045</v>
      </c>
      <c r="GM108" s="253"/>
      <c r="GN108" s="252">
        <v>1063</v>
      </c>
      <c r="GO108" s="253"/>
      <c r="GP108" s="252">
        <v>1080</v>
      </c>
      <c r="GQ108" s="253"/>
      <c r="GR108" s="252">
        <v>1097</v>
      </c>
      <c r="GS108" s="253"/>
      <c r="GT108" s="252">
        <v>1115</v>
      </c>
      <c r="GU108" s="253"/>
      <c r="GV108" s="252">
        <v>1132</v>
      </c>
      <c r="GW108" s="253"/>
      <c r="GX108" s="252">
        <v>1149</v>
      </c>
      <c r="GY108" s="253"/>
      <c r="GZ108" s="252">
        <v>1167</v>
      </c>
      <c r="HA108" s="253"/>
      <c r="HB108" s="252">
        <v>1184</v>
      </c>
      <c r="HC108" s="253"/>
      <c r="HD108" s="252">
        <v>1201</v>
      </c>
      <c r="HE108" s="253"/>
      <c r="HF108" s="252">
        <v>1219</v>
      </c>
      <c r="HG108" s="254"/>
      <c r="HH108" s="62">
        <v>83</v>
      </c>
      <c r="HI108" s="62" t="s">
        <v>74</v>
      </c>
      <c r="HJ108" s="254">
        <v>3</v>
      </c>
      <c r="HK108" s="253"/>
      <c r="HL108" s="252">
        <v>6</v>
      </c>
      <c r="HM108" s="253"/>
      <c r="HN108" s="252">
        <v>9</v>
      </c>
      <c r="HO108" s="253"/>
      <c r="IB108" s="149" t="s">
        <v>289</v>
      </c>
      <c r="IC108" s="149"/>
      <c r="ID108" s="149">
        <v>1051</v>
      </c>
      <c r="IE108" s="149"/>
      <c r="IF108" s="149">
        <v>1069</v>
      </c>
      <c r="IG108" s="149"/>
      <c r="IH108" s="149">
        <v>1086</v>
      </c>
      <c r="II108" s="149"/>
      <c r="IJ108" s="149">
        <v>1104</v>
      </c>
      <c r="IK108" s="149"/>
      <c r="IL108" s="149">
        <v>1122</v>
      </c>
      <c r="IM108" s="149"/>
      <c r="IN108" s="149">
        <v>1139</v>
      </c>
      <c r="IO108" s="149"/>
      <c r="IP108" s="149">
        <v>1157</v>
      </c>
      <c r="IQ108" s="149"/>
      <c r="IR108" s="149">
        <v>1175</v>
      </c>
      <c r="IS108" s="149"/>
      <c r="IT108" s="149">
        <v>1192</v>
      </c>
      <c r="IU108" s="149"/>
      <c r="IV108" s="149">
        <v>1210</v>
      </c>
      <c r="IW108" s="149"/>
      <c r="IX108" s="149">
        <v>1228</v>
      </c>
      <c r="IY108" s="242"/>
      <c r="IZ108" s="62">
        <v>83</v>
      </c>
      <c r="JA108" s="62" t="s">
        <v>74</v>
      </c>
      <c r="JB108" s="243">
        <v>3</v>
      </c>
      <c r="JC108" s="149"/>
      <c r="JD108" s="149">
        <v>6</v>
      </c>
      <c r="JE108" s="149"/>
      <c r="JF108" s="149">
        <v>9</v>
      </c>
      <c r="JG108" s="149"/>
    </row>
    <row r="109" spans="8:267" ht="48" customHeight="1" x14ac:dyDescent="0.25">
      <c r="J109" s="37"/>
      <c r="K109" s="363" t="s">
        <v>192</v>
      </c>
      <c r="L109" s="364"/>
      <c r="M109" s="199">
        <f>$T$39</f>
        <v>90</v>
      </c>
      <c r="N109" s="199"/>
      <c r="O109" s="226" t="s">
        <v>189</v>
      </c>
      <c r="P109" s="226"/>
      <c r="Q109" s="226"/>
      <c r="R109" s="226"/>
      <c r="S109" s="227"/>
      <c r="T109" s="371">
        <f>M109/M110</f>
        <v>145.16129032258064</v>
      </c>
      <c r="U109" s="375"/>
      <c r="V109" s="218" t="s">
        <v>100</v>
      </c>
      <c r="W109" s="219"/>
      <c r="X109" s="176"/>
      <c r="Y109" s="340" t="s">
        <v>186</v>
      </c>
      <c r="Z109" s="349"/>
      <c r="AA109" s="341"/>
      <c r="AB109" s="182"/>
      <c r="AC109" s="265"/>
      <c r="AD109" s="266"/>
      <c r="AE109" s="266"/>
      <c r="AF109" s="267"/>
      <c r="BP109" s="191"/>
      <c r="BQ109" s="225"/>
      <c r="BR109" s="226"/>
      <c r="BS109" s="226"/>
      <c r="BT109" s="226"/>
      <c r="BU109" s="226"/>
      <c r="BV109" s="226"/>
      <c r="BW109" s="226"/>
      <c r="BX109" s="226"/>
      <c r="BY109" s="226"/>
      <c r="BZ109" s="161">
        <f>(BU108^2-BX108^2)^0.5</f>
        <v>212.51495959670561</v>
      </c>
      <c r="CA109" s="162"/>
      <c r="CB109" s="218" t="s">
        <v>242</v>
      </c>
      <c r="CC109" s="219"/>
      <c r="CD109" s="176"/>
      <c r="CE109" s="282" t="s">
        <v>249</v>
      </c>
      <c r="CF109" s="283"/>
      <c r="CG109" s="182"/>
      <c r="CH109" s="212"/>
      <c r="CI109" s="212"/>
      <c r="CJ109" s="212"/>
      <c r="CK109" s="212"/>
      <c r="CL109" s="212"/>
      <c r="GJ109" s="252" t="s">
        <v>291</v>
      </c>
      <c r="GK109" s="253"/>
      <c r="GL109" s="252">
        <v>1219</v>
      </c>
      <c r="GM109" s="253"/>
      <c r="GN109" s="252">
        <v>1236</v>
      </c>
      <c r="GO109" s="253"/>
      <c r="GP109" s="252">
        <v>1253</v>
      </c>
      <c r="GQ109" s="253"/>
      <c r="GR109" s="252">
        <v>1271</v>
      </c>
      <c r="GS109" s="253"/>
      <c r="GT109" s="252">
        <v>1288</v>
      </c>
      <c r="GU109" s="253"/>
      <c r="GV109" s="252">
        <v>1305</v>
      </c>
      <c r="GW109" s="253"/>
      <c r="GX109" s="252">
        <v>1323</v>
      </c>
      <c r="GY109" s="253"/>
      <c r="GZ109" s="252">
        <v>1340</v>
      </c>
      <c r="HA109" s="253"/>
      <c r="HB109" s="252">
        <v>1357</v>
      </c>
      <c r="HC109" s="253"/>
      <c r="HD109" s="252">
        <v>1374</v>
      </c>
      <c r="HE109" s="253"/>
      <c r="HF109" s="252">
        <v>1392</v>
      </c>
      <c r="HG109" s="254"/>
      <c r="HH109" s="62">
        <v>82</v>
      </c>
      <c r="HI109" s="62" t="s">
        <v>74</v>
      </c>
      <c r="HJ109" s="254">
        <v>3</v>
      </c>
      <c r="HK109" s="253"/>
      <c r="HL109" s="252">
        <v>6</v>
      </c>
      <c r="HM109" s="253"/>
      <c r="HN109" s="252">
        <v>9</v>
      </c>
      <c r="HO109" s="253"/>
      <c r="IB109" s="149" t="s">
        <v>291</v>
      </c>
      <c r="IC109" s="149"/>
      <c r="ID109" s="149">
        <v>1228</v>
      </c>
      <c r="IE109" s="149"/>
      <c r="IF109" s="149">
        <v>1246</v>
      </c>
      <c r="IG109" s="149"/>
      <c r="IH109" s="149">
        <v>1263</v>
      </c>
      <c r="II109" s="149"/>
      <c r="IJ109" s="149">
        <v>1281</v>
      </c>
      <c r="IK109" s="149"/>
      <c r="IL109" s="149">
        <v>1299</v>
      </c>
      <c r="IM109" s="149"/>
      <c r="IN109" s="149">
        <v>1317</v>
      </c>
      <c r="IO109" s="149"/>
      <c r="IP109" s="149">
        <v>1334</v>
      </c>
      <c r="IQ109" s="149"/>
      <c r="IR109" s="149">
        <v>1352</v>
      </c>
      <c r="IS109" s="149"/>
      <c r="IT109" s="149">
        <v>1370</v>
      </c>
      <c r="IU109" s="149"/>
      <c r="IV109" s="149">
        <v>1388</v>
      </c>
      <c r="IW109" s="149"/>
      <c r="IX109" s="149">
        <v>1405</v>
      </c>
      <c r="IY109" s="242"/>
      <c r="IZ109" s="62">
        <v>82</v>
      </c>
      <c r="JA109" s="62" t="s">
        <v>74</v>
      </c>
      <c r="JB109" s="243">
        <v>3</v>
      </c>
      <c r="JC109" s="149"/>
      <c r="JD109" s="149">
        <v>6</v>
      </c>
      <c r="JE109" s="149"/>
      <c r="JF109" s="149">
        <v>9</v>
      </c>
      <c r="JG109" s="149"/>
    </row>
    <row r="110" spans="8:267" ht="48" customHeight="1" thickBot="1" x14ac:dyDescent="0.3">
      <c r="J110" s="46"/>
      <c r="K110" s="387" t="s">
        <v>52</v>
      </c>
      <c r="L110" s="388"/>
      <c r="M110" s="286">
        <f>$T$43</f>
        <v>0.62</v>
      </c>
      <c r="N110" s="287"/>
      <c r="O110" s="188"/>
      <c r="P110" s="188"/>
      <c r="Q110" s="188"/>
      <c r="R110" s="188"/>
      <c r="S110" s="189"/>
      <c r="T110" s="373"/>
      <c r="U110" s="376"/>
      <c r="V110" s="220"/>
      <c r="W110" s="221"/>
      <c r="X110" s="177"/>
      <c r="Y110" s="342"/>
      <c r="Z110" s="350"/>
      <c r="AA110" s="343"/>
      <c r="AB110" s="183"/>
      <c r="AC110" s="158"/>
      <c r="AD110" s="159"/>
      <c r="AE110" s="159"/>
      <c r="AF110" s="160"/>
      <c r="BP110" s="192"/>
      <c r="BQ110" s="228"/>
      <c r="BR110" s="188"/>
      <c r="BS110" s="188"/>
      <c r="BT110" s="188"/>
      <c r="BU110" s="188"/>
      <c r="BV110" s="188"/>
      <c r="BW110" s="188"/>
      <c r="BX110" s="188"/>
      <c r="BY110" s="188"/>
      <c r="BZ110" s="163"/>
      <c r="CA110" s="164"/>
      <c r="CB110" s="220"/>
      <c r="CC110" s="221"/>
      <c r="CD110" s="177"/>
      <c r="CE110" s="284"/>
      <c r="CF110" s="285"/>
      <c r="CG110" s="183"/>
      <c r="CH110" s="213"/>
      <c r="CI110" s="213"/>
      <c r="CJ110" s="213"/>
      <c r="CK110" s="213"/>
      <c r="CL110" s="213"/>
      <c r="GJ110" s="252" t="s">
        <v>293</v>
      </c>
      <c r="GK110" s="253"/>
      <c r="GL110" s="252">
        <v>1392</v>
      </c>
      <c r="GM110" s="253"/>
      <c r="GN110" s="252">
        <v>1409</v>
      </c>
      <c r="GO110" s="253"/>
      <c r="GP110" s="252">
        <v>1426</v>
      </c>
      <c r="GQ110" s="253"/>
      <c r="GR110" s="252">
        <v>1444</v>
      </c>
      <c r="GS110" s="253"/>
      <c r="GT110" s="252">
        <v>1461</v>
      </c>
      <c r="GU110" s="253"/>
      <c r="GV110" s="252">
        <v>1478</v>
      </c>
      <c r="GW110" s="253"/>
      <c r="GX110" s="252">
        <v>1495</v>
      </c>
      <c r="GY110" s="253"/>
      <c r="GZ110" s="252">
        <v>1513</v>
      </c>
      <c r="HA110" s="253"/>
      <c r="HB110" s="252">
        <v>1530</v>
      </c>
      <c r="HC110" s="253"/>
      <c r="HD110" s="252">
        <v>1547</v>
      </c>
      <c r="HE110" s="253"/>
      <c r="HF110" s="252">
        <v>1564</v>
      </c>
      <c r="HG110" s="254"/>
      <c r="HH110" s="62">
        <v>81</v>
      </c>
      <c r="HI110" s="62" t="s">
        <v>74</v>
      </c>
      <c r="HJ110" s="254">
        <v>3</v>
      </c>
      <c r="HK110" s="253"/>
      <c r="HL110" s="252">
        <v>6</v>
      </c>
      <c r="HM110" s="253"/>
      <c r="HN110" s="252">
        <v>9</v>
      </c>
      <c r="HO110" s="253"/>
      <c r="IB110" s="149" t="s">
        <v>293</v>
      </c>
      <c r="IC110" s="149"/>
      <c r="ID110" s="149">
        <v>1405</v>
      </c>
      <c r="IE110" s="149"/>
      <c r="IF110" s="149">
        <v>1423</v>
      </c>
      <c r="IG110" s="149"/>
      <c r="IH110" s="149">
        <v>1441</v>
      </c>
      <c r="II110" s="149"/>
      <c r="IJ110" s="149">
        <v>1459</v>
      </c>
      <c r="IK110" s="149"/>
      <c r="IL110" s="149">
        <v>1477</v>
      </c>
      <c r="IM110" s="149"/>
      <c r="IN110" s="149">
        <v>1495</v>
      </c>
      <c r="IO110" s="149"/>
      <c r="IP110" s="149">
        <v>1512</v>
      </c>
      <c r="IQ110" s="149"/>
      <c r="IR110" s="149">
        <v>1530</v>
      </c>
      <c r="IS110" s="149"/>
      <c r="IT110" s="149">
        <v>1548</v>
      </c>
      <c r="IU110" s="149"/>
      <c r="IV110" s="149">
        <v>1566</v>
      </c>
      <c r="IW110" s="149"/>
      <c r="IX110" s="149">
        <v>1584</v>
      </c>
      <c r="IY110" s="242"/>
      <c r="IZ110" s="62">
        <v>81</v>
      </c>
      <c r="JA110" s="62" t="s">
        <v>74</v>
      </c>
      <c r="JB110" s="243">
        <v>3</v>
      </c>
      <c r="JC110" s="149"/>
      <c r="JD110" s="149">
        <v>6</v>
      </c>
      <c r="JE110" s="149"/>
      <c r="JF110" s="149">
        <v>9</v>
      </c>
      <c r="JG110" s="149"/>
    </row>
    <row r="111" spans="8:267" ht="48" customHeight="1" x14ac:dyDescent="0.25">
      <c r="GJ111" s="252" t="s">
        <v>295</v>
      </c>
      <c r="GK111" s="253"/>
      <c r="GL111" s="252">
        <v>1564</v>
      </c>
      <c r="GM111" s="253"/>
      <c r="GN111" s="252">
        <v>1582</v>
      </c>
      <c r="GO111" s="253"/>
      <c r="GP111" s="252">
        <v>1599</v>
      </c>
      <c r="GQ111" s="253"/>
      <c r="GR111" s="252">
        <v>1616</v>
      </c>
      <c r="GS111" s="253"/>
      <c r="GT111" s="252">
        <v>1633</v>
      </c>
      <c r="GU111" s="253"/>
      <c r="GV111" s="252">
        <v>1650</v>
      </c>
      <c r="GW111" s="253"/>
      <c r="GX111" s="252">
        <v>1668</v>
      </c>
      <c r="GY111" s="253"/>
      <c r="GZ111" s="252">
        <v>1685</v>
      </c>
      <c r="HA111" s="253"/>
      <c r="HB111" s="252">
        <v>1702</v>
      </c>
      <c r="HC111" s="253"/>
      <c r="HD111" s="252">
        <v>1719</v>
      </c>
      <c r="HE111" s="253"/>
      <c r="HF111" s="252" t="s">
        <v>296</v>
      </c>
      <c r="HG111" s="254"/>
      <c r="HH111" s="62">
        <v>80</v>
      </c>
      <c r="HI111" s="62" t="s">
        <v>74</v>
      </c>
      <c r="HJ111" s="254">
        <v>3</v>
      </c>
      <c r="HK111" s="253"/>
      <c r="HL111" s="252">
        <v>6</v>
      </c>
      <c r="HM111" s="253"/>
      <c r="HN111" s="252">
        <v>9</v>
      </c>
      <c r="HO111" s="253"/>
      <c r="IB111" s="149" t="s">
        <v>295</v>
      </c>
      <c r="IC111" s="149"/>
      <c r="ID111" s="149">
        <v>1584</v>
      </c>
      <c r="IE111" s="149"/>
      <c r="IF111" s="149">
        <v>1602</v>
      </c>
      <c r="IG111" s="149"/>
      <c r="IH111" s="149">
        <v>1620</v>
      </c>
      <c r="II111" s="149"/>
      <c r="IJ111" s="149">
        <v>1638</v>
      </c>
      <c r="IK111" s="149"/>
      <c r="IL111" s="149">
        <v>1655</v>
      </c>
      <c r="IM111" s="149"/>
      <c r="IN111" s="149">
        <v>1673</v>
      </c>
      <c r="IO111" s="149"/>
      <c r="IP111" s="149">
        <v>1691</v>
      </c>
      <c r="IQ111" s="149"/>
      <c r="IR111" s="149">
        <v>1709</v>
      </c>
      <c r="IS111" s="149"/>
      <c r="IT111" s="149">
        <v>1727</v>
      </c>
      <c r="IU111" s="149"/>
      <c r="IV111" s="149">
        <v>1745</v>
      </c>
      <c r="IW111" s="149"/>
      <c r="IX111" s="149">
        <v>0.17630000000000001</v>
      </c>
      <c r="IY111" s="242"/>
      <c r="IZ111" s="62">
        <v>80</v>
      </c>
      <c r="JA111" s="62" t="s">
        <v>74</v>
      </c>
      <c r="JB111" s="243">
        <v>3</v>
      </c>
      <c r="JC111" s="149"/>
      <c r="JD111" s="149">
        <v>6</v>
      </c>
      <c r="JE111" s="149"/>
      <c r="JF111" s="149">
        <v>9</v>
      </c>
      <c r="JG111" s="149"/>
    </row>
    <row r="112" spans="8:267" ht="48" customHeight="1" thickBot="1" x14ac:dyDescent="0.3">
      <c r="J112" s="151"/>
      <c r="K112" s="171">
        <v>13</v>
      </c>
      <c r="L112" s="172"/>
      <c r="M112" s="11"/>
      <c r="N112" s="15"/>
      <c r="O112" s="15"/>
      <c r="P112" s="15"/>
      <c r="Q112" s="15"/>
      <c r="R112" s="15"/>
      <c r="S112" s="15"/>
      <c r="T112" s="169" t="s">
        <v>42</v>
      </c>
      <c r="U112" s="170"/>
      <c r="V112" s="184" t="s">
        <v>43</v>
      </c>
      <c r="W112" s="185"/>
      <c r="X112" s="173" t="s">
        <v>44</v>
      </c>
      <c r="Y112" s="174"/>
      <c r="Z112" s="174"/>
      <c r="AA112" s="175"/>
      <c r="AB112" s="211" t="s">
        <v>46</v>
      </c>
      <c r="AC112" s="211"/>
      <c r="AD112" s="211"/>
      <c r="AE112" s="211"/>
      <c r="AF112" s="211"/>
      <c r="GJ112" s="252" t="s">
        <v>298</v>
      </c>
      <c r="GK112" s="253"/>
      <c r="GL112" s="252" t="s">
        <v>296</v>
      </c>
      <c r="GM112" s="253"/>
      <c r="GN112" s="252">
        <v>1754</v>
      </c>
      <c r="GO112" s="253"/>
      <c r="GP112" s="252">
        <v>1771</v>
      </c>
      <c r="GQ112" s="253"/>
      <c r="GR112" s="252">
        <v>1788</v>
      </c>
      <c r="GS112" s="253"/>
      <c r="GT112" s="252">
        <v>1805</v>
      </c>
      <c r="GU112" s="253"/>
      <c r="GV112" s="252">
        <v>1822</v>
      </c>
      <c r="GW112" s="253"/>
      <c r="GX112" s="252">
        <v>1840</v>
      </c>
      <c r="GY112" s="253"/>
      <c r="GZ112" s="252">
        <v>1857</v>
      </c>
      <c r="HA112" s="253"/>
      <c r="HB112" s="252">
        <v>1874</v>
      </c>
      <c r="HC112" s="253"/>
      <c r="HD112" s="252">
        <v>1891</v>
      </c>
      <c r="HE112" s="253"/>
      <c r="HF112" s="252">
        <v>1908</v>
      </c>
      <c r="HG112" s="254"/>
      <c r="HH112" s="62">
        <v>79</v>
      </c>
      <c r="HI112" s="62" t="s">
        <v>74</v>
      </c>
      <c r="HJ112" s="254">
        <v>3</v>
      </c>
      <c r="HK112" s="253"/>
      <c r="HL112" s="252">
        <v>6</v>
      </c>
      <c r="HM112" s="253"/>
      <c r="HN112" s="252">
        <v>9</v>
      </c>
      <c r="HO112" s="253"/>
      <c r="IB112" s="149" t="s">
        <v>298</v>
      </c>
      <c r="IC112" s="149"/>
      <c r="ID112" s="149">
        <v>0.17630000000000001</v>
      </c>
      <c r="IE112" s="149"/>
      <c r="IF112" s="149">
        <v>1781</v>
      </c>
      <c r="IG112" s="149"/>
      <c r="IH112" s="149">
        <v>1799</v>
      </c>
      <c r="II112" s="149"/>
      <c r="IJ112" s="149">
        <v>1817</v>
      </c>
      <c r="IK112" s="149"/>
      <c r="IL112" s="149">
        <v>1835</v>
      </c>
      <c r="IM112" s="149"/>
      <c r="IN112" s="149">
        <v>1853</v>
      </c>
      <c r="IO112" s="149"/>
      <c r="IP112" s="149">
        <v>1871</v>
      </c>
      <c r="IQ112" s="149"/>
      <c r="IR112" s="149">
        <v>1890</v>
      </c>
      <c r="IS112" s="149"/>
      <c r="IT112" s="149">
        <v>1908</v>
      </c>
      <c r="IU112" s="149"/>
      <c r="IV112" s="149">
        <v>1926</v>
      </c>
      <c r="IW112" s="149"/>
      <c r="IX112" s="149">
        <v>1944</v>
      </c>
      <c r="IY112" s="242"/>
      <c r="IZ112" s="62">
        <v>79</v>
      </c>
      <c r="JA112" s="62" t="s">
        <v>74</v>
      </c>
      <c r="JB112" s="243">
        <v>3</v>
      </c>
      <c r="JC112" s="149"/>
      <c r="JD112" s="149">
        <v>6</v>
      </c>
      <c r="JE112" s="149"/>
      <c r="JF112" s="149">
        <v>9</v>
      </c>
      <c r="JG112" s="149"/>
    </row>
    <row r="113" spans="8:267" ht="48" customHeight="1" x14ac:dyDescent="0.25">
      <c r="H113" s="25"/>
      <c r="I113" s="52" t="s">
        <v>182</v>
      </c>
      <c r="J113" s="151"/>
      <c r="K113" s="363" t="s">
        <v>185</v>
      </c>
      <c r="L113" s="364"/>
      <c r="M113" s="199">
        <f>$T$109</f>
        <v>145.16129032258064</v>
      </c>
      <c r="N113" s="199"/>
      <c r="O113" s="226" t="s">
        <v>190</v>
      </c>
      <c r="P113" s="226"/>
      <c r="Q113" s="226"/>
      <c r="R113" s="226"/>
      <c r="S113" s="227"/>
      <c r="T113" s="161">
        <f>(M113)/(M114*M115)</f>
        <v>0.95626673466785672</v>
      </c>
      <c r="U113" s="162"/>
      <c r="V113" s="218" t="s">
        <v>181</v>
      </c>
      <c r="W113" s="219"/>
      <c r="X113" s="176"/>
      <c r="Y113" s="178" t="s">
        <v>177</v>
      </c>
      <c r="Z113" s="179"/>
      <c r="AA113" s="182"/>
      <c r="AB113" s="212"/>
      <c r="AC113" s="212"/>
      <c r="AD113" s="212"/>
      <c r="AE113" s="212"/>
      <c r="AF113" s="212"/>
      <c r="AX113" s="198" t="s">
        <v>399</v>
      </c>
      <c r="AY113" s="198"/>
      <c r="AZ113" s="199">
        <f xml:space="preserve"> $BZ$65</f>
        <v>414.11040000000003</v>
      </c>
      <c r="BA113" s="199"/>
      <c r="GJ113" s="252" t="s">
        <v>300</v>
      </c>
      <c r="GK113" s="253"/>
      <c r="GL113" s="252">
        <v>1908</v>
      </c>
      <c r="GM113" s="253"/>
      <c r="GN113" s="252">
        <v>1925</v>
      </c>
      <c r="GO113" s="253"/>
      <c r="GP113" s="252">
        <v>1942</v>
      </c>
      <c r="GQ113" s="253"/>
      <c r="GR113" s="252">
        <v>1959</v>
      </c>
      <c r="GS113" s="253"/>
      <c r="GT113" s="252">
        <v>1977</v>
      </c>
      <c r="GU113" s="253"/>
      <c r="GV113" s="252">
        <v>1994</v>
      </c>
      <c r="GW113" s="253"/>
      <c r="GX113" s="252">
        <v>2011</v>
      </c>
      <c r="GY113" s="253"/>
      <c r="GZ113" s="252">
        <v>2028</v>
      </c>
      <c r="HA113" s="253"/>
      <c r="HB113" s="252">
        <v>2045</v>
      </c>
      <c r="HC113" s="253"/>
      <c r="HD113" s="252">
        <v>2062</v>
      </c>
      <c r="HE113" s="253"/>
      <c r="HF113" s="252">
        <v>2079</v>
      </c>
      <c r="HG113" s="254"/>
      <c r="HH113" s="62">
        <v>78</v>
      </c>
      <c r="HI113" s="62" t="s">
        <v>74</v>
      </c>
      <c r="HJ113" s="254">
        <v>3</v>
      </c>
      <c r="HK113" s="253"/>
      <c r="HL113" s="252">
        <v>6</v>
      </c>
      <c r="HM113" s="253"/>
      <c r="HN113" s="252">
        <v>9</v>
      </c>
      <c r="HO113" s="253"/>
      <c r="IB113" s="149" t="s">
        <v>300</v>
      </c>
      <c r="IC113" s="149"/>
      <c r="ID113" s="149">
        <v>1944</v>
      </c>
      <c r="IE113" s="149"/>
      <c r="IF113" s="149">
        <v>1962</v>
      </c>
      <c r="IG113" s="149"/>
      <c r="IH113" s="149">
        <v>1980</v>
      </c>
      <c r="II113" s="149"/>
      <c r="IJ113" s="149">
        <v>1998</v>
      </c>
      <c r="IK113" s="149"/>
      <c r="IL113" s="149">
        <v>2016</v>
      </c>
      <c r="IM113" s="149"/>
      <c r="IN113" s="149">
        <v>2035</v>
      </c>
      <c r="IO113" s="149"/>
      <c r="IP113" s="149">
        <v>2053</v>
      </c>
      <c r="IQ113" s="149"/>
      <c r="IR113" s="149">
        <v>2071</v>
      </c>
      <c r="IS113" s="149"/>
      <c r="IT113" s="149">
        <v>2089</v>
      </c>
      <c r="IU113" s="149"/>
      <c r="IV113" s="149">
        <v>2107</v>
      </c>
      <c r="IW113" s="149"/>
      <c r="IX113" s="149">
        <v>2126</v>
      </c>
      <c r="IY113" s="242"/>
      <c r="IZ113" s="62">
        <v>78</v>
      </c>
      <c r="JA113" s="62" t="s">
        <v>74</v>
      </c>
      <c r="JB113" s="243">
        <v>3</v>
      </c>
      <c r="JC113" s="149"/>
      <c r="JD113" s="149">
        <v>6</v>
      </c>
      <c r="JE113" s="149"/>
      <c r="JF113" s="149">
        <v>9</v>
      </c>
      <c r="JG113" s="149"/>
    </row>
    <row r="114" spans="8:267" ht="48" customHeight="1" thickBot="1" x14ac:dyDescent="0.3">
      <c r="H114" s="25"/>
      <c r="J114" s="151"/>
      <c r="K114" s="268" t="s">
        <v>159</v>
      </c>
      <c r="L114" s="269"/>
      <c r="M114" s="147">
        <f>$T$49</f>
        <v>220</v>
      </c>
      <c r="N114" s="148"/>
      <c r="O114" s="322"/>
      <c r="P114" s="322"/>
      <c r="Q114" s="322"/>
      <c r="R114" s="322"/>
      <c r="S114" s="365"/>
      <c r="T114" s="419"/>
      <c r="U114" s="420"/>
      <c r="V114" s="220"/>
      <c r="W114" s="221"/>
      <c r="X114" s="361"/>
      <c r="Y114" s="421"/>
      <c r="Z114" s="422"/>
      <c r="AA114" s="423"/>
      <c r="AB114" s="212"/>
      <c r="AC114" s="212"/>
      <c r="AD114" s="212"/>
      <c r="AE114" s="212"/>
      <c r="AF114" s="212"/>
      <c r="BF114" s="14" t="s">
        <v>159</v>
      </c>
      <c r="BG114" s="147">
        <f>$T$49</f>
        <v>220</v>
      </c>
      <c r="BH114" s="148"/>
      <c r="BQ114" s="242" t="s">
        <v>215</v>
      </c>
      <c r="BR114" s="366"/>
      <c r="BS114" s="366"/>
      <c r="BT114" s="366"/>
      <c r="BU114" s="366"/>
      <c r="BV114" s="366"/>
      <c r="BW114" s="366"/>
      <c r="BX114" s="366"/>
      <c r="BY114" s="243"/>
      <c r="BZ114" s="292"/>
      <c r="CA114" s="293"/>
      <c r="GJ114" s="252" t="s">
        <v>302</v>
      </c>
      <c r="GK114" s="253"/>
      <c r="GL114" s="252">
        <v>2079</v>
      </c>
      <c r="GM114" s="253"/>
      <c r="GN114" s="252">
        <v>2096</v>
      </c>
      <c r="GO114" s="253"/>
      <c r="GP114" s="252">
        <v>2113</v>
      </c>
      <c r="GQ114" s="253"/>
      <c r="GR114" s="252">
        <v>2130</v>
      </c>
      <c r="GS114" s="253"/>
      <c r="GT114" s="252">
        <v>2147</v>
      </c>
      <c r="GU114" s="253"/>
      <c r="GV114" s="252">
        <v>2164</v>
      </c>
      <c r="GW114" s="253"/>
      <c r="GX114" s="252">
        <v>2181</v>
      </c>
      <c r="GY114" s="253"/>
      <c r="GZ114" s="252">
        <v>2198</v>
      </c>
      <c r="HA114" s="253"/>
      <c r="HB114" s="252">
        <v>2215</v>
      </c>
      <c r="HC114" s="253"/>
      <c r="HD114" s="252">
        <v>2233</v>
      </c>
      <c r="HE114" s="253"/>
      <c r="HF114" s="252">
        <v>2250</v>
      </c>
      <c r="HG114" s="254"/>
      <c r="HH114" s="62">
        <v>77</v>
      </c>
      <c r="HI114" s="62" t="s">
        <v>74</v>
      </c>
      <c r="HJ114" s="254">
        <v>3</v>
      </c>
      <c r="HK114" s="253"/>
      <c r="HL114" s="252">
        <v>6</v>
      </c>
      <c r="HM114" s="253"/>
      <c r="HN114" s="252">
        <v>9</v>
      </c>
      <c r="HO114" s="253"/>
      <c r="IB114" s="149" t="s">
        <v>302</v>
      </c>
      <c r="IC114" s="149"/>
      <c r="ID114" s="149">
        <v>2126</v>
      </c>
      <c r="IE114" s="149"/>
      <c r="IF114" s="149">
        <v>2144</v>
      </c>
      <c r="IG114" s="149"/>
      <c r="IH114" s="149">
        <v>2162</v>
      </c>
      <c r="II114" s="149"/>
      <c r="IJ114" s="149">
        <v>2180</v>
      </c>
      <c r="IK114" s="149"/>
      <c r="IL114" s="149">
        <v>2199</v>
      </c>
      <c r="IM114" s="149"/>
      <c r="IN114" s="149">
        <v>2217</v>
      </c>
      <c r="IO114" s="149"/>
      <c r="IP114" s="149">
        <v>2235</v>
      </c>
      <c r="IQ114" s="149"/>
      <c r="IR114" s="149">
        <v>2254</v>
      </c>
      <c r="IS114" s="149"/>
      <c r="IT114" s="149">
        <v>2272</v>
      </c>
      <c r="IU114" s="149"/>
      <c r="IV114" s="149">
        <v>2290</v>
      </c>
      <c r="IW114" s="149"/>
      <c r="IX114" s="149">
        <v>2309</v>
      </c>
      <c r="IY114" s="242"/>
      <c r="IZ114" s="62">
        <v>77</v>
      </c>
      <c r="JA114" s="62" t="s">
        <v>74</v>
      </c>
      <c r="JB114" s="243">
        <v>3</v>
      </c>
      <c r="JC114" s="149"/>
      <c r="JD114" s="149">
        <v>6</v>
      </c>
      <c r="JE114" s="149"/>
      <c r="JF114" s="149">
        <v>9</v>
      </c>
      <c r="JG114" s="149"/>
    </row>
    <row r="115" spans="8:267" ht="48" customHeight="1" thickBot="1" x14ac:dyDescent="0.3">
      <c r="H115" s="25"/>
      <c r="J115" s="324"/>
      <c r="K115" s="387" t="s">
        <v>110</v>
      </c>
      <c r="L115" s="388"/>
      <c r="M115" s="405">
        <f>$T$42</f>
        <v>0.69</v>
      </c>
      <c r="N115" s="405"/>
      <c r="O115" s="188"/>
      <c r="P115" s="188"/>
      <c r="Q115" s="188"/>
      <c r="R115" s="188"/>
      <c r="S115" s="189"/>
      <c r="T115" s="48"/>
      <c r="U115" s="49"/>
      <c r="V115" s="49"/>
      <c r="W115" s="49"/>
      <c r="X115" s="49"/>
      <c r="Y115" s="49"/>
      <c r="Z115" s="49"/>
      <c r="AA115" s="50"/>
      <c r="AB115" s="390"/>
      <c r="AC115" s="213"/>
      <c r="AD115" s="213"/>
      <c r="AE115" s="213"/>
      <c r="AF115" s="213"/>
      <c r="BF115" s="14" t="s">
        <v>177</v>
      </c>
      <c r="BG115" s="147">
        <f>$T$113</f>
        <v>0.95626673466785672</v>
      </c>
      <c r="BH115" s="148"/>
      <c r="BQ115" s="294"/>
      <c r="BR115" s="295"/>
      <c r="BS115" s="295"/>
      <c r="BT115" s="295"/>
      <c r="BU115" s="295"/>
      <c r="BV115" s="295"/>
      <c r="BW115" s="295"/>
      <c r="BX115" s="295"/>
      <c r="BY115" s="295"/>
      <c r="BZ115" s="295"/>
      <c r="CA115" s="296"/>
      <c r="GJ115" s="252" t="s">
        <v>304</v>
      </c>
      <c r="GK115" s="253"/>
      <c r="GL115" s="252">
        <v>2250</v>
      </c>
      <c r="GM115" s="253"/>
      <c r="GN115" s="252">
        <v>2267</v>
      </c>
      <c r="GO115" s="253"/>
      <c r="GP115" s="252">
        <v>2284</v>
      </c>
      <c r="GQ115" s="253"/>
      <c r="GR115" s="252">
        <v>2300</v>
      </c>
      <c r="GS115" s="253"/>
      <c r="GT115" s="252">
        <v>2317</v>
      </c>
      <c r="GU115" s="253"/>
      <c r="GV115" s="252">
        <v>2334</v>
      </c>
      <c r="GW115" s="253"/>
      <c r="GX115" s="252">
        <v>2351</v>
      </c>
      <c r="GY115" s="253"/>
      <c r="GZ115" s="252">
        <v>2368</v>
      </c>
      <c r="HA115" s="253"/>
      <c r="HB115" s="252">
        <v>2385</v>
      </c>
      <c r="HC115" s="253"/>
      <c r="HD115" s="252">
        <v>2402</v>
      </c>
      <c r="HE115" s="253"/>
      <c r="HF115" s="252">
        <v>2419</v>
      </c>
      <c r="HG115" s="254"/>
      <c r="HH115" s="62">
        <v>76</v>
      </c>
      <c r="HI115" s="62" t="s">
        <v>74</v>
      </c>
      <c r="HJ115" s="254">
        <v>3</v>
      </c>
      <c r="HK115" s="253"/>
      <c r="HL115" s="252">
        <v>6</v>
      </c>
      <c r="HM115" s="253"/>
      <c r="HN115" s="252">
        <v>8</v>
      </c>
      <c r="HO115" s="253"/>
      <c r="IB115" s="149" t="s">
        <v>304</v>
      </c>
      <c r="IC115" s="149"/>
      <c r="ID115" s="149">
        <v>2309</v>
      </c>
      <c r="IE115" s="149"/>
      <c r="IF115" s="149">
        <v>2327</v>
      </c>
      <c r="IG115" s="149"/>
      <c r="IH115" s="149">
        <v>2345</v>
      </c>
      <c r="II115" s="149"/>
      <c r="IJ115" s="149">
        <v>2364</v>
      </c>
      <c r="IK115" s="149"/>
      <c r="IL115" s="149">
        <v>2382</v>
      </c>
      <c r="IM115" s="149"/>
      <c r="IN115" s="149">
        <v>2401</v>
      </c>
      <c r="IO115" s="149"/>
      <c r="IP115" s="149">
        <v>2419</v>
      </c>
      <c r="IQ115" s="149"/>
      <c r="IR115" s="149">
        <v>2438</v>
      </c>
      <c r="IS115" s="149"/>
      <c r="IT115" s="149">
        <v>2456</v>
      </c>
      <c r="IU115" s="149"/>
      <c r="IV115" s="149">
        <v>2475</v>
      </c>
      <c r="IW115" s="149"/>
      <c r="IX115" s="149">
        <v>2493</v>
      </c>
      <c r="IY115" s="242"/>
      <c r="IZ115" s="62">
        <v>76</v>
      </c>
      <c r="JA115" s="62" t="s">
        <v>74</v>
      </c>
      <c r="JB115" s="243">
        <v>3</v>
      </c>
      <c r="JC115" s="149"/>
      <c r="JD115" s="149">
        <v>6</v>
      </c>
      <c r="JE115" s="149"/>
      <c r="JF115" s="149">
        <v>9</v>
      </c>
      <c r="JG115" s="149"/>
    </row>
    <row r="116" spans="8:267" ht="48" customHeight="1" x14ac:dyDescent="0.25">
      <c r="H116" s="25"/>
      <c r="BQ116" s="297"/>
      <c r="BR116" s="298"/>
      <c r="BS116" s="298"/>
      <c r="BT116" s="298"/>
      <c r="BU116" s="298"/>
      <c r="BV116" s="298"/>
      <c r="BW116" s="298"/>
      <c r="BX116" s="298"/>
      <c r="BY116" s="298"/>
      <c r="BZ116" s="298"/>
      <c r="CA116" s="299"/>
      <c r="GJ116" s="252" t="s">
        <v>306</v>
      </c>
      <c r="GK116" s="253"/>
      <c r="GL116" s="252">
        <v>2419</v>
      </c>
      <c r="GM116" s="253"/>
      <c r="GN116" s="252">
        <v>2436</v>
      </c>
      <c r="GO116" s="253"/>
      <c r="GP116" s="252">
        <v>2453</v>
      </c>
      <c r="GQ116" s="253"/>
      <c r="GR116" s="252">
        <v>2470</v>
      </c>
      <c r="GS116" s="253"/>
      <c r="GT116" s="252">
        <v>2487</v>
      </c>
      <c r="GU116" s="253"/>
      <c r="GV116" s="252">
        <v>2504</v>
      </c>
      <c r="GW116" s="253"/>
      <c r="GX116" s="252">
        <v>2521</v>
      </c>
      <c r="GY116" s="253"/>
      <c r="GZ116" s="252">
        <v>2538</v>
      </c>
      <c r="HA116" s="253"/>
      <c r="HB116" s="252">
        <v>2554</v>
      </c>
      <c r="HC116" s="253"/>
      <c r="HD116" s="252">
        <v>2571</v>
      </c>
      <c r="HE116" s="253"/>
      <c r="HF116" s="252" t="s">
        <v>307</v>
      </c>
      <c r="HG116" s="254"/>
      <c r="HH116" s="62">
        <v>75</v>
      </c>
      <c r="HI116" s="62" t="s">
        <v>74</v>
      </c>
      <c r="HJ116" s="254">
        <v>3</v>
      </c>
      <c r="HK116" s="253"/>
      <c r="HL116" s="252">
        <v>6</v>
      </c>
      <c r="HM116" s="253"/>
      <c r="HN116" s="252">
        <v>8</v>
      </c>
      <c r="HO116" s="253"/>
      <c r="IB116" s="149" t="s">
        <v>306</v>
      </c>
      <c r="IC116" s="149"/>
      <c r="ID116" s="149">
        <v>2493</v>
      </c>
      <c r="IE116" s="149"/>
      <c r="IF116" s="149">
        <v>2512</v>
      </c>
      <c r="IG116" s="149"/>
      <c r="IH116" s="149">
        <v>2530</v>
      </c>
      <c r="II116" s="149"/>
      <c r="IJ116" s="149">
        <v>2549</v>
      </c>
      <c r="IK116" s="149"/>
      <c r="IL116" s="149">
        <v>2568</v>
      </c>
      <c r="IM116" s="149"/>
      <c r="IN116" s="149">
        <v>2586</v>
      </c>
      <c r="IO116" s="149"/>
      <c r="IP116" s="149">
        <v>2605</v>
      </c>
      <c r="IQ116" s="149"/>
      <c r="IR116" s="149">
        <v>2623</v>
      </c>
      <c r="IS116" s="149"/>
      <c r="IT116" s="149">
        <v>2642</v>
      </c>
      <c r="IU116" s="149"/>
      <c r="IV116" s="149">
        <v>2661</v>
      </c>
      <c r="IW116" s="149"/>
      <c r="IX116" s="149">
        <v>0.26790000000000003</v>
      </c>
      <c r="IY116" s="242"/>
      <c r="IZ116" s="62">
        <v>75</v>
      </c>
      <c r="JA116" s="62" t="s">
        <v>74</v>
      </c>
      <c r="JB116" s="243">
        <v>3</v>
      </c>
      <c r="JC116" s="149"/>
      <c r="JD116" s="149">
        <v>6</v>
      </c>
      <c r="JE116" s="149"/>
      <c r="JF116" s="149">
        <v>9</v>
      </c>
      <c r="JG116" s="149"/>
    </row>
    <row r="117" spans="8:267" ht="48" customHeight="1" thickBot="1" x14ac:dyDescent="0.3">
      <c r="H117" s="25"/>
      <c r="J117" s="190"/>
      <c r="K117" s="171">
        <v>13.1</v>
      </c>
      <c r="L117" s="172"/>
      <c r="M117" s="11"/>
      <c r="N117" s="14" t="s">
        <v>191</v>
      </c>
      <c r="O117" s="147">
        <f>$T$105</f>
        <v>0.53125929703769814</v>
      </c>
      <c r="P117" s="148"/>
      <c r="Q117" s="14" t="s">
        <v>209</v>
      </c>
      <c r="R117" s="147">
        <f>$T$122</f>
        <v>0.79688894555654721</v>
      </c>
      <c r="S117" s="148"/>
      <c r="T117" s="169" t="s">
        <v>42</v>
      </c>
      <c r="U117" s="170"/>
      <c r="V117" s="184" t="s">
        <v>43</v>
      </c>
      <c r="W117" s="185"/>
      <c r="X117" s="173" t="s">
        <v>44</v>
      </c>
      <c r="Y117" s="174"/>
      <c r="Z117" s="174"/>
      <c r="AA117" s="175"/>
      <c r="AB117" s="211" t="s">
        <v>46</v>
      </c>
      <c r="AC117" s="211"/>
      <c r="AD117" s="211"/>
      <c r="AE117" s="211"/>
      <c r="AX117" s="198" t="s">
        <v>402</v>
      </c>
      <c r="AY117" s="198"/>
      <c r="AZ117" s="147">
        <f>$BZ$69</f>
        <v>299.73698656164714</v>
      </c>
      <c r="BA117" s="148"/>
      <c r="BF117" s="14" t="s">
        <v>57</v>
      </c>
      <c r="BG117" s="200">
        <f>$AP$50</f>
        <v>59</v>
      </c>
      <c r="BH117" s="201"/>
      <c r="BQ117" s="297"/>
      <c r="BR117" s="298"/>
      <c r="BS117" s="298"/>
      <c r="BT117" s="298"/>
      <c r="BU117" s="298"/>
      <c r="BV117" s="298"/>
      <c r="BW117" s="298"/>
      <c r="BX117" s="298"/>
      <c r="BY117" s="298"/>
      <c r="BZ117" s="298"/>
      <c r="CA117" s="299"/>
      <c r="GJ117" s="252" t="s">
        <v>309</v>
      </c>
      <c r="GK117" s="253"/>
      <c r="GL117" s="252" t="s">
        <v>307</v>
      </c>
      <c r="GM117" s="253"/>
      <c r="GN117" s="252">
        <v>2605</v>
      </c>
      <c r="GO117" s="253"/>
      <c r="GP117" s="252">
        <v>2622</v>
      </c>
      <c r="GQ117" s="253"/>
      <c r="GR117" s="252">
        <v>2639</v>
      </c>
      <c r="GS117" s="253"/>
      <c r="GT117" s="252">
        <v>2656</v>
      </c>
      <c r="GU117" s="253"/>
      <c r="GV117" s="252">
        <v>2672</v>
      </c>
      <c r="GW117" s="253"/>
      <c r="GX117" s="252">
        <v>2689</v>
      </c>
      <c r="GY117" s="253"/>
      <c r="GZ117" s="252">
        <v>2706</v>
      </c>
      <c r="HA117" s="253"/>
      <c r="HB117" s="252">
        <v>2723</v>
      </c>
      <c r="HC117" s="253"/>
      <c r="HD117" s="252">
        <v>2740</v>
      </c>
      <c r="HE117" s="253"/>
      <c r="HF117" s="252">
        <v>2756</v>
      </c>
      <c r="HG117" s="254"/>
      <c r="HH117" s="62">
        <v>74</v>
      </c>
      <c r="HI117" s="62" t="s">
        <v>74</v>
      </c>
      <c r="HJ117" s="254">
        <v>3</v>
      </c>
      <c r="HK117" s="253"/>
      <c r="HL117" s="252">
        <v>6</v>
      </c>
      <c r="HM117" s="253"/>
      <c r="HN117" s="252">
        <v>8</v>
      </c>
      <c r="HO117" s="253"/>
      <c r="IB117" s="149" t="s">
        <v>309</v>
      </c>
      <c r="IC117" s="149"/>
      <c r="ID117" s="149">
        <v>0.26790000000000003</v>
      </c>
      <c r="IE117" s="149"/>
      <c r="IF117" s="149">
        <v>2698</v>
      </c>
      <c r="IG117" s="149"/>
      <c r="IH117" s="149">
        <v>2717</v>
      </c>
      <c r="II117" s="149"/>
      <c r="IJ117" s="149">
        <v>2736</v>
      </c>
      <c r="IK117" s="149"/>
      <c r="IL117" s="149">
        <v>2754</v>
      </c>
      <c r="IM117" s="149"/>
      <c r="IN117" s="149">
        <v>2773</v>
      </c>
      <c r="IO117" s="149"/>
      <c r="IP117" s="149">
        <v>2792</v>
      </c>
      <c r="IQ117" s="149"/>
      <c r="IR117" s="149">
        <v>2811</v>
      </c>
      <c r="IS117" s="149"/>
      <c r="IT117" s="149">
        <v>2830</v>
      </c>
      <c r="IU117" s="149"/>
      <c r="IV117" s="149">
        <v>2849</v>
      </c>
      <c r="IW117" s="149"/>
      <c r="IX117" s="149">
        <v>2867</v>
      </c>
      <c r="IY117" s="242"/>
      <c r="IZ117" s="62">
        <v>74</v>
      </c>
      <c r="JA117" s="62" t="s">
        <v>74</v>
      </c>
      <c r="JB117" s="243">
        <v>3</v>
      </c>
      <c r="JC117" s="149"/>
      <c r="JD117" s="149">
        <v>6</v>
      </c>
      <c r="JE117" s="149"/>
      <c r="JF117" s="149">
        <v>9</v>
      </c>
      <c r="JG117" s="149"/>
    </row>
    <row r="118" spans="8:267" ht="48" customHeight="1" x14ac:dyDescent="0.25">
      <c r="H118" s="25"/>
      <c r="I118" s="52" t="s">
        <v>182</v>
      </c>
      <c r="J118" s="191"/>
      <c r="K118" s="225" t="s">
        <v>207</v>
      </c>
      <c r="L118" s="226"/>
      <c r="M118" s="226"/>
      <c r="N118" s="226"/>
      <c r="O118" s="226"/>
      <c r="P118" s="226"/>
      <c r="Q118" s="226"/>
      <c r="R118" s="226"/>
      <c r="S118" s="226"/>
      <c r="T118" s="161">
        <f>(O117^2+R117^2)^0.5</f>
        <v>0.9577413180181874</v>
      </c>
      <c r="U118" s="162"/>
      <c r="V118" s="218" t="s">
        <v>195</v>
      </c>
      <c r="W118" s="219"/>
      <c r="X118" s="176"/>
      <c r="Y118" s="178" t="s">
        <v>177</v>
      </c>
      <c r="Z118" s="179"/>
      <c r="AA118" s="182"/>
      <c r="AB118" s="212"/>
      <c r="AC118" s="212"/>
      <c r="AD118" s="212"/>
      <c r="AE118" s="212"/>
      <c r="BF118" s="14" t="s">
        <v>247</v>
      </c>
      <c r="BG118" s="200">
        <f>$BZ$57</f>
        <v>314</v>
      </c>
      <c r="BH118" s="201"/>
      <c r="BQ118" s="297"/>
      <c r="BR118" s="298"/>
      <c r="BS118" s="298"/>
      <c r="BT118" s="298"/>
      <c r="BU118" s="298"/>
      <c r="BV118" s="298"/>
      <c r="BW118" s="298"/>
      <c r="BX118" s="298"/>
      <c r="BY118" s="298"/>
      <c r="BZ118" s="298"/>
      <c r="CA118" s="299"/>
      <c r="GJ118" s="252" t="s">
        <v>311</v>
      </c>
      <c r="GK118" s="253"/>
      <c r="GL118" s="252">
        <v>2756</v>
      </c>
      <c r="GM118" s="253"/>
      <c r="GN118" s="252">
        <v>2773</v>
      </c>
      <c r="GO118" s="253"/>
      <c r="GP118" s="252">
        <v>2790</v>
      </c>
      <c r="GQ118" s="253"/>
      <c r="GR118" s="252">
        <v>2807</v>
      </c>
      <c r="GS118" s="253"/>
      <c r="GT118" s="252">
        <v>2823</v>
      </c>
      <c r="GU118" s="253"/>
      <c r="GV118" s="252">
        <v>2840</v>
      </c>
      <c r="GW118" s="253"/>
      <c r="GX118" s="252">
        <v>2857</v>
      </c>
      <c r="GY118" s="253"/>
      <c r="GZ118" s="252">
        <v>2874</v>
      </c>
      <c r="HA118" s="253"/>
      <c r="HB118" s="252">
        <v>2890</v>
      </c>
      <c r="HC118" s="253"/>
      <c r="HD118" s="252">
        <v>2907</v>
      </c>
      <c r="HE118" s="253"/>
      <c r="HF118" s="252">
        <v>2924</v>
      </c>
      <c r="HG118" s="254"/>
      <c r="HH118" s="62">
        <v>73</v>
      </c>
      <c r="HI118" s="62" t="s">
        <v>74</v>
      </c>
      <c r="HJ118" s="254">
        <v>3</v>
      </c>
      <c r="HK118" s="253"/>
      <c r="HL118" s="252">
        <v>6</v>
      </c>
      <c r="HM118" s="253"/>
      <c r="HN118" s="252">
        <v>8</v>
      </c>
      <c r="HO118" s="253"/>
      <c r="IB118" s="149" t="s">
        <v>311</v>
      </c>
      <c r="IC118" s="149"/>
      <c r="ID118" s="149">
        <v>2867</v>
      </c>
      <c r="IE118" s="149"/>
      <c r="IF118" s="149">
        <v>2886</v>
      </c>
      <c r="IG118" s="149"/>
      <c r="IH118" s="149">
        <v>2905</v>
      </c>
      <c r="II118" s="149"/>
      <c r="IJ118" s="149">
        <v>2924</v>
      </c>
      <c r="IK118" s="149"/>
      <c r="IL118" s="149">
        <v>2943</v>
      </c>
      <c r="IM118" s="149"/>
      <c r="IN118" s="149">
        <v>2962</v>
      </c>
      <c r="IO118" s="149"/>
      <c r="IP118" s="149">
        <v>2981</v>
      </c>
      <c r="IQ118" s="149"/>
      <c r="IR118" s="149">
        <v>3000</v>
      </c>
      <c r="IS118" s="149"/>
      <c r="IT118" s="149">
        <v>3019</v>
      </c>
      <c r="IU118" s="149"/>
      <c r="IV118" s="149">
        <v>3038</v>
      </c>
      <c r="IW118" s="149"/>
      <c r="IX118" s="149">
        <v>3057</v>
      </c>
      <c r="IY118" s="242"/>
      <c r="IZ118" s="62">
        <v>73</v>
      </c>
      <c r="JA118" s="62" t="s">
        <v>74</v>
      </c>
      <c r="JB118" s="243">
        <v>3</v>
      </c>
      <c r="JC118" s="149"/>
      <c r="JD118" s="149">
        <v>6</v>
      </c>
      <c r="JE118" s="149"/>
      <c r="JF118" s="149">
        <v>9</v>
      </c>
      <c r="JG118" s="149"/>
    </row>
    <row r="119" spans="8:267" ht="48" customHeight="1" thickBot="1" x14ac:dyDescent="0.3">
      <c r="J119" s="192"/>
      <c r="K119" s="228"/>
      <c r="L119" s="188"/>
      <c r="M119" s="188"/>
      <c r="N119" s="188"/>
      <c r="O119" s="188"/>
      <c r="P119" s="188"/>
      <c r="Q119" s="188"/>
      <c r="R119" s="188"/>
      <c r="S119" s="188"/>
      <c r="T119" s="163"/>
      <c r="U119" s="164"/>
      <c r="V119" s="220"/>
      <c r="W119" s="221"/>
      <c r="X119" s="177"/>
      <c r="Y119" s="180"/>
      <c r="Z119" s="181"/>
      <c r="AA119" s="183"/>
      <c r="AB119" s="213"/>
      <c r="AC119" s="213"/>
      <c r="AD119" s="213"/>
      <c r="AE119" s="213"/>
      <c r="AX119" s="198" t="s">
        <v>400</v>
      </c>
      <c r="AY119" s="198"/>
      <c r="AZ119" s="199">
        <f xml:space="preserve"> $BZ$53</f>
        <v>285.736176</v>
      </c>
      <c r="BA119" s="199"/>
      <c r="BQ119" s="297"/>
      <c r="BR119" s="298"/>
      <c r="BS119" s="298"/>
      <c r="BT119" s="298"/>
      <c r="BU119" s="298"/>
      <c r="BV119" s="298"/>
      <c r="BW119" s="298"/>
      <c r="BX119" s="298"/>
      <c r="BY119" s="298"/>
      <c r="BZ119" s="298"/>
      <c r="CA119" s="299"/>
      <c r="GJ119" s="252" t="s">
        <v>313</v>
      </c>
      <c r="GK119" s="253"/>
      <c r="GL119" s="252">
        <v>2924</v>
      </c>
      <c r="GM119" s="253"/>
      <c r="GN119" s="252">
        <v>2940</v>
      </c>
      <c r="GO119" s="253"/>
      <c r="GP119" s="252">
        <v>2957</v>
      </c>
      <c r="GQ119" s="253"/>
      <c r="GR119" s="252">
        <v>2974</v>
      </c>
      <c r="GS119" s="253"/>
      <c r="GT119" s="252">
        <v>2990</v>
      </c>
      <c r="GU119" s="253"/>
      <c r="GV119" s="252">
        <v>3007</v>
      </c>
      <c r="GW119" s="253"/>
      <c r="GX119" s="252">
        <v>3024</v>
      </c>
      <c r="GY119" s="253"/>
      <c r="GZ119" s="252">
        <v>3040</v>
      </c>
      <c r="HA119" s="253"/>
      <c r="HB119" s="252">
        <v>3057</v>
      </c>
      <c r="HC119" s="253"/>
      <c r="HD119" s="252">
        <v>3074</v>
      </c>
      <c r="HE119" s="253"/>
      <c r="HF119" s="252">
        <v>3090</v>
      </c>
      <c r="HG119" s="254"/>
      <c r="HH119" s="62">
        <v>72</v>
      </c>
      <c r="HI119" s="62" t="s">
        <v>74</v>
      </c>
      <c r="HJ119" s="254">
        <v>3</v>
      </c>
      <c r="HK119" s="253"/>
      <c r="HL119" s="252">
        <v>6</v>
      </c>
      <c r="HM119" s="253"/>
      <c r="HN119" s="252">
        <v>8</v>
      </c>
      <c r="HO119" s="253"/>
      <c r="IB119" s="149" t="s">
        <v>313</v>
      </c>
      <c r="IC119" s="149"/>
      <c r="ID119" s="149">
        <v>3057</v>
      </c>
      <c r="IE119" s="149"/>
      <c r="IF119" s="149">
        <v>3076</v>
      </c>
      <c r="IG119" s="149"/>
      <c r="IH119" s="149">
        <v>3096</v>
      </c>
      <c r="II119" s="149"/>
      <c r="IJ119" s="149">
        <v>3115</v>
      </c>
      <c r="IK119" s="149"/>
      <c r="IL119" s="149">
        <v>3134</v>
      </c>
      <c r="IM119" s="149"/>
      <c r="IN119" s="149">
        <v>3153</v>
      </c>
      <c r="IO119" s="149"/>
      <c r="IP119" s="149">
        <v>3172</v>
      </c>
      <c r="IQ119" s="149"/>
      <c r="IR119" s="149">
        <v>3191</v>
      </c>
      <c r="IS119" s="149"/>
      <c r="IT119" s="149">
        <v>3211</v>
      </c>
      <c r="IU119" s="149"/>
      <c r="IV119" s="149">
        <v>3230</v>
      </c>
      <c r="IW119" s="149"/>
      <c r="IX119" s="149">
        <v>3249</v>
      </c>
      <c r="IY119" s="242"/>
      <c r="IZ119" s="62">
        <v>72</v>
      </c>
      <c r="JA119" s="62" t="s">
        <v>74</v>
      </c>
      <c r="JB119" s="243">
        <v>3</v>
      </c>
      <c r="JC119" s="149"/>
      <c r="JD119" s="149">
        <v>6</v>
      </c>
      <c r="JE119" s="149"/>
      <c r="JF119" s="149">
        <v>10</v>
      </c>
      <c r="JG119" s="149"/>
    </row>
    <row r="120" spans="8:267" ht="48" customHeight="1" x14ac:dyDescent="0.25">
      <c r="BQ120" s="297"/>
      <c r="BR120" s="298"/>
      <c r="BS120" s="298"/>
      <c r="BT120" s="298"/>
      <c r="BU120" s="298"/>
      <c r="BV120" s="298"/>
      <c r="BW120" s="298"/>
      <c r="BX120" s="298"/>
      <c r="BY120" s="298"/>
      <c r="BZ120" s="298"/>
      <c r="CA120" s="299"/>
      <c r="GJ120" s="252" t="s">
        <v>315</v>
      </c>
      <c r="GK120" s="253"/>
      <c r="GL120" s="252">
        <v>3090</v>
      </c>
      <c r="GM120" s="253"/>
      <c r="GN120" s="252">
        <v>3107</v>
      </c>
      <c r="GO120" s="253"/>
      <c r="GP120" s="252">
        <v>3123</v>
      </c>
      <c r="GQ120" s="253"/>
      <c r="GR120" s="252">
        <v>3140</v>
      </c>
      <c r="GS120" s="253"/>
      <c r="GT120" s="252">
        <v>3156</v>
      </c>
      <c r="GU120" s="253"/>
      <c r="GV120" s="252">
        <v>3173</v>
      </c>
      <c r="GW120" s="253"/>
      <c r="GX120" s="252">
        <v>3190</v>
      </c>
      <c r="GY120" s="253"/>
      <c r="GZ120" s="252">
        <v>3206</v>
      </c>
      <c r="HA120" s="253"/>
      <c r="HB120" s="252">
        <v>3223</v>
      </c>
      <c r="HC120" s="253"/>
      <c r="HD120" s="252">
        <v>3239</v>
      </c>
      <c r="HE120" s="253"/>
      <c r="HF120" s="252">
        <v>3256</v>
      </c>
      <c r="HG120" s="254"/>
      <c r="HH120" s="62">
        <v>71</v>
      </c>
      <c r="HI120" s="62" t="s">
        <v>74</v>
      </c>
      <c r="HJ120" s="254">
        <v>3</v>
      </c>
      <c r="HK120" s="253"/>
      <c r="HL120" s="252">
        <v>6</v>
      </c>
      <c r="HM120" s="253"/>
      <c r="HN120" s="252">
        <v>8</v>
      </c>
      <c r="HO120" s="253"/>
      <c r="IB120" s="149" t="s">
        <v>315</v>
      </c>
      <c r="IC120" s="149"/>
      <c r="ID120" s="149">
        <v>3249</v>
      </c>
      <c r="IE120" s="149"/>
      <c r="IF120" s="149">
        <v>3269</v>
      </c>
      <c r="IG120" s="149"/>
      <c r="IH120" s="149">
        <v>3288</v>
      </c>
      <c r="II120" s="149"/>
      <c r="IJ120" s="149">
        <v>3307</v>
      </c>
      <c r="IK120" s="149"/>
      <c r="IL120" s="149">
        <v>3327</v>
      </c>
      <c r="IM120" s="149"/>
      <c r="IN120" s="149">
        <v>3346</v>
      </c>
      <c r="IO120" s="149"/>
      <c r="IP120" s="149">
        <v>3365</v>
      </c>
      <c r="IQ120" s="149"/>
      <c r="IR120" s="149">
        <v>3385</v>
      </c>
      <c r="IS120" s="149"/>
      <c r="IT120" s="149">
        <v>3404</v>
      </c>
      <c r="IU120" s="149"/>
      <c r="IV120" s="149">
        <v>3424</v>
      </c>
      <c r="IW120" s="149"/>
      <c r="IX120" s="149">
        <v>3443</v>
      </c>
      <c r="IY120" s="242"/>
      <c r="IZ120" s="62">
        <v>71</v>
      </c>
      <c r="JA120" s="62" t="s">
        <v>74</v>
      </c>
      <c r="JB120" s="243">
        <v>3</v>
      </c>
      <c r="JC120" s="149"/>
      <c r="JD120" s="149">
        <v>6</v>
      </c>
      <c r="JE120" s="149"/>
      <c r="JF120" s="149">
        <v>10</v>
      </c>
      <c r="JG120" s="149"/>
    </row>
    <row r="121" spans="8:267" ht="48" customHeight="1" thickBot="1" x14ac:dyDescent="0.3">
      <c r="J121" s="190"/>
      <c r="K121" s="171">
        <v>14</v>
      </c>
      <c r="L121" s="172"/>
      <c r="M121" s="11"/>
      <c r="N121" s="14" t="s">
        <v>191</v>
      </c>
      <c r="O121" s="147">
        <f>$T$105</f>
        <v>0.53125929703769814</v>
      </c>
      <c r="P121" s="148"/>
      <c r="Q121" s="15"/>
      <c r="R121" s="15"/>
      <c r="S121" s="15"/>
      <c r="T121" s="169" t="s">
        <v>42</v>
      </c>
      <c r="U121" s="170"/>
      <c r="V121" s="184" t="s">
        <v>43</v>
      </c>
      <c r="W121" s="185"/>
      <c r="X121" s="173" t="s">
        <v>44</v>
      </c>
      <c r="Y121" s="174"/>
      <c r="Z121" s="174"/>
      <c r="AA121" s="175"/>
      <c r="AB121" s="211" t="s">
        <v>46</v>
      </c>
      <c r="AC121" s="211"/>
      <c r="AD121" s="211"/>
      <c r="AE121" s="211"/>
      <c r="AY121" s="14" t="s">
        <v>191</v>
      </c>
      <c r="AZ121" s="147">
        <f>$T$105</f>
        <v>0.53125929703769814</v>
      </c>
      <c r="BA121" s="148"/>
      <c r="BQ121" s="297"/>
      <c r="BR121" s="298"/>
      <c r="BS121" s="298"/>
      <c r="BT121" s="298"/>
      <c r="BU121" s="298"/>
      <c r="BV121" s="298"/>
      <c r="BW121" s="298"/>
      <c r="BX121" s="298"/>
      <c r="BY121" s="298"/>
      <c r="BZ121" s="298"/>
      <c r="CA121" s="299"/>
      <c r="GJ121" s="252" t="s">
        <v>317</v>
      </c>
      <c r="GK121" s="253"/>
      <c r="GL121" s="252">
        <v>3256</v>
      </c>
      <c r="GM121" s="253"/>
      <c r="GN121" s="252">
        <v>3272</v>
      </c>
      <c r="GO121" s="253"/>
      <c r="GP121" s="252">
        <v>3289</v>
      </c>
      <c r="GQ121" s="253"/>
      <c r="GR121" s="252">
        <v>3305</v>
      </c>
      <c r="GS121" s="253"/>
      <c r="GT121" s="252">
        <v>3322</v>
      </c>
      <c r="GU121" s="253"/>
      <c r="GV121" s="252">
        <v>3338</v>
      </c>
      <c r="GW121" s="253"/>
      <c r="GX121" s="252">
        <v>3355</v>
      </c>
      <c r="GY121" s="253"/>
      <c r="GZ121" s="252">
        <v>3371</v>
      </c>
      <c r="HA121" s="253"/>
      <c r="HB121" s="252">
        <v>3387</v>
      </c>
      <c r="HC121" s="253"/>
      <c r="HD121" s="252">
        <v>3404</v>
      </c>
      <c r="HE121" s="253"/>
      <c r="HF121" s="252" t="s">
        <v>318</v>
      </c>
      <c r="HG121" s="254"/>
      <c r="HH121" s="62">
        <v>70</v>
      </c>
      <c r="HI121" s="62" t="s">
        <v>74</v>
      </c>
      <c r="HJ121" s="254">
        <v>3</v>
      </c>
      <c r="HK121" s="253"/>
      <c r="HL121" s="252">
        <v>5</v>
      </c>
      <c r="HM121" s="253"/>
      <c r="HN121" s="252">
        <v>8</v>
      </c>
      <c r="HO121" s="253"/>
      <c r="IB121" s="149" t="s">
        <v>317</v>
      </c>
      <c r="IC121" s="149"/>
      <c r="ID121" s="149">
        <v>3443</v>
      </c>
      <c r="IE121" s="149"/>
      <c r="IF121" s="149">
        <v>3463</v>
      </c>
      <c r="IG121" s="149"/>
      <c r="IH121" s="149">
        <v>3482</v>
      </c>
      <c r="II121" s="149"/>
      <c r="IJ121" s="149">
        <v>3502</v>
      </c>
      <c r="IK121" s="149"/>
      <c r="IL121" s="149">
        <v>3522</v>
      </c>
      <c r="IM121" s="149"/>
      <c r="IN121" s="149">
        <v>3541</v>
      </c>
      <c r="IO121" s="149"/>
      <c r="IP121" s="149">
        <v>3561</v>
      </c>
      <c r="IQ121" s="149"/>
      <c r="IR121" s="149">
        <v>3581</v>
      </c>
      <c r="IS121" s="149"/>
      <c r="IT121" s="149">
        <v>3600</v>
      </c>
      <c r="IU121" s="149"/>
      <c r="IV121" s="149">
        <v>3620</v>
      </c>
      <c r="IW121" s="149"/>
      <c r="IX121" s="149">
        <v>0.36399999999999999</v>
      </c>
      <c r="IY121" s="242"/>
      <c r="IZ121" s="62">
        <v>70</v>
      </c>
      <c r="JA121" s="62" t="s">
        <v>74</v>
      </c>
      <c r="JB121" s="243">
        <v>3</v>
      </c>
      <c r="JC121" s="149"/>
      <c r="JD121" s="149">
        <v>7</v>
      </c>
      <c r="JE121" s="149"/>
      <c r="JF121" s="149">
        <v>10</v>
      </c>
      <c r="JG121" s="149"/>
    </row>
    <row r="122" spans="8:267" ht="48" customHeight="1" x14ac:dyDescent="0.25">
      <c r="J122" s="191"/>
      <c r="K122" s="368"/>
      <c r="L122" s="369"/>
      <c r="M122" s="369"/>
      <c r="N122" s="369"/>
      <c r="O122" s="369"/>
      <c r="P122" s="369"/>
      <c r="Q122" s="369"/>
      <c r="R122" s="369"/>
      <c r="S122" s="370"/>
      <c r="T122" s="161">
        <f>1.5*O121</f>
        <v>0.79688894555654721</v>
      </c>
      <c r="U122" s="162"/>
      <c r="V122" s="218" t="s">
        <v>181</v>
      </c>
      <c r="W122" s="219"/>
      <c r="X122" s="176"/>
      <c r="Y122" s="178" t="s">
        <v>188</v>
      </c>
      <c r="Z122" s="179"/>
      <c r="AA122" s="182"/>
      <c r="AB122" s="265"/>
      <c r="AC122" s="266"/>
      <c r="AD122" s="266"/>
      <c r="AE122" s="267"/>
      <c r="AY122" s="14" t="s">
        <v>209</v>
      </c>
      <c r="AZ122" s="147">
        <f>$T$122</f>
        <v>0.79688894555654721</v>
      </c>
      <c r="BA122" s="148"/>
      <c r="BQ122" s="297"/>
      <c r="BR122" s="298"/>
      <c r="BS122" s="298"/>
      <c r="BT122" s="298"/>
      <c r="BU122" s="298"/>
      <c r="BV122" s="298"/>
      <c r="BW122" s="298"/>
      <c r="BX122" s="298"/>
      <c r="BY122" s="298"/>
      <c r="BZ122" s="298"/>
      <c r="CA122" s="299"/>
      <c r="GJ122" s="252" t="s">
        <v>320</v>
      </c>
      <c r="GK122" s="253"/>
      <c r="GL122" s="252" t="s">
        <v>318</v>
      </c>
      <c r="GM122" s="253"/>
      <c r="GN122" s="252">
        <v>3437</v>
      </c>
      <c r="GO122" s="253"/>
      <c r="GP122" s="252">
        <v>3453</v>
      </c>
      <c r="GQ122" s="253"/>
      <c r="GR122" s="252">
        <v>3469</v>
      </c>
      <c r="GS122" s="253"/>
      <c r="GT122" s="252">
        <v>3486</v>
      </c>
      <c r="GU122" s="253"/>
      <c r="GV122" s="252">
        <v>3502</v>
      </c>
      <c r="GW122" s="253"/>
      <c r="GX122" s="252">
        <v>3518</v>
      </c>
      <c r="GY122" s="253"/>
      <c r="GZ122" s="252">
        <v>3535</v>
      </c>
      <c r="HA122" s="253"/>
      <c r="HB122" s="252">
        <v>3551</v>
      </c>
      <c r="HC122" s="253"/>
      <c r="HD122" s="252">
        <v>3567</v>
      </c>
      <c r="HE122" s="253"/>
      <c r="HF122" s="252">
        <v>3584</v>
      </c>
      <c r="HG122" s="254"/>
      <c r="HH122" s="62">
        <v>69</v>
      </c>
      <c r="HI122" s="62" t="s">
        <v>74</v>
      </c>
      <c r="HJ122" s="254">
        <v>3</v>
      </c>
      <c r="HK122" s="253"/>
      <c r="HL122" s="252">
        <v>5</v>
      </c>
      <c r="HM122" s="253"/>
      <c r="HN122" s="252">
        <v>8</v>
      </c>
      <c r="HO122" s="253"/>
      <c r="IB122" s="149" t="s">
        <v>320</v>
      </c>
      <c r="IC122" s="149"/>
      <c r="ID122" s="149">
        <v>0.36399999999999999</v>
      </c>
      <c r="IE122" s="149"/>
      <c r="IF122" s="149">
        <v>3659</v>
      </c>
      <c r="IG122" s="149"/>
      <c r="IH122" s="149">
        <v>3679</v>
      </c>
      <c r="II122" s="149"/>
      <c r="IJ122" s="149">
        <v>3699</v>
      </c>
      <c r="IK122" s="149"/>
      <c r="IL122" s="149">
        <v>3719</v>
      </c>
      <c r="IM122" s="149"/>
      <c r="IN122" s="149">
        <v>3739</v>
      </c>
      <c r="IO122" s="149"/>
      <c r="IP122" s="149">
        <v>3759</v>
      </c>
      <c r="IQ122" s="149"/>
      <c r="IR122" s="149">
        <v>3779</v>
      </c>
      <c r="IS122" s="149"/>
      <c r="IT122" s="149">
        <v>3799</v>
      </c>
      <c r="IU122" s="149"/>
      <c r="IV122" s="149">
        <v>3819</v>
      </c>
      <c r="IW122" s="149"/>
      <c r="IX122" s="149">
        <v>3839</v>
      </c>
      <c r="IY122" s="242"/>
      <c r="IZ122" s="62">
        <v>69</v>
      </c>
      <c r="JA122" s="62" t="s">
        <v>74</v>
      </c>
      <c r="JB122" s="243">
        <v>3</v>
      </c>
      <c r="JC122" s="149"/>
      <c r="JD122" s="149">
        <v>7</v>
      </c>
      <c r="JE122" s="149"/>
      <c r="JF122" s="149">
        <v>10</v>
      </c>
      <c r="JG122" s="149"/>
    </row>
    <row r="123" spans="8:267" ht="48" customHeight="1" thickBot="1" x14ac:dyDescent="0.3">
      <c r="J123" s="192"/>
      <c r="K123" s="196"/>
      <c r="L123" s="197"/>
      <c r="M123" s="197"/>
      <c r="N123" s="197"/>
      <c r="O123" s="197"/>
      <c r="P123" s="197"/>
      <c r="Q123" s="197"/>
      <c r="R123" s="197"/>
      <c r="S123" s="168"/>
      <c r="T123" s="163"/>
      <c r="U123" s="164"/>
      <c r="V123" s="220"/>
      <c r="W123" s="221"/>
      <c r="X123" s="177"/>
      <c r="Y123" s="180"/>
      <c r="Z123" s="181"/>
      <c r="AA123" s="183"/>
      <c r="AB123" s="158"/>
      <c r="AC123" s="159"/>
      <c r="AD123" s="159"/>
      <c r="AE123" s="160"/>
      <c r="BE123" s="45" t="s">
        <v>403</v>
      </c>
      <c r="BF123" s="149" t="s">
        <v>404</v>
      </c>
      <c r="BG123" s="150"/>
      <c r="BI123" s="45" t="s">
        <v>403</v>
      </c>
      <c r="BJ123" s="149" t="s">
        <v>404</v>
      </c>
      <c r="BK123" s="150"/>
      <c r="BQ123" s="297"/>
      <c r="BR123" s="298"/>
      <c r="BS123" s="298"/>
      <c r="BT123" s="298"/>
      <c r="BU123" s="298"/>
      <c r="BV123" s="298"/>
      <c r="BW123" s="298"/>
      <c r="BX123" s="298"/>
      <c r="BY123" s="298"/>
      <c r="BZ123" s="298"/>
      <c r="CA123" s="299"/>
      <c r="GJ123" s="252" t="s">
        <v>322</v>
      </c>
      <c r="GK123" s="253"/>
      <c r="GL123" s="252">
        <v>3584</v>
      </c>
      <c r="GM123" s="253"/>
      <c r="GN123" s="252">
        <v>3600</v>
      </c>
      <c r="GO123" s="253"/>
      <c r="GP123" s="252">
        <v>3616</v>
      </c>
      <c r="GQ123" s="253"/>
      <c r="GR123" s="252">
        <v>3633</v>
      </c>
      <c r="GS123" s="253"/>
      <c r="GT123" s="252">
        <v>3649</v>
      </c>
      <c r="GU123" s="253"/>
      <c r="GV123" s="252">
        <v>3665</v>
      </c>
      <c r="GW123" s="253"/>
      <c r="GX123" s="252">
        <v>3681</v>
      </c>
      <c r="GY123" s="253"/>
      <c r="GZ123" s="252">
        <v>3697</v>
      </c>
      <c r="HA123" s="253"/>
      <c r="HB123" s="252">
        <v>3714</v>
      </c>
      <c r="HC123" s="253"/>
      <c r="HD123" s="252">
        <v>3730</v>
      </c>
      <c r="HE123" s="253"/>
      <c r="HF123" s="252">
        <v>3746</v>
      </c>
      <c r="HG123" s="254"/>
      <c r="HH123" s="62">
        <v>68</v>
      </c>
      <c r="HI123" s="62" t="s">
        <v>74</v>
      </c>
      <c r="HJ123" s="254">
        <v>3</v>
      </c>
      <c r="HK123" s="253"/>
      <c r="HL123" s="252">
        <v>5</v>
      </c>
      <c r="HM123" s="253"/>
      <c r="HN123" s="252">
        <v>8</v>
      </c>
      <c r="HO123" s="253"/>
      <c r="IB123" s="149" t="s">
        <v>322</v>
      </c>
      <c r="IC123" s="149"/>
      <c r="ID123" s="149">
        <v>3839</v>
      </c>
      <c r="IE123" s="149"/>
      <c r="IF123" s="149">
        <v>3859</v>
      </c>
      <c r="IG123" s="149"/>
      <c r="IH123" s="149">
        <v>3879</v>
      </c>
      <c r="II123" s="149"/>
      <c r="IJ123" s="149">
        <v>3899</v>
      </c>
      <c r="IK123" s="149"/>
      <c r="IL123" s="149">
        <v>3919</v>
      </c>
      <c r="IM123" s="149"/>
      <c r="IN123" s="149">
        <v>3939</v>
      </c>
      <c r="IO123" s="149"/>
      <c r="IP123" s="149">
        <v>3959</v>
      </c>
      <c r="IQ123" s="149"/>
      <c r="IR123" s="149">
        <v>3979</v>
      </c>
      <c r="IS123" s="149"/>
      <c r="IT123" s="149">
        <v>4000</v>
      </c>
      <c r="IU123" s="149"/>
      <c r="IV123" s="149">
        <v>4020</v>
      </c>
      <c r="IW123" s="149"/>
      <c r="IX123" s="149">
        <v>4040</v>
      </c>
      <c r="IY123" s="242"/>
      <c r="IZ123" s="62">
        <v>68</v>
      </c>
      <c r="JA123" s="62" t="s">
        <v>74</v>
      </c>
      <c r="JB123" s="243">
        <v>3</v>
      </c>
      <c r="JC123" s="149"/>
      <c r="JD123" s="149">
        <v>7</v>
      </c>
      <c r="JE123" s="149"/>
      <c r="JF123" s="149">
        <v>10</v>
      </c>
      <c r="JG123" s="149"/>
    </row>
    <row r="124" spans="8:267" ht="48" customHeight="1" x14ac:dyDescent="0.25">
      <c r="BE124" s="14" t="s">
        <v>202</v>
      </c>
      <c r="BF124" s="147">
        <f>$BZ$73</f>
        <v>373.41554285954805</v>
      </c>
      <c r="BG124" s="148"/>
      <c r="BI124" s="14" t="s">
        <v>234</v>
      </c>
      <c r="BJ124" s="147">
        <f>$CC$61</f>
        <v>297.57071820377092</v>
      </c>
      <c r="BK124" s="148"/>
      <c r="BQ124" s="297"/>
      <c r="BR124" s="298"/>
      <c r="BS124" s="298"/>
      <c r="BT124" s="298"/>
      <c r="BU124" s="298"/>
      <c r="BV124" s="298"/>
      <c r="BW124" s="298"/>
      <c r="BX124" s="298"/>
      <c r="BY124" s="298"/>
      <c r="BZ124" s="298"/>
      <c r="CA124" s="299"/>
      <c r="GJ124" s="252" t="s">
        <v>324</v>
      </c>
      <c r="GK124" s="253"/>
      <c r="GL124" s="252">
        <v>3746</v>
      </c>
      <c r="GM124" s="253"/>
      <c r="GN124" s="252">
        <v>3762</v>
      </c>
      <c r="GO124" s="253"/>
      <c r="GP124" s="252">
        <v>3778</v>
      </c>
      <c r="GQ124" s="253"/>
      <c r="GR124" s="252">
        <v>3795</v>
      </c>
      <c r="GS124" s="253"/>
      <c r="GT124" s="252">
        <v>3811</v>
      </c>
      <c r="GU124" s="253"/>
      <c r="GV124" s="252">
        <v>3827</v>
      </c>
      <c r="GW124" s="253"/>
      <c r="GX124" s="252">
        <v>3843</v>
      </c>
      <c r="GY124" s="253"/>
      <c r="GZ124" s="252">
        <v>3859</v>
      </c>
      <c r="HA124" s="253"/>
      <c r="HB124" s="252">
        <v>3875</v>
      </c>
      <c r="HC124" s="253"/>
      <c r="HD124" s="252">
        <v>3891</v>
      </c>
      <c r="HE124" s="253"/>
      <c r="HF124" s="252">
        <v>3907</v>
      </c>
      <c r="HG124" s="254"/>
      <c r="HH124" s="62">
        <v>67</v>
      </c>
      <c r="HI124" s="62" t="s">
        <v>74</v>
      </c>
      <c r="HJ124" s="254">
        <v>3</v>
      </c>
      <c r="HK124" s="253"/>
      <c r="HL124" s="252">
        <v>5</v>
      </c>
      <c r="HM124" s="253"/>
      <c r="HN124" s="252">
        <v>8</v>
      </c>
      <c r="HO124" s="253"/>
      <c r="IB124" s="149" t="s">
        <v>324</v>
      </c>
      <c r="IC124" s="149"/>
      <c r="ID124" s="149">
        <v>4040</v>
      </c>
      <c r="IE124" s="149"/>
      <c r="IF124" s="149">
        <v>4061</v>
      </c>
      <c r="IG124" s="149"/>
      <c r="IH124" s="149">
        <v>4081</v>
      </c>
      <c r="II124" s="149"/>
      <c r="IJ124" s="149">
        <v>4101</v>
      </c>
      <c r="IK124" s="149"/>
      <c r="IL124" s="149">
        <v>4122</v>
      </c>
      <c r="IM124" s="149"/>
      <c r="IN124" s="149">
        <v>4142</v>
      </c>
      <c r="IO124" s="149"/>
      <c r="IP124" s="149">
        <v>4163</v>
      </c>
      <c r="IQ124" s="149"/>
      <c r="IR124" s="149">
        <v>4183</v>
      </c>
      <c r="IS124" s="149"/>
      <c r="IT124" s="149">
        <v>4204</v>
      </c>
      <c r="IU124" s="149"/>
      <c r="IV124" s="149">
        <v>4224</v>
      </c>
      <c r="IW124" s="149"/>
      <c r="IX124" s="149">
        <v>4245</v>
      </c>
      <c r="IY124" s="242"/>
      <c r="IZ124" s="62">
        <v>67</v>
      </c>
      <c r="JA124" s="62" t="s">
        <v>74</v>
      </c>
      <c r="JB124" s="243">
        <v>3</v>
      </c>
      <c r="JC124" s="149"/>
      <c r="JD124" s="149">
        <v>7</v>
      </c>
      <c r="JE124" s="149"/>
      <c r="JF124" s="149">
        <v>10</v>
      </c>
      <c r="JG124" s="149"/>
    </row>
    <row r="125" spans="8:267" ht="48" customHeight="1" thickBot="1" x14ac:dyDescent="0.3">
      <c r="J125" s="329" t="s">
        <v>148</v>
      </c>
      <c r="K125" s="13" t="s">
        <v>84</v>
      </c>
      <c r="L125" s="171">
        <v>15</v>
      </c>
      <c r="M125" s="172"/>
      <c r="N125" s="11"/>
      <c r="O125" s="14" t="s">
        <v>184</v>
      </c>
      <c r="P125" s="147">
        <f>$T$48</f>
        <v>9.6</v>
      </c>
      <c r="Q125" s="148"/>
      <c r="R125" s="51" t="s">
        <v>114</v>
      </c>
      <c r="S125" s="15"/>
      <c r="T125" s="15"/>
      <c r="U125" s="169" t="s">
        <v>42</v>
      </c>
      <c r="V125" s="170"/>
      <c r="W125" s="184" t="s">
        <v>43</v>
      </c>
      <c r="X125" s="185"/>
      <c r="Y125" s="173" t="s">
        <v>44</v>
      </c>
      <c r="Z125" s="174"/>
      <c r="AA125" s="174"/>
      <c r="AB125" s="175"/>
      <c r="BQ125" s="297"/>
      <c r="BR125" s="298"/>
      <c r="BS125" s="298"/>
      <c r="BT125" s="298"/>
      <c r="BU125" s="298"/>
      <c r="BV125" s="298"/>
      <c r="BW125" s="298"/>
      <c r="BX125" s="298"/>
      <c r="BY125" s="298"/>
      <c r="BZ125" s="298"/>
      <c r="CA125" s="299"/>
      <c r="GJ125" s="252" t="s">
        <v>326</v>
      </c>
      <c r="GK125" s="253"/>
      <c r="GL125" s="252">
        <v>3907</v>
      </c>
      <c r="GM125" s="253"/>
      <c r="GN125" s="252">
        <v>3923</v>
      </c>
      <c r="GO125" s="253"/>
      <c r="GP125" s="252">
        <v>3939</v>
      </c>
      <c r="GQ125" s="253"/>
      <c r="GR125" s="252">
        <v>3955</v>
      </c>
      <c r="GS125" s="253"/>
      <c r="GT125" s="252">
        <v>3971</v>
      </c>
      <c r="GU125" s="253"/>
      <c r="GV125" s="252">
        <v>3987</v>
      </c>
      <c r="GW125" s="253"/>
      <c r="GX125" s="252">
        <v>4003</v>
      </c>
      <c r="GY125" s="253"/>
      <c r="GZ125" s="252">
        <v>4019</v>
      </c>
      <c r="HA125" s="253"/>
      <c r="HB125" s="252">
        <v>4035</v>
      </c>
      <c r="HC125" s="253"/>
      <c r="HD125" s="252">
        <v>4051</v>
      </c>
      <c r="HE125" s="253"/>
      <c r="HF125" s="252">
        <v>4067</v>
      </c>
      <c r="HG125" s="254"/>
      <c r="HH125" s="62">
        <v>66</v>
      </c>
      <c r="HI125" s="62" t="s">
        <v>74</v>
      </c>
      <c r="HJ125" s="254">
        <v>3</v>
      </c>
      <c r="HK125" s="253"/>
      <c r="HL125" s="252">
        <v>5</v>
      </c>
      <c r="HM125" s="253"/>
      <c r="HN125" s="252">
        <v>8</v>
      </c>
      <c r="HO125" s="253"/>
      <c r="IB125" s="149" t="s">
        <v>326</v>
      </c>
      <c r="IC125" s="149"/>
      <c r="ID125" s="149">
        <v>4245</v>
      </c>
      <c r="IE125" s="149"/>
      <c r="IF125" s="149">
        <v>4265</v>
      </c>
      <c r="IG125" s="149"/>
      <c r="IH125" s="149">
        <v>4286</v>
      </c>
      <c r="II125" s="149"/>
      <c r="IJ125" s="149">
        <v>4307</v>
      </c>
      <c r="IK125" s="149"/>
      <c r="IL125" s="149">
        <v>4327</v>
      </c>
      <c r="IM125" s="149"/>
      <c r="IN125" s="149">
        <v>4348</v>
      </c>
      <c r="IO125" s="149"/>
      <c r="IP125" s="149">
        <v>4369</v>
      </c>
      <c r="IQ125" s="149"/>
      <c r="IR125" s="149">
        <v>4390</v>
      </c>
      <c r="IS125" s="149"/>
      <c r="IT125" s="149">
        <v>4411</v>
      </c>
      <c r="IU125" s="149"/>
      <c r="IV125" s="149">
        <v>4431</v>
      </c>
      <c r="IW125" s="149"/>
      <c r="IX125" s="149">
        <v>4452</v>
      </c>
      <c r="IY125" s="242"/>
      <c r="IZ125" s="62">
        <v>66</v>
      </c>
      <c r="JA125" s="62" t="s">
        <v>74</v>
      </c>
      <c r="JB125" s="243">
        <v>3</v>
      </c>
      <c r="JC125" s="149"/>
      <c r="JD125" s="149">
        <v>7</v>
      </c>
      <c r="JE125" s="149"/>
      <c r="JF125" s="149">
        <v>10</v>
      </c>
      <c r="JG125" s="149"/>
    </row>
    <row r="126" spans="8:267" ht="48" customHeight="1" x14ac:dyDescent="0.25">
      <c r="J126" s="330"/>
      <c r="K126" s="190"/>
      <c r="L126" s="381" t="s">
        <v>183</v>
      </c>
      <c r="M126" s="382"/>
      <c r="N126" s="382"/>
      <c r="O126" s="382"/>
      <c r="P126" s="382"/>
      <c r="Q126" s="382"/>
      <c r="R126" s="382"/>
      <c r="S126" s="382"/>
      <c r="T126" s="383"/>
      <c r="U126" s="161">
        <f>P125/100</f>
        <v>9.6000000000000002E-2</v>
      </c>
      <c r="V126" s="162"/>
      <c r="W126" s="218" t="s">
        <v>195</v>
      </c>
      <c r="X126" s="219"/>
      <c r="Y126" s="176"/>
      <c r="Z126" s="178" t="s">
        <v>187</v>
      </c>
      <c r="AA126" s="179"/>
      <c r="AB126" s="182"/>
      <c r="BQ126" s="300"/>
      <c r="BR126" s="301"/>
      <c r="BS126" s="301"/>
      <c r="BT126" s="301"/>
      <c r="BU126" s="301"/>
      <c r="BV126" s="301"/>
      <c r="BW126" s="301"/>
      <c r="BX126" s="301"/>
      <c r="BY126" s="301"/>
      <c r="BZ126" s="301"/>
      <c r="CA126" s="302"/>
      <c r="GJ126" s="252" t="s">
        <v>328</v>
      </c>
      <c r="GK126" s="253"/>
      <c r="GL126" s="252">
        <v>4067</v>
      </c>
      <c r="GM126" s="253"/>
      <c r="GN126" s="252">
        <v>4083</v>
      </c>
      <c r="GO126" s="253"/>
      <c r="GP126" s="252">
        <v>4099</v>
      </c>
      <c r="GQ126" s="253"/>
      <c r="GR126" s="252">
        <v>4115</v>
      </c>
      <c r="GS126" s="253"/>
      <c r="GT126" s="252">
        <v>4131</v>
      </c>
      <c r="GU126" s="253"/>
      <c r="GV126" s="252">
        <v>4147</v>
      </c>
      <c r="GW126" s="253"/>
      <c r="GX126" s="252">
        <v>4163</v>
      </c>
      <c r="GY126" s="253"/>
      <c r="GZ126" s="252">
        <v>4179</v>
      </c>
      <c r="HA126" s="253"/>
      <c r="HB126" s="252">
        <v>4195</v>
      </c>
      <c r="HC126" s="253"/>
      <c r="HD126" s="252">
        <v>4210</v>
      </c>
      <c r="HE126" s="253"/>
      <c r="HF126" s="252" t="s">
        <v>329</v>
      </c>
      <c r="HG126" s="254"/>
      <c r="HH126" s="62">
        <v>65</v>
      </c>
      <c r="HI126" s="62" t="s">
        <v>74</v>
      </c>
      <c r="HJ126" s="254">
        <v>3</v>
      </c>
      <c r="HK126" s="253"/>
      <c r="HL126" s="252">
        <v>5</v>
      </c>
      <c r="HM126" s="253"/>
      <c r="HN126" s="252">
        <v>8</v>
      </c>
      <c r="HO126" s="253"/>
      <c r="IB126" s="149" t="s">
        <v>328</v>
      </c>
      <c r="IC126" s="149"/>
      <c r="ID126" s="149">
        <v>4452</v>
      </c>
      <c r="IE126" s="149"/>
      <c r="IF126" s="149">
        <v>4473</v>
      </c>
      <c r="IG126" s="149"/>
      <c r="IH126" s="149">
        <v>4494</v>
      </c>
      <c r="II126" s="149"/>
      <c r="IJ126" s="149">
        <v>4515</v>
      </c>
      <c r="IK126" s="149"/>
      <c r="IL126" s="149">
        <v>4536</v>
      </c>
      <c r="IM126" s="149"/>
      <c r="IN126" s="149">
        <v>4557</v>
      </c>
      <c r="IO126" s="149"/>
      <c r="IP126" s="149">
        <v>4578</v>
      </c>
      <c r="IQ126" s="149"/>
      <c r="IR126" s="149">
        <v>4599</v>
      </c>
      <c r="IS126" s="149"/>
      <c r="IT126" s="149">
        <v>4621</v>
      </c>
      <c r="IU126" s="149"/>
      <c r="IV126" s="149">
        <v>4642</v>
      </c>
      <c r="IW126" s="149"/>
      <c r="IX126" s="149">
        <v>0.46629999999999999</v>
      </c>
      <c r="IY126" s="242"/>
      <c r="IZ126" s="62">
        <v>65</v>
      </c>
      <c r="JA126" s="62" t="s">
        <v>74</v>
      </c>
      <c r="JB126" s="243">
        <v>4</v>
      </c>
      <c r="JC126" s="149"/>
      <c r="JD126" s="149">
        <v>7</v>
      </c>
      <c r="JE126" s="149"/>
      <c r="JF126" s="149">
        <v>11</v>
      </c>
      <c r="JG126" s="149"/>
    </row>
    <row r="127" spans="8:267" ht="48" customHeight="1" thickBot="1" x14ac:dyDescent="0.3">
      <c r="J127" s="331"/>
      <c r="K127" s="192"/>
      <c r="L127" s="384"/>
      <c r="M127" s="385"/>
      <c r="N127" s="385"/>
      <c r="O127" s="385"/>
      <c r="P127" s="385"/>
      <c r="Q127" s="385"/>
      <c r="R127" s="385"/>
      <c r="S127" s="385"/>
      <c r="T127" s="386"/>
      <c r="U127" s="163"/>
      <c r="V127" s="164"/>
      <c r="W127" s="220"/>
      <c r="X127" s="221"/>
      <c r="Y127" s="177"/>
      <c r="Z127" s="180"/>
      <c r="AA127" s="181"/>
      <c r="AB127" s="183"/>
      <c r="GJ127" s="252" t="s">
        <v>331</v>
      </c>
      <c r="GK127" s="253"/>
      <c r="GL127" s="252" t="s">
        <v>329</v>
      </c>
      <c r="GM127" s="253"/>
      <c r="GN127" s="252">
        <v>4242</v>
      </c>
      <c r="GO127" s="253"/>
      <c r="GP127" s="252">
        <v>4258</v>
      </c>
      <c r="GQ127" s="253"/>
      <c r="GR127" s="252">
        <v>4274</v>
      </c>
      <c r="GS127" s="253"/>
      <c r="GT127" s="252">
        <v>4289</v>
      </c>
      <c r="GU127" s="253"/>
      <c r="GV127" s="252">
        <v>4305</v>
      </c>
      <c r="GW127" s="253"/>
      <c r="GX127" s="252">
        <v>4321</v>
      </c>
      <c r="GY127" s="253"/>
      <c r="GZ127" s="252">
        <v>4337</v>
      </c>
      <c r="HA127" s="253"/>
      <c r="HB127" s="252">
        <v>4352</v>
      </c>
      <c r="HC127" s="253"/>
      <c r="HD127" s="252">
        <v>4368</v>
      </c>
      <c r="HE127" s="253"/>
      <c r="HF127" s="252">
        <v>4384</v>
      </c>
      <c r="HG127" s="254"/>
      <c r="HH127" s="62">
        <v>64</v>
      </c>
      <c r="HI127" s="62" t="s">
        <v>74</v>
      </c>
      <c r="HJ127" s="254">
        <v>3</v>
      </c>
      <c r="HK127" s="253"/>
      <c r="HL127" s="252">
        <v>5</v>
      </c>
      <c r="HM127" s="253"/>
      <c r="HN127" s="252">
        <v>8</v>
      </c>
      <c r="HO127" s="253"/>
      <c r="IB127" s="149" t="s">
        <v>331</v>
      </c>
      <c r="IC127" s="149"/>
      <c r="ID127" s="149">
        <v>0.46629999999999999</v>
      </c>
      <c r="IE127" s="149"/>
      <c r="IF127" s="149">
        <v>4684</v>
      </c>
      <c r="IG127" s="149"/>
      <c r="IH127" s="149">
        <v>4706</v>
      </c>
      <c r="II127" s="149"/>
      <c r="IJ127" s="149">
        <v>4727</v>
      </c>
      <c r="IK127" s="149"/>
      <c r="IL127" s="149">
        <v>4748</v>
      </c>
      <c r="IM127" s="149"/>
      <c r="IN127" s="149">
        <v>4770</v>
      </c>
      <c r="IO127" s="149"/>
      <c r="IP127" s="149">
        <v>4791</v>
      </c>
      <c r="IQ127" s="149"/>
      <c r="IR127" s="149">
        <v>4813</v>
      </c>
      <c r="IS127" s="149"/>
      <c r="IT127" s="149">
        <v>4834</v>
      </c>
      <c r="IU127" s="149"/>
      <c r="IV127" s="149">
        <v>4856</v>
      </c>
      <c r="IW127" s="149"/>
      <c r="IX127" s="149">
        <v>4877</v>
      </c>
      <c r="IY127" s="242"/>
      <c r="IZ127" s="62">
        <v>64</v>
      </c>
      <c r="JA127" s="62" t="s">
        <v>74</v>
      </c>
      <c r="JB127" s="243">
        <v>4</v>
      </c>
      <c r="JC127" s="149"/>
      <c r="JD127" s="149">
        <v>7</v>
      </c>
      <c r="JE127" s="149"/>
      <c r="JF127" s="149">
        <v>11</v>
      </c>
      <c r="JG127" s="149"/>
    </row>
    <row r="128" spans="8:267" ht="48" customHeight="1" x14ac:dyDescent="0.25">
      <c r="BI128" s="14" t="s">
        <v>234</v>
      </c>
      <c r="BJ128" s="147" t="e">
        <f>AZ122*AZ117+(BG114^2-(AZ122*AZ119)^2)^0.5</f>
        <v>#NUM!</v>
      </c>
      <c r="BK128" s="148"/>
      <c r="GJ128" s="252" t="s">
        <v>333</v>
      </c>
      <c r="GK128" s="253"/>
      <c r="GL128" s="252">
        <v>4384</v>
      </c>
      <c r="GM128" s="253"/>
      <c r="GN128" s="252">
        <v>4399</v>
      </c>
      <c r="GO128" s="253"/>
      <c r="GP128" s="252">
        <v>4415</v>
      </c>
      <c r="GQ128" s="253"/>
      <c r="GR128" s="252">
        <v>4431</v>
      </c>
      <c r="GS128" s="253"/>
      <c r="GT128" s="252">
        <v>4446</v>
      </c>
      <c r="GU128" s="253"/>
      <c r="GV128" s="252">
        <v>4462</v>
      </c>
      <c r="GW128" s="253"/>
      <c r="GX128" s="252">
        <v>4478</v>
      </c>
      <c r="GY128" s="253"/>
      <c r="GZ128" s="252">
        <v>4493</v>
      </c>
      <c r="HA128" s="253"/>
      <c r="HB128" s="252">
        <v>4509</v>
      </c>
      <c r="HC128" s="253"/>
      <c r="HD128" s="252">
        <v>4524</v>
      </c>
      <c r="HE128" s="253"/>
      <c r="HF128" s="252">
        <v>4540</v>
      </c>
      <c r="HG128" s="254"/>
      <c r="HH128" s="62">
        <v>63</v>
      </c>
      <c r="HI128" s="62" t="s">
        <v>74</v>
      </c>
      <c r="HJ128" s="254">
        <v>3</v>
      </c>
      <c r="HK128" s="253"/>
      <c r="HL128" s="252">
        <v>5</v>
      </c>
      <c r="HM128" s="253"/>
      <c r="HN128" s="252">
        <v>8</v>
      </c>
      <c r="HO128" s="253"/>
      <c r="IB128" s="149" t="s">
        <v>333</v>
      </c>
      <c r="IC128" s="149"/>
      <c r="ID128" s="149">
        <v>4877</v>
      </c>
      <c r="IE128" s="149"/>
      <c r="IF128" s="149">
        <v>4899</v>
      </c>
      <c r="IG128" s="149"/>
      <c r="IH128" s="149">
        <v>4921</v>
      </c>
      <c r="II128" s="149"/>
      <c r="IJ128" s="149">
        <v>4942</v>
      </c>
      <c r="IK128" s="149"/>
      <c r="IL128" s="149">
        <v>4964</v>
      </c>
      <c r="IM128" s="149"/>
      <c r="IN128" s="149">
        <v>4986</v>
      </c>
      <c r="IO128" s="149"/>
      <c r="IP128" s="149">
        <v>5008</v>
      </c>
      <c r="IQ128" s="149"/>
      <c r="IR128" s="149">
        <v>5029</v>
      </c>
      <c r="IS128" s="149"/>
      <c r="IT128" s="149">
        <v>5051</v>
      </c>
      <c r="IU128" s="149"/>
      <c r="IV128" s="149">
        <v>5073</v>
      </c>
      <c r="IW128" s="149"/>
      <c r="IX128" s="149">
        <v>5095</v>
      </c>
      <c r="IY128" s="242"/>
      <c r="IZ128" s="62">
        <v>63</v>
      </c>
      <c r="JA128" s="62" t="s">
        <v>74</v>
      </c>
      <c r="JB128" s="243">
        <v>4</v>
      </c>
      <c r="JC128" s="149"/>
      <c r="JD128" s="149">
        <v>7</v>
      </c>
      <c r="JE128" s="149"/>
      <c r="JF128" s="149">
        <v>11</v>
      </c>
      <c r="JG128" s="149"/>
    </row>
    <row r="129" spans="192:267" ht="48" customHeight="1" x14ac:dyDescent="0.25">
      <c r="GJ129" s="252" t="s">
        <v>335</v>
      </c>
      <c r="GK129" s="253"/>
      <c r="GL129" s="252">
        <v>4540</v>
      </c>
      <c r="GM129" s="253"/>
      <c r="GN129" s="252">
        <v>4555</v>
      </c>
      <c r="GO129" s="253"/>
      <c r="GP129" s="252">
        <v>4571</v>
      </c>
      <c r="GQ129" s="253"/>
      <c r="GR129" s="252">
        <v>4586</v>
      </c>
      <c r="GS129" s="253"/>
      <c r="GT129" s="252">
        <v>4602</v>
      </c>
      <c r="GU129" s="253"/>
      <c r="GV129" s="252">
        <v>4617</v>
      </c>
      <c r="GW129" s="253"/>
      <c r="GX129" s="252">
        <v>4633</v>
      </c>
      <c r="GY129" s="253"/>
      <c r="GZ129" s="252">
        <v>4648</v>
      </c>
      <c r="HA129" s="253"/>
      <c r="HB129" s="252">
        <v>4664</v>
      </c>
      <c r="HC129" s="253"/>
      <c r="HD129" s="252">
        <v>4679</v>
      </c>
      <c r="HE129" s="253"/>
      <c r="HF129" s="252">
        <v>4695</v>
      </c>
      <c r="HG129" s="254"/>
      <c r="HH129" s="62">
        <v>62</v>
      </c>
      <c r="HI129" s="62" t="s">
        <v>74</v>
      </c>
      <c r="HJ129" s="254">
        <v>3</v>
      </c>
      <c r="HK129" s="253"/>
      <c r="HL129" s="252">
        <v>5</v>
      </c>
      <c r="HM129" s="253"/>
      <c r="HN129" s="252">
        <v>8</v>
      </c>
      <c r="HO129" s="253"/>
      <c r="IB129" s="149" t="s">
        <v>335</v>
      </c>
      <c r="IC129" s="149"/>
      <c r="ID129" s="149">
        <v>5095</v>
      </c>
      <c r="IE129" s="149"/>
      <c r="IF129" s="149">
        <v>5117</v>
      </c>
      <c r="IG129" s="149"/>
      <c r="IH129" s="149">
        <v>5139</v>
      </c>
      <c r="II129" s="149"/>
      <c r="IJ129" s="149">
        <v>5161</v>
      </c>
      <c r="IK129" s="149"/>
      <c r="IL129" s="149">
        <v>5184</v>
      </c>
      <c r="IM129" s="149"/>
      <c r="IN129" s="149">
        <v>5206</v>
      </c>
      <c r="IO129" s="149"/>
      <c r="IP129" s="149">
        <v>5228</v>
      </c>
      <c r="IQ129" s="149"/>
      <c r="IR129" s="149">
        <v>5250</v>
      </c>
      <c r="IS129" s="149"/>
      <c r="IT129" s="149">
        <v>5272</v>
      </c>
      <c r="IU129" s="149"/>
      <c r="IV129" s="149">
        <v>5295</v>
      </c>
      <c r="IW129" s="149"/>
      <c r="IX129" s="149">
        <v>5317</v>
      </c>
      <c r="IY129" s="242"/>
      <c r="IZ129" s="62">
        <v>62</v>
      </c>
      <c r="JA129" s="62" t="s">
        <v>74</v>
      </c>
      <c r="JB129" s="243">
        <v>4</v>
      </c>
      <c r="JC129" s="149"/>
      <c r="JD129" s="149">
        <v>7</v>
      </c>
      <c r="JE129" s="149"/>
      <c r="JF129" s="149">
        <v>11</v>
      </c>
      <c r="JG129" s="149"/>
    </row>
    <row r="130" spans="192:267" ht="48" customHeight="1" x14ac:dyDescent="0.25">
      <c r="GJ130" s="252" t="s">
        <v>337</v>
      </c>
      <c r="GK130" s="253"/>
      <c r="GL130" s="252">
        <v>4695</v>
      </c>
      <c r="GM130" s="253"/>
      <c r="GN130" s="252">
        <v>4710</v>
      </c>
      <c r="GO130" s="253"/>
      <c r="GP130" s="252">
        <v>4726</v>
      </c>
      <c r="GQ130" s="253"/>
      <c r="GR130" s="252">
        <v>4741</v>
      </c>
      <c r="GS130" s="253"/>
      <c r="GT130" s="252">
        <v>4756</v>
      </c>
      <c r="GU130" s="253"/>
      <c r="GV130" s="252">
        <v>4772</v>
      </c>
      <c r="GW130" s="253"/>
      <c r="GX130" s="252">
        <v>4787</v>
      </c>
      <c r="GY130" s="253"/>
      <c r="GZ130" s="252">
        <v>4802</v>
      </c>
      <c r="HA130" s="253"/>
      <c r="HB130" s="252">
        <v>4818</v>
      </c>
      <c r="HC130" s="253"/>
      <c r="HD130" s="252">
        <v>4833</v>
      </c>
      <c r="HE130" s="253"/>
      <c r="HF130" s="252">
        <v>4848</v>
      </c>
      <c r="HG130" s="254"/>
      <c r="HH130" s="62">
        <v>61</v>
      </c>
      <c r="HI130" s="62" t="s">
        <v>74</v>
      </c>
      <c r="HJ130" s="254">
        <v>3</v>
      </c>
      <c r="HK130" s="253"/>
      <c r="HL130" s="252">
        <v>5</v>
      </c>
      <c r="HM130" s="253"/>
      <c r="HN130" s="252">
        <v>8</v>
      </c>
      <c r="HO130" s="253"/>
      <c r="IB130" s="149" t="s">
        <v>337</v>
      </c>
      <c r="IC130" s="149"/>
      <c r="ID130" s="149">
        <v>5317</v>
      </c>
      <c r="IE130" s="149"/>
      <c r="IF130" s="149">
        <v>5340</v>
      </c>
      <c r="IG130" s="149"/>
      <c r="IH130" s="149">
        <v>5362</v>
      </c>
      <c r="II130" s="149"/>
      <c r="IJ130" s="149">
        <v>5384</v>
      </c>
      <c r="IK130" s="149"/>
      <c r="IL130" s="149">
        <v>5407</v>
      </c>
      <c r="IM130" s="149"/>
      <c r="IN130" s="149">
        <v>5430</v>
      </c>
      <c r="IO130" s="149"/>
      <c r="IP130" s="149">
        <v>5452</v>
      </c>
      <c r="IQ130" s="149"/>
      <c r="IR130" s="149">
        <v>5475</v>
      </c>
      <c r="IS130" s="149"/>
      <c r="IT130" s="149">
        <v>5498</v>
      </c>
      <c r="IU130" s="149"/>
      <c r="IV130" s="149">
        <v>5520</v>
      </c>
      <c r="IW130" s="149"/>
      <c r="IX130" s="149">
        <v>5543</v>
      </c>
      <c r="IY130" s="242"/>
      <c r="IZ130" s="62">
        <v>61</v>
      </c>
      <c r="JA130" s="62" t="s">
        <v>74</v>
      </c>
      <c r="JB130" s="243">
        <v>4</v>
      </c>
      <c r="JC130" s="149"/>
      <c r="JD130" s="149">
        <v>8</v>
      </c>
      <c r="JE130" s="149"/>
      <c r="JF130" s="149">
        <v>11</v>
      </c>
      <c r="JG130" s="149"/>
    </row>
    <row r="131" spans="192:267" ht="48" customHeight="1" x14ac:dyDescent="0.25">
      <c r="GJ131" s="252" t="s">
        <v>339</v>
      </c>
      <c r="GK131" s="253"/>
      <c r="GL131" s="252">
        <v>4848</v>
      </c>
      <c r="GM131" s="253"/>
      <c r="GN131" s="252">
        <v>4863</v>
      </c>
      <c r="GO131" s="253"/>
      <c r="GP131" s="252">
        <v>4879</v>
      </c>
      <c r="GQ131" s="253"/>
      <c r="GR131" s="252">
        <v>4894</v>
      </c>
      <c r="GS131" s="253"/>
      <c r="GT131" s="252">
        <v>4909</v>
      </c>
      <c r="GU131" s="253"/>
      <c r="GV131" s="252">
        <v>4924</v>
      </c>
      <c r="GW131" s="253"/>
      <c r="GX131" s="252">
        <v>4939</v>
      </c>
      <c r="GY131" s="253"/>
      <c r="GZ131" s="252">
        <v>4955</v>
      </c>
      <c r="HA131" s="253"/>
      <c r="HB131" s="252">
        <v>4970</v>
      </c>
      <c r="HC131" s="253"/>
      <c r="HD131" s="252">
        <v>4985</v>
      </c>
      <c r="HE131" s="253"/>
      <c r="HF131" s="252" t="s">
        <v>340</v>
      </c>
      <c r="HG131" s="254"/>
      <c r="HH131" s="62">
        <v>60</v>
      </c>
      <c r="HI131" s="62" t="s">
        <v>74</v>
      </c>
      <c r="HJ131" s="254">
        <v>3</v>
      </c>
      <c r="HK131" s="253"/>
      <c r="HL131" s="252">
        <v>5</v>
      </c>
      <c r="HM131" s="253"/>
      <c r="HN131" s="252">
        <v>8</v>
      </c>
      <c r="HO131" s="253"/>
      <c r="IB131" s="149" t="s">
        <v>339</v>
      </c>
      <c r="IC131" s="149"/>
      <c r="ID131" s="149">
        <v>5543</v>
      </c>
      <c r="IE131" s="149"/>
      <c r="IF131" s="149">
        <v>5566</v>
      </c>
      <c r="IG131" s="149"/>
      <c r="IH131" s="149">
        <v>5589</v>
      </c>
      <c r="II131" s="149"/>
      <c r="IJ131" s="149">
        <v>5612</v>
      </c>
      <c r="IK131" s="149"/>
      <c r="IL131" s="149">
        <v>5635</v>
      </c>
      <c r="IM131" s="149"/>
      <c r="IN131" s="149">
        <v>5658</v>
      </c>
      <c r="IO131" s="149"/>
      <c r="IP131" s="149">
        <v>5681</v>
      </c>
      <c r="IQ131" s="149"/>
      <c r="IR131" s="149">
        <v>5704</v>
      </c>
      <c r="IS131" s="149"/>
      <c r="IT131" s="149">
        <v>5727</v>
      </c>
      <c r="IU131" s="149"/>
      <c r="IV131" s="149">
        <v>5750</v>
      </c>
      <c r="IW131" s="149"/>
      <c r="IX131" s="149">
        <v>0.57740000000000002</v>
      </c>
      <c r="IY131" s="242"/>
      <c r="IZ131" s="62">
        <v>60</v>
      </c>
      <c r="JA131" s="62" t="s">
        <v>74</v>
      </c>
      <c r="JB131" s="243">
        <v>4</v>
      </c>
      <c r="JC131" s="149"/>
      <c r="JD131" s="149">
        <v>8</v>
      </c>
      <c r="JE131" s="149"/>
      <c r="JF131" s="149">
        <v>12</v>
      </c>
      <c r="JG131" s="149"/>
    </row>
    <row r="132" spans="192:267" ht="48" customHeight="1" x14ac:dyDescent="0.25">
      <c r="GJ132" s="252" t="s">
        <v>342</v>
      </c>
      <c r="GK132" s="253"/>
      <c r="GL132" s="252" t="s">
        <v>340</v>
      </c>
      <c r="GM132" s="253"/>
      <c r="GN132" s="252">
        <v>5015</v>
      </c>
      <c r="GO132" s="253"/>
      <c r="GP132" s="252">
        <v>5030</v>
      </c>
      <c r="GQ132" s="253"/>
      <c r="GR132" s="252">
        <v>5045</v>
      </c>
      <c r="GS132" s="253"/>
      <c r="GT132" s="252">
        <v>5060</v>
      </c>
      <c r="GU132" s="253"/>
      <c r="GV132" s="252">
        <v>5075</v>
      </c>
      <c r="GW132" s="253"/>
      <c r="GX132" s="252">
        <v>5090</v>
      </c>
      <c r="GY132" s="253"/>
      <c r="GZ132" s="252">
        <v>5105</v>
      </c>
      <c r="HA132" s="253"/>
      <c r="HB132" s="252">
        <v>5120</v>
      </c>
      <c r="HC132" s="253"/>
      <c r="HD132" s="252">
        <v>5135</v>
      </c>
      <c r="HE132" s="253"/>
      <c r="HF132" s="252">
        <v>5150</v>
      </c>
      <c r="HG132" s="254"/>
      <c r="HH132" s="62">
        <v>59</v>
      </c>
      <c r="HI132" s="62" t="s">
        <v>74</v>
      </c>
      <c r="HJ132" s="254">
        <v>3</v>
      </c>
      <c r="HK132" s="253"/>
      <c r="HL132" s="252">
        <v>5</v>
      </c>
      <c r="HM132" s="253"/>
      <c r="HN132" s="252">
        <v>8</v>
      </c>
      <c r="HO132" s="253"/>
      <c r="IB132" s="149" t="s">
        <v>342</v>
      </c>
      <c r="IC132" s="149"/>
      <c r="ID132" s="149">
        <v>0.57740000000000002</v>
      </c>
      <c r="IE132" s="149"/>
      <c r="IF132" s="149">
        <v>5797</v>
      </c>
      <c r="IG132" s="149"/>
      <c r="IH132" s="149">
        <v>5820</v>
      </c>
      <c r="II132" s="149"/>
      <c r="IJ132" s="149">
        <v>5844</v>
      </c>
      <c r="IK132" s="149"/>
      <c r="IL132" s="149">
        <v>5867</v>
      </c>
      <c r="IM132" s="149"/>
      <c r="IN132" s="149">
        <v>5890</v>
      </c>
      <c r="IO132" s="149"/>
      <c r="IP132" s="149">
        <v>5914</v>
      </c>
      <c r="IQ132" s="149"/>
      <c r="IR132" s="149">
        <v>5938</v>
      </c>
      <c r="IS132" s="149"/>
      <c r="IT132" s="149">
        <v>5961</v>
      </c>
      <c r="IU132" s="149"/>
      <c r="IV132" s="149">
        <v>5985</v>
      </c>
      <c r="IW132" s="149"/>
      <c r="IX132" s="149">
        <v>6009</v>
      </c>
      <c r="IY132" s="242"/>
      <c r="IZ132" s="62">
        <v>59</v>
      </c>
      <c r="JA132" s="62" t="s">
        <v>74</v>
      </c>
      <c r="JB132" s="243">
        <v>4</v>
      </c>
      <c r="JC132" s="149"/>
      <c r="JD132" s="149">
        <v>8</v>
      </c>
      <c r="JE132" s="149"/>
      <c r="JF132" s="149">
        <v>12</v>
      </c>
      <c r="JG132" s="149"/>
    </row>
    <row r="133" spans="192:267" ht="48" customHeight="1" x14ac:dyDescent="0.25">
      <c r="GJ133" s="252" t="s">
        <v>344</v>
      </c>
      <c r="GK133" s="253"/>
      <c r="GL133" s="252">
        <v>5150</v>
      </c>
      <c r="GM133" s="253"/>
      <c r="GN133" s="252">
        <v>5165</v>
      </c>
      <c r="GO133" s="253"/>
      <c r="GP133" s="252">
        <v>5180</v>
      </c>
      <c r="GQ133" s="253"/>
      <c r="GR133" s="252">
        <v>5195</v>
      </c>
      <c r="GS133" s="253"/>
      <c r="GT133" s="252">
        <v>5210</v>
      </c>
      <c r="GU133" s="253"/>
      <c r="GV133" s="252">
        <v>5225</v>
      </c>
      <c r="GW133" s="253"/>
      <c r="GX133" s="252">
        <v>5240</v>
      </c>
      <c r="GY133" s="253"/>
      <c r="GZ133" s="252">
        <v>5255</v>
      </c>
      <c r="HA133" s="253"/>
      <c r="HB133" s="252">
        <v>5270</v>
      </c>
      <c r="HC133" s="253"/>
      <c r="HD133" s="252">
        <v>5284</v>
      </c>
      <c r="HE133" s="253"/>
      <c r="HF133" s="252">
        <v>5299</v>
      </c>
      <c r="HG133" s="254"/>
      <c r="HH133" s="62">
        <v>58</v>
      </c>
      <c r="HI133" s="62" t="s">
        <v>74</v>
      </c>
      <c r="HJ133" s="254">
        <v>2</v>
      </c>
      <c r="HK133" s="253"/>
      <c r="HL133" s="252">
        <v>5</v>
      </c>
      <c r="HM133" s="253"/>
      <c r="HN133" s="252">
        <v>7</v>
      </c>
      <c r="HO133" s="253"/>
      <c r="IB133" s="149" t="s">
        <v>344</v>
      </c>
      <c r="IC133" s="149"/>
      <c r="ID133" s="149">
        <v>6009</v>
      </c>
      <c r="IE133" s="149"/>
      <c r="IF133" s="149">
        <v>6032</v>
      </c>
      <c r="IG133" s="149"/>
      <c r="IH133" s="149">
        <v>6056</v>
      </c>
      <c r="II133" s="149"/>
      <c r="IJ133" s="149">
        <v>6080</v>
      </c>
      <c r="IK133" s="149"/>
      <c r="IL133" s="149">
        <v>6104</v>
      </c>
      <c r="IM133" s="149"/>
      <c r="IN133" s="149">
        <v>6128</v>
      </c>
      <c r="IO133" s="149"/>
      <c r="IP133" s="149">
        <v>6152</v>
      </c>
      <c r="IQ133" s="149"/>
      <c r="IR133" s="149">
        <v>6176</v>
      </c>
      <c r="IS133" s="149"/>
      <c r="IT133" s="149">
        <v>6200</v>
      </c>
      <c r="IU133" s="149"/>
      <c r="IV133" s="149">
        <v>6224</v>
      </c>
      <c r="IW133" s="149"/>
      <c r="IX133" s="149">
        <v>6249</v>
      </c>
      <c r="IY133" s="242"/>
      <c r="IZ133" s="62">
        <v>58</v>
      </c>
      <c r="JA133" s="62" t="s">
        <v>74</v>
      </c>
      <c r="JB133" s="243">
        <v>4</v>
      </c>
      <c r="JC133" s="149"/>
      <c r="JD133" s="149">
        <v>8</v>
      </c>
      <c r="JE133" s="149"/>
      <c r="JF133" s="149">
        <v>12</v>
      </c>
      <c r="JG133" s="149"/>
    </row>
    <row r="134" spans="192:267" ht="48" customHeight="1" x14ac:dyDescent="0.25">
      <c r="GJ134" s="252" t="s">
        <v>346</v>
      </c>
      <c r="GK134" s="253"/>
      <c r="GL134" s="252">
        <v>5299</v>
      </c>
      <c r="GM134" s="253"/>
      <c r="GN134" s="252">
        <v>5314</v>
      </c>
      <c r="GO134" s="253"/>
      <c r="GP134" s="252">
        <v>5329</v>
      </c>
      <c r="GQ134" s="253"/>
      <c r="GR134" s="252">
        <v>5344</v>
      </c>
      <c r="GS134" s="253"/>
      <c r="GT134" s="252">
        <v>5358</v>
      </c>
      <c r="GU134" s="253"/>
      <c r="GV134" s="252">
        <v>5373</v>
      </c>
      <c r="GW134" s="253"/>
      <c r="GX134" s="252">
        <v>5388</v>
      </c>
      <c r="GY134" s="253"/>
      <c r="GZ134" s="252">
        <v>5402</v>
      </c>
      <c r="HA134" s="253"/>
      <c r="HB134" s="252">
        <v>5417</v>
      </c>
      <c r="HC134" s="253"/>
      <c r="HD134" s="252">
        <v>5432</v>
      </c>
      <c r="HE134" s="253"/>
      <c r="HF134" s="252">
        <v>5446</v>
      </c>
      <c r="HG134" s="254"/>
      <c r="HH134" s="62">
        <v>57</v>
      </c>
      <c r="HI134" s="62" t="s">
        <v>74</v>
      </c>
      <c r="HJ134" s="254">
        <v>2</v>
      </c>
      <c r="HK134" s="253"/>
      <c r="HL134" s="252">
        <v>5</v>
      </c>
      <c r="HM134" s="253"/>
      <c r="HN134" s="252">
        <v>7</v>
      </c>
      <c r="HO134" s="253"/>
      <c r="IB134" s="149" t="s">
        <v>346</v>
      </c>
      <c r="IC134" s="149"/>
      <c r="ID134" s="149">
        <v>6249</v>
      </c>
      <c r="IE134" s="149"/>
      <c r="IF134" s="149">
        <v>6273</v>
      </c>
      <c r="IG134" s="149"/>
      <c r="IH134" s="149">
        <v>6297</v>
      </c>
      <c r="II134" s="149"/>
      <c r="IJ134" s="149">
        <v>6322</v>
      </c>
      <c r="IK134" s="149"/>
      <c r="IL134" s="149">
        <v>6346</v>
      </c>
      <c r="IM134" s="149"/>
      <c r="IN134" s="149">
        <v>6371</v>
      </c>
      <c r="IO134" s="149"/>
      <c r="IP134" s="149">
        <v>6395</v>
      </c>
      <c r="IQ134" s="149"/>
      <c r="IR134" s="149">
        <v>6420</v>
      </c>
      <c r="IS134" s="149"/>
      <c r="IT134" s="149">
        <v>6445</v>
      </c>
      <c r="IU134" s="149"/>
      <c r="IV134" s="149">
        <v>6469</v>
      </c>
      <c r="IW134" s="149"/>
      <c r="IX134" s="149">
        <v>6494</v>
      </c>
      <c r="IY134" s="242"/>
      <c r="IZ134" s="62">
        <v>57</v>
      </c>
      <c r="JA134" s="62" t="s">
        <v>74</v>
      </c>
      <c r="JB134" s="243">
        <v>4</v>
      </c>
      <c r="JC134" s="149"/>
      <c r="JD134" s="149">
        <v>8</v>
      </c>
      <c r="JE134" s="149"/>
      <c r="JF134" s="149">
        <v>12</v>
      </c>
      <c r="JG134" s="149"/>
    </row>
    <row r="135" spans="192:267" ht="48" customHeight="1" x14ac:dyDescent="0.25">
      <c r="GJ135" s="252" t="s">
        <v>348</v>
      </c>
      <c r="GK135" s="253"/>
      <c r="GL135" s="252">
        <v>5446</v>
      </c>
      <c r="GM135" s="253"/>
      <c r="GN135" s="252">
        <v>5461</v>
      </c>
      <c r="GO135" s="253"/>
      <c r="GP135" s="252">
        <v>5476</v>
      </c>
      <c r="GQ135" s="253"/>
      <c r="GR135" s="252">
        <v>5490</v>
      </c>
      <c r="GS135" s="253"/>
      <c r="GT135" s="252">
        <v>5505</v>
      </c>
      <c r="GU135" s="253"/>
      <c r="GV135" s="252">
        <v>5519</v>
      </c>
      <c r="GW135" s="253"/>
      <c r="GX135" s="252">
        <v>5534</v>
      </c>
      <c r="GY135" s="253"/>
      <c r="GZ135" s="252">
        <v>5548</v>
      </c>
      <c r="HA135" s="253"/>
      <c r="HB135" s="252">
        <v>5563</v>
      </c>
      <c r="HC135" s="253"/>
      <c r="HD135" s="252">
        <v>5577</v>
      </c>
      <c r="HE135" s="253"/>
      <c r="HF135" s="252">
        <v>5592</v>
      </c>
      <c r="HG135" s="254"/>
      <c r="HH135" s="62">
        <v>56</v>
      </c>
      <c r="HI135" s="62" t="s">
        <v>74</v>
      </c>
      <c r="HJ135" s="254">
        <v>2</v>
      </c>
      <c r="HK135" s="253"/>
      <c r="HL135" s="252">
        <v>5</v>
      </c>
      <c r="HM135" s="253"/>
      <c r="HN135" s="252">
        <v>7</v>
      </c>
      <c r="HO135" s="253"/>
      <c r="IB135" s="149" t="s">
        <v>348</v>
      </c>
      <c r="IC135" s="149"/>
      <c r="ID135" s="149">
        <v>6494</v>
      </c>
      <c r="IE135" s="149"/>
      <c r="IF135" s="149">
        <v>6519</v>
      </c>
      <c r="IG135" s="149"/>
      <c r="IH135" s="149">
        <v>6544</v>
      </c>
      <c r="II135" s="149"/>
      <c r="IJ135" s="149">
        <v>6569</v>
      </c>
      <c r="IK135" s="149"/>
      <c r="IL135" s="149">
        <v>6594</v>
      </c>
      <c r="IM135" s="149"/>
      <c r="IN135" s="149">
        <v>6619</v>
      </c>
      <c r="IO135" s="149"/>
      <c r="IP135" s="149">
        <v>6644</v>
      </c>
      <c r="IQ135" s="149"/>
      <c r="IR135" s="149">
        <v>6669</v>
      </c>
      <c r="IS135" s="149"/>
      <c r="IT135" s="149">
        <v>6694</v>
      </c>
      <c r="IU135" s="149"/>
      <c r="IV135" s="149">
        <v>6720</v>
      </c>
      <c r="IW135" s="149"/>
      <c r="IX135" s="149">
        <v>6745</v>
      </c>
      <c r="IY135" s="242"/>
      <c r="IZ135" s="62">
        <v>56</v>
      </c>
      <c r="JA135" s="62" t="s">
        <v>74</v>
      </c>
      <c r="JB135" s="243">
        <v>4</v>
      </c>
      <c r="JC135" s="149"/>
      <c r="JD135" s="149">
        <v>8</v>
      </c>
      <c r="JE135" s="149"/>
      <c r="JF135" s="149">
        <v>13</v>
      </c>
      <c r="JG135" s="149"/>
    </row>
    <row r="136" spans="192:267" ht="48" customHeight="1" x14ac:dyDescent="0.25">
      <c r="GJ136" s="252" t="s">
        <v>350</v>
      </c>
      <c r="GK136" s="253"/>
      <c r="GL136" s="252">
        <v>5592</v>
      </c>
      <c r="GM136" s="253"/>
      <c r="GN136" s="252">
        <v>5606</v>
      </c>
      <c r="GO136" s="253"/>
      <c r="GP136" s="252">
        <v>5621</v>
      </c>
      <c r="GQ136" s="253"/>
      <c r="GR136" s="252">
        <v>5635</v>
      </c>
      <c r="GS136" s="253"/>
      <c r="GT136" s="252">
        <v>5650</v>
      </c>
      <c r="GU136" s="253"/>
      <c r="GV136" s="252">
        <v>5664</v>
      </c>
      <c r="GW136" s="253"/>
      <c r="GX136" s="252">
        <v>5678</v>
      </c>
      <c r="GY136" s="253"/>
      <c r="GZ136" s="252">
        <v>5693</v>
      </c>
      <c r="HA136" s="253"/>
      <c r="HB136" s="252">
        <v>5707</v>
      </c>
      <c r="HC136" s="253"/>
      <c r="HD136" s="252">
        <v>5721</v>
      </c>
      <c r="HE136" s="253"/>
      <c r="HF136" s="252" t="s">
        <v>351</v>
      </c>
      <c r="HG136" s="254"/>
      <c r="HH136" s="62">
        <v>55</v>
      </c>
      <c r="HI136" s="62" t="s">
        <v>74</v>
      </c>
      <c r="HJ136" s="254">
        <v>2</v>
      </c>
      <c r="HK136" s="253"/>
      <c r="HL136" s="252">
        <v>5</v>
      </c>
      <c r="HM136" s="253"/>
      <c r="HN136" s="252">
        <v>7</v>
      </c>
      <c r="HO136" s="253"/>
      <c r="IB136" s="149" t="s">
        <v>350</v>
      </c>
      <c r="IC136" s="149"/>
      <c r="ID136" s="149">
        <v>6745</v>
      </c>
      <c r="IE136" s="149"/>
      <c r="IF136" s="149">
        <v>6771</v>
      </c>
      <c r="IG136" s="149"/>
      <c r="IH136" s="149">
        <v>6796</v>
      </c>
      <c r="II136" s="149"/>
      <c r="IJ136" s="149">
        <v>6822</v>
      </c>
      <c r="IK136" s="149"/>
      <c r="IL136" s="149">
        <v>6847</v>
      </c>
      <c r="IM136" s="149"/>
      <c r="IN136" s="149">
        <v>6873</v>
      </c>
      <c r="IO136" s="149"/>
      <c r="IP136" s="149">
        <v>6899</v>
      </c>
      <c r="IQ136" s="149"/>
      <c r="IR136" s="149">
        <v>6924</v>
      </c>
      <c r="IS136" s="149"/>
      <c r="IT136" s="149">
        <v>6950</v>
      </c>
      <c r="IU136" s="149"/>
      <c r="IV136" s="149">
        <v>6976</v>
      </c>
      <c r="IW136" s="149"/>
      <c r="IX136" s="149">
        <v>0.70020000000000004</v>
      </c>
      <c r="IY136" s="242"/>
      <c r="IZ136" s="62">
        <v>55</v>
      </c>
      <c r="JA136" s="62" t="s">
        <v>74</v>
      </c>
      <c r="JB136" s="243">
        <v>4</v>
      </c>
      <c r="JC136" s="149"/>
      <c r="JD136" s="149">
        <v>9</v>
      </c>
      <c r="JE136" s="149"/>
      <c r="JF136" s="149">
        <v>13</v>
      </c>
      <c r="JG136" s="149"/>
    </row>
    <row r="137" spans="192:267" ht="48" customHeight="1" x14ac:dyDescent="0.25">
      <c r="GJ137" s="252" t="s">
        <v>353</v>
      </c>
      <c r="GK137" s="253"/>
      <c r="GL137" s="252" t="s">
        <v>351</v>
      </c>
      <c r="GM137" s="253"/>
      <c r="GN137" s="252">
        <v>5750</v>
      </c>
      <c r="GO137" s="253"/>
      <c r="GP137" s="252">
        <v>5764</v>
      </c>
      <c r="GQ137" s="253"/>
      <c r="GR137" s="252">
        <v>5779</v>
      </c>
      <c r="GS137" s="253"/>
      <c r="GT137" s="252">
        <v>5793</v>
      </c>
      <c r="GU137" s="253"/>
      <c r="GV137" s="252">
        <v>5807</v>
      </c>
      <c r="GW137" s="253"/>
      <c r="GX137" s="252">
        <v>5821</v>
      </c>
      <c r="GY137" s="253"/>
      <c r="GZ137" s="252">
        <v>5835</v>
      </c>
      <c r="HA137" s="253"/>
      <c r="HB137" s="252">
        <v>5850</v>
      </c>
      <c r="HC137" s="253"/>
      <c r="HD137" s="252">
        <v>5864</v>
      </c>
      <c r="HE137" s="253"/>
      <c r="HF137" s="252" t="s">
        <v>354</v>
      </c>
      <c r="HG137" s="254"/>
      <c r="HH137" s="62">
        <v>54</v>
      </c>
      <c r="HI137" s="62" t="s">
        <v>74</v>
      </c>
      <c r="HJ137" s="254">
        <v>2</v>
      </c>
      <c r="HK137" s="253"/>
      <c r="HL137" s="252">
        <v>5</v>
      </c>
      <c r="HM137" s="253"/>
      <c r="HN137" s="252">
        <v>7</v>
      </c>
      <c r="HO137" s="253"/>
      <c r="IB137" s="149" t="s">
        <v>353</v>
      </c>
      <c r="IC137" s="149"/>
      <c r="ID137" s="149">
        <v>0.70020000000000004</v>
      </c>
      <c r="IE137" s="149"/>
      <c r="IF137" s="149">
        <v>7028</v>
      </c>
      <c r="IG137" s="149"/>
      <c r="IH137" s="149">
        <v>7054</v>
      </c>
      <c r="II137" s="149"/>
      <c r="IJ137" s="149">
        <v>7080</v>
      </c>
      <c r="IK137" s="149"/>
      <c r="IL137" s="149">
        <v>7107</v>
      </c>
      <c r="IM137" s="149"/>
      <c r="IN137" s="149">
        <v>7133</v>
      </c>
      <c r="IO137" s="149"/>
      <c r="IP137" s="149">
        <v>7159</v>
      </c>
      <c r="IQ137" s="149"/>
      <c r="IR137" s="149">
        <v>7186</v>
      </c>
      <c r="IS137" s="149"/>
      <c r="IT137" s="149">
        <v>7212</v>
      </c>
      <c r="IU137" s="149"/>
      <c r="IV137" s="149">
        <v>7239</v>
      </c>
      <c r="IW137" s="149"/>
      <c r="IX137" s="149">
        <v>7265</v>
      </c>
      <c r="IY137" s="242"/>
      <c r="IZ137" s="62">
        <v>54</v>
      </c>
      <c r="JA137" s="62" t="s">
        <v>74</v>
      </c>
      <c r="JB137" s="243">
        <v>4</v>
      </c>
      <c r="JC137" s="149"/>
      <c r="JD137" s="149">
        <v>8</v>
      </c>
      <c r="JE137" s="149"/>
      <c r="JF137" s="149">
        <v>13</v>
      </c>
      <c r="JG137" s="149"/>
    </row>
    <row r="138" spans="192:267" ht="48" customHeight="1" x14ac:dyDescent="0.25">
      <c r="GJ138" s="252" t="s">
        <v>356</v>
      </c>
      <c r="GK138" s="253"/>
      <c r="GL138" s="252">
        <v>5878</v>
      </c>
      <c r="GM138" s="253"/>
      <c r="GN138" s="252">
        <v>5892</v>
      </c>
      <c r="GO138" s="253"/>
      <c r="GP138" s="252">
        <v>5906</v>
      </c>
      <c r="GQ138" s="253"/>
      <c r="GR138" s="252">
        <v>5920</v>
      </c>
      <c r="GS138" s="253"/>
      <c r="GT138" s="252">
        <v>5934</v>
      </c>
      <c r="GU138" s="253"/>
      <c r="GV138" s="252">
        <v>5948</v>
      </c>
      <c r="GW138" s="253"/>
      <c r="GX138" s="252">
        <v>5962</v>
      </c>
      <c r="GY138" s="253"/>
      <c r="GZ138" s="252">
        <v>5976</v>
      </c>
      <c r="HA138" s="253"/>
      <c r="HB138" s="252">
        <v>5990</v>
      </c>
      <c r="HC138" s="253"/>
      <c r="HD138" s="252">
        <v>6004</v>
      </c>
      <c r="HE138" s="253"/>
      <c r="HF138" s="252">
        <v>6018</v>
      </c>
      <c r="HG138" s="254"/>
      <c r="HH138" s="62">
        <v>53</v>
      </c>
      <c r="HI138" s="62" t="s">
        <v>74</v>
      </c>
      <c r="HJ138" s="254">
        <v>2</v>
      </c>
      <c r="HK138" s="253"/>
      <c r="HL138" s="252">
        <v>5</v>
      </c>
      <c r="HM138" s="253"/>
      <c r="HN138" s="252">
        <v>7</v>
      </c>
      <c r="HO138" s="253"/>
      <c r="IB138" s="149" t="s">
        <v>356</v>
      </c>
      <c r="IC138" s="149"/>
      <c r="ID138" s="149">
        <v>7265</v>
      </c>
      <c r="IE138" s="149"/>
      <c r="IF138" s="149">
        <v>7292</v>
      </c>
      <c r="IG138" s="149"/>
      <c r="IH138" s="149">
        <v>7319</v>
      </c>
      <c r="II138" s="149"/>
      <c r="IJ138" s="149">
        <v>7346</v>
      </c>
      <c r="IK138" s="149"/>
      <c r="IL138" s="149">
        <v>7373</v>
      </c>
      <c r="IM138" s="149"/>
      <c r="IN138" s="149">
        <v>7400</v>
      </c>
      <c r="IO138" s="149"/>
      <c r="IP138" s="149">
        <v>7427</v>
      </c>
      <c r="IQ138" s="149"/>
      <c r="IR138" s="149">
        <v>7454</v>
      </c>
      <c r="IS138" s="149"/>
      <c r="IT138" s="149">
        <v>7481</v>
      </c>
      <c r="IU138" s="149"/>
      <c r="IV138" s="149">
        <v>7508</v>
      </c>
      <c r="IW138" s="149"/>
      <c r="IX138" s="149">
        <v>7536</v>
      </c>
      <c r="IY138" s="242"/>
      <c r="IZ138" s="62">
        <v>53</v>
      </c>
      <c r="JA138" s="62" t="s">
        <v>74</v>
      </c>
      <c r="JB138" s="243">
        <v>5</v>
      </c>
      <c r="JC138" s="149"/>
      <c r="JD138" s="149">
        <v>9</v>
      </c>
      <c r="JE138" s="149"/>
      <c r="JF138" s="149" t="s">
        <v>306</v>
      </c>
      <c r="JG138" s="149"/>
    </row>
    <row r="139" spans="192:267" ht="48" customHeight="1" x14ac:dyDescent="0.25">
      <c r="GJ139" s="252" t="s">
        <v>358</v>
      </c>
      <c r="GK139" s="253"/>
      <c r="GL139" s="252">
        <v>6018</v>
      </c>
      <c r="GM139" s="253"/>
      <c r="GN139" s="252">
        <v>6032</v>
      </c>
      <c r="GO139" s="253"/>
      <c r="GP139" s="252">
        <v>6046</v>
      </c>
      <c r="GQ139" s="253"/>
      <c r="GR139" s="252">
        <v>6060</v>
      </c>
      <c r="GS139" s="253"/>
      <c r="GT139" s="252">
        <v>6074</v>
      </c>
      <c r="GU139" s="253"/>
      <c r="GV139" s="252">
        <v>6088</v>
      </c>
      <c r="GW139" s="253"/>
      <c r="GX139" s="252">
        <v>6101</v>
      </c>
      <c r="GY139" s="253"/>
      <c r="GZ139" s="252">
        <v>6115</v>
      </c>
      <c r="HA139" s="253"/>
      <c r="HB139" s="252">
        <v>6129</v>
      </c>
      <c r="HC139" s="253"/>
      <c r="HD139" s="252">
        <v>6143</v>
      </c>
      <c r="HE139" s="253"/>
      <c r="HF139" s="252">
        <v>6157</v>
      </c>
      <c r="HG139" s="254"/>
      <c r="HH139" s="62">
        <v>52</v>
      </c>
      <c r="HI139" s="62" t="s">
        <v>74</v>
      </c>
      <c r="HJ139" s="254">
        <v>2</v>
      </c>
      <c r="HK139" s="253"/>
      <c r="HL139" s="252">
        <v>5</v>
      </c>
      <c r="HM139" s="253"/>
      <c r="HN139" s="252">
        <v>7</v>
      </c>
      <c r="HO139" s="253"/>
      <c r="IB139" s="149" t="s">
        <v>358</v>
      </c>
      <c r="IC139" s="149"/>
      <c r="ID139" s="149">
        <v>7536</v>
      </c>
      <c r="IE139" s="149"/>
      <c r="IF139" s="149">
        <v>7563</v>
      </c>
      <c r="IG139" s="149"/>
      <c r="IH139" s="149">
        <v>7590</v>
      </c>
      <c r="II139" s="149"/>
      <c r="IJ139" s="149">
        <v>7618</v>
      </c>
      <c r="IK139" s="149"/>
      <c r="IL139" s="149">
        <v>7646</v>
      </c>
      <c r="IM139" s="149"/>
      <c r="IN139" s="149">
        <v>7673</v>
      </c>
      <c r="IO139" s="149"/>
      <c r="IP139" s="149">
        <v>7701</v>
      </c>
      <c r="IQ139" s="149"/>
      <c r="IR139" s="149">
        <v>7729</v>
      </c>
      <c r="IS139" s="149"/>
      <c r="IT139" s="149">
        <v>7757</v>
      </c>
      <c r="IU139" s="149"/>
      <c r="IV139" s="149">
        <v>7785</v>
      </c>
      <c r="IW139" s="149"/>
      <c r="IX139" s="149">
        <v>7813</v>
      </c>
      <c r="IY139" s="242"/>
      <c r="IZ139" s="62">
        <v>52</v>
      </c>
      <c r="JA139" s="62" t="s">
        <v>74</v>
      </c>
      <c r="JB139" s="243">
        <v>5</v>
      </c>
      <c r="JC139" s="149"/>
      <c r="JD139" s="149">
        <v>9</v>
      </c>
      <c r="JE139" s="149"/>
      <c r="JF139" s="149">
        <v>14</v>
      </c>
      <c r="JG139" s="149"/>
    </row>
    <row r="140" spans="192:267" ht="48" customHeight="1" x14ac:dyDescent="0.25">
      <c r="GJ140" s="252" t="s">
        <v>360</v>
      </c>
      <c r="GK140" s="253"/>
      <c r="GL140" s="252">
        <v>6157</v>
      </c>
      <c r="GM140" s="253"/>
      <c r="GN140" s="252">
        <v>6170</v>
      </c>
      <c r="GO140" s="253"/>
      <c r="GP140" s="252">
        <v>6184</v>
      </c>
      <c r="GQ140" s="253"/>
      <c r="GR140" s="252">
        <v>6198</v>
      </c>
      <c r="GS140" s="253"/>
      <c r="GT140" s="252">
        <v>6211</v>
      </c>
      <c r="GU140" s="253"/>
      <c r="GV140" s="252">
        <v>6225</v>
      </c>
      <c r="GW140" s="253"/>
      <c r="GX140" s="252">
        <v>6239</v>
      </c>
      <c r="GY140" s="253"/>
      <c r="GZ140" s="252">
        <v>6252</v>
      </c>
      <c r="HA140" s="253"/>
      <c r="HB140" s="252">
        <v>6266</v>
      </c>
      <c r="HC140" s="253"/>
      <c r="HD140" s="252">
        <v>6280</v>
      </c>
      <c r="HE140" s="253"/>
      <c r="HF140" s="252">
        <v>6293</v>
      </c>
      <c r="HG140" s="254"/>
      <c r="HH140" s="62">
        <v>51</v>
      </c>
      <c r="HI140" s="62" t="s">
        <v>74</v>
      </c>
      <c r="HJ140" s="254">
        <v>2</v>
      </c>
      <c r="HK140" s="253"/>
      <c r="HL140" s="252">
        <v>5</v>
      </c>
      <c r="HM140" s="253"/>
      <c r="HN140" s="252">
        <v>7</v>
      </c>
      <c r="HO140" s="253"/>
      <c r="IB140" s="149" t="s">
        <v>360</v>
      </c>
      <c r="IC140" s="149"/>
      <c r="ID140" s="149">
        <v>7813</v>
      </c>
      <c r="IE140" s="149"/>
      <c r="IF140" s="149">
        <v>7841</v>
      </c>
      <c r="IG140" s="149"/>
      <c r="IH140" s="149">
        <v>7869</v>
      </c>
      <c r="II140" s="149"/>
      <c r="IJ140" s="149">
        <v>7898</v>
      </c>
      <c r="IK140" s="149"/>
      <c r="IL140" s="149">
        <v>7926</v>
      </c>
      <c r="IM140" s="149"/>
      <c r="IN140" s="149">
        <v>7954</v>
      </c>
      <c r="IO140" s="149"/>
      <c r="IP140" s="149">
        <v>7983</v>
      </c>
      <c r="IQ140" s="149"/>
      <c r="IR140" s="149">
        <v>8012</v>
      </c>
      <c r="IS140" s="149"/>
      <c r="IT140" s="149">
        <v>8040</v>
      </c>
      <c r="IU140" s="149"/>
      <c r="IV140" s="149">
        <v>8069</v>
      </c>
      <c r="IW140" s="149"/>
      <c r="IX140" s="149">
        <v>8098</v>
      </c>
      <c r="IY140" s="242"/>
      <c r="IZ140" s="62">
        <v>51</v>
      </c>
      <c r="JA140" s="62" t="s">
        <v>74</v>
      </c>
      <c r="JB140" s="243">
        <v>5</v>
      </c>
      <c r="JC140" s="149"/>
      <c r="JD140" s="149">
        <v>9</v>
      </c>
      <c r="JE140" s="149"/>
      <c r="JF140" s="149">
        <v>14</v>
      </c>
      <c r="JG140" s="149"/>
    </row>
    <row r="141" spans="192:267" ht="48" customHeight="1" x14ac:dyDescent="0.25">
      <c r="GJ141" s="252" t="s">
        <v>362</v>
      </c>
      <c r="GK141" s="253"/>
      <c r="GL141" s="252">
        <v>6293</v>
      </c>
      <c r="GM141" s="253"/>
      <c r="GN141" s="252">
        <v>6307</v>
      </c>
      <c r="GO141" s="253"/>
      <c r="GP141" s="252">
        <v>6320</v>
      </c>
      <c r="GQ141" s="253"/>
      <c r="GR141" s="252">
        <v>6334</v>
      </c>
      <c r="GS141" s="253"/>
      <c r="GT141" s="252">
        <v>6347</v>
      </c>
      <c r="GU141" s="253"/>
      <c r="GV141" s="252">
        <v>6361</v>
      </c>
      <c r="GW141" s="253"/>
      <c r="GX141" s="252">
        <v>6374</v>
      </c>
      <c r="GY141" s="253"/>
      <c r="GZ141" s="252">
        <v>6388</v>
      </c>
      <c r="HA141" s="253"/>
      <c r="HB141" s="252">
        <v>6401</v>
      </c>
      <c r="HC141" s="253"/>
      <c r="HD141" s="252">
        <v>6414</v>
      </c>
      <c r="HE141" s="253"/>
      <c r="HF141" s="252" t="s">
        <v>363</v>
      </c>
      <c r="HG141" s="254"/>
      <c r="HH141" s="62">
        <v>50</v>
      </c>
      <c r="HI141" s="62" t="s">
        <v>74</v>
      </c>
      <c r="HJ141" s="254">
        <v>2</v>
      </c>
      <c r="HK141" s="253"/>
      <c r="HL141" s="252">
        <v>4</v>
      </c>
      <c r="HM141" s="253"/>
      <c r="HN141" s="252">
        <v>7</v>
      </c>
      <c r="HO141" s="253"/>
      <c r="IB141" s="149" t="s">
        <v>362</v>
      </c>
      <c r="IC141" s="149"/>
      <c r="ID141" s="149">
        <v>8098</v>
      </c>
      <c r="IE141" s="149"/>
      <c r="IF141" s="149">
        <v>8127</v>
      </c>
      <c r="IG141" s="149"/>
      <c r="IH141" s="149">
        <v>8156</v>
      </c>
      <c r="II141" s="149"/>
      <c r="IJ141" s="149">
        <v>8185</v>
      </c>
      <c r="IK141" s="149"/>
      <c r="IL141" s="149">
        <v>8214</v>
      </c>
      <c r="IM141" s="149"/>
      <c r="IN141" s="149">
        <v>8243</v>
      </c>
      <c r="IO141" s="149"/>
      <c r="IP141" s="149">
        <v>8273</v>
      </c>
      <c r="IQ141" s="149"/>
      <c r="IR141" s="149">
        <v>8302</v>
      </c>
      <c r="IS141" s="149"/>
      <c r="IT141" s="149">
        <v>8332</v>
      </c>
      <c r="IU141" s="149"/>
      <c r="IV141" s="149">
        <v>8361</v>
      </c>
      <c r="IW141" s="149"/>
      <c r="IX141" s="149">
        <v>0.83909999999999996</v>
      </c>
      <c r="IY141" s="242"/>
      <c r="IZ141" s="62">
        <v>50</v>
      </c>
      <c r="JA141" s="62" t="s">
        <v>74</v>
      </c>
      <c r="JB141" s="243">
        <v>5</v>
      </c>
      <c r="JC141" s="149"/>
      <c r="JD141" s="149">
        <v>10</v>
      </c>
      <c r="JE141" s="149"/>
      <c r="JF141" s="149">
        <v>15</v>
      </c>
      <c r="JG141" s="149"/>
    </row>
    <row r="142" spans="192:267" ht="48" customHeight="1" x14ac:dyDescent="0.25">
      <c r="GJ142" s="252" t="s">
        <v>365</v>
      </c>
      <c r="GK142" s="253"/>
      <c r="GL142" s="252" t="s">
        <v>363</v>
      </c>
      <c r="GM142" s="253"/>
      <c r="GN142" s="252">
        <v>6441</v>
      </c>
      <c r="GO142" s="253"/>
      <c r="GP142" s="252">
        <v>6455</v>
      </c>
      <c r="GQ142" s="253"/>
      <c r="GR142" s="252">
        <v>6468</v>
      </c>
      <c r="GS142" s="253"/>
      <c r="GT142" s="252">
        <v>6481</v>
      </c>
      <c r="GU142" s="253"/>
      <c r="GV142" s="252">
        <v>6494</v>
      </c>
      <c r="GW142" s="253"/>
      <c r="GX142" s="252">
        <v>6508</v>
      </c>
      <c r="GY142" s="253"/>
      <c r="GZ142" s="252">
        <v>6521</v>
      </c>
      <c r="HA142" s="253"/>
      <c r="HB142" s="252">
        <v>6534</v>
      </c>
      <c r="HC142" s="253"/>
      <c r="HD142" s="252">
        <v>6547</v>
      </c>
      <c r="HE142" s="253"/>
      <c r="HF142" s="252">
        <v>6561</v>
      </c>
      <c r="HG142" s="254"/>
      <c r="HH142" s="62">
        <v>49</v>
      </c>
      <c r="HI142" s="62" t="s">
        <v>74</v>
      </c>
      <c r="HJ142" s="254">
        <v>2</v>
      </c>
      <c r="HK142" s="253"/>
      <c r="HL142" s="252">
        <v>4</v>
      </c>
      <c r="HM142" s="253"/>
      <c r="HN142" s="252">
        <v>7</v>
      </c>
      <c r="HO142" s="253"/>
      <c r="IB142" s="149" t="s">
        <v>365</v>
      </c>
      <c r="IC142" s="149"/>
      <c r="ID142" s="149">
        <v>0.83909999999999996</v>
      </c>
      <c r="IE142" s="149"/>
      <c r="IF142" s="149">
        <v>8421</v>
      </c>
      <c r="IG142" s="149"/>
      <c r="IH142" s="149">
        <v>8451</v>
      </c>
      <c r="II142" s="149"/>
      <c r="IJ142" s="149">
        <v>8481</v>
      </c>
      <c r="IK142" s="149"/>
      <c r="IL142" s="149">
        <v>8511</v>
      </c>
      <c r="IM142" s="149"/>
      <c r="IN142" s="149">
        <v>8541</v>
      </c>
      <c r="IO142" s="149"/>
      <c r="IP142" s="149">
        <v>8571</v>
      </c>
      <c r="IQ142" s="149"/>
      <c r="IR142" s="149">
        <v>8601</v>
      </c>
      <c r="IS142" s="149"/>
      <c r="IT142" s="149">
        <v>8632</v>
      </c>
      <c r="IU142" s="149"/>
      <c r="IV142" s="149">
        <v>8662</v>
      </c>
      <c r="IW142" s="149"/>
      <c r="IX142" s="149">
        <v>0.86929999999999996</v>
      </c>
      <c r="IY142" s="242"/>
      <c r="IZ142" s="62">
        <v>49</v>
      </c>
      <c r="JA142" s="62" t="s">
        <v>74</v>
      </c>
      <c r="JB142" s="243">
        <v>5</v>
      </c>
      <c r="JC142" s="149"/>
      <c r="JD142" s="149">
        <v>10</v>
      </c>
      <c r="JE142" s="149"/>
      <c r="JF142" s="149">
        <v>15</v>
      </c>
      <c r="JG142" s="149"/>
    </row>
    <row r="143" spans="192:267" ht="48" customHeight="1" x14ac:dyDescent="0.25">
      <c r="GJ143" s="252" t="s">
        <v>367</v>
      </c>
      <c r="GK143" s="253"/>
      <c r="GL143" s="252">
        <v>6561</v>
      </c>
      <c r="GM143" s="253"/>
      <c r="GN143" s="252">
        <v>6574</v>
      </c>
      <c r="GO143" s="253"/>
      <c r="GP143" s="252">
        <v>6587</v>
      </c>
      <c r="GQ143" s="253"/>
      <c r="GR143" s="252">
        <v>6600</v>
      </c>
      <c r="GS143" s="253"/>
      <c r="GT143" s="252">
        <v>6613</v>
      </c>
      <c r="GU143" s="253"/>
      <c r="GV143" s="252">
        <v>6626</v>
      </c>
      <c r="GW143" s="253"/>
      <c r="GX143" s="252">
        <v>6639</v>
      </c>
      <c r="GY143" s="253"/>
      <c r="GZ143" s="252">
        <v>6652</v>
      </c>
      <c r="HA143" s="253"/>
      <c r="HB143" s="252">
        <v>6665</v>
      </c>
      <c r="HC143" s="253"/>
      <c r="HD143" s="252">
        <v>6678</v>
      </c>
      <c r="HE143" s="253"/>
      <c r="HF143" s="252">
        <v>6691</v>
      </c>
      <c r="HG143" s="254"/>
      <c r="HH143" s="62">
        <v>48</v>
      </c>
      <c r="HI143" s="62" t="s">
        <v>74</v>
      </c>
      <c r="HJ143" s="254">
        <v>2</v>
      </c>
      <c r="HK143" s="253"/>
      <c r="HL143" s="252">
        <v>4</v>
      </c>
      <c r="HM143" s="253"/>
      <c r="HN143" s="252">
        <v>7</v>
      </c>
      <c r="HO143" s="253"/>
      <c r="IB143" s="149" t="s">
        <v>367</v>
      </c>
      <c r="IC143" s="149"/>
      <c r="ID143" s="149">
        <v>8693</v>
      </c>
      <c r="IE143" s="149"/>
      <c r="IF143" s="149">
        <v>8724</v>
      </c>
      <c r="IG143" s="149"/>
      <c r="IH143" s="149">
        <v>8754</v>
      </c>
      <c r="II143" s="149"/>
      <c r="IJ143" s="149">
        <v>8785</v>
      </c>
      <c r="IK143" s="149"/>
      <c r="IL143" s="149">
        <v>8816</v>
      </c>
      <c r="IM143" s="149"/>
      <c r="IN143" s="149">
        <v>8847</v>
      </c>
      <c r="IO143" s="149"/>
      <c r="IP143" s="149">
        <v>8878</v>
      </c>
      <c r="IQ143" s="149"/>
      <c r="IR143" s="149">
        <v>8910</v>
      </c>
      <c r="IS143" s="149"/>
      <c r="IT143" s="149">
        <v>8941</v>
      </c>
      <c r="IU143" s="149"/>
      <c r="IV143" s="149">
        <v>8972</v>
      </c>
      <c r="IW143" s="149"/>
      <c r="IX143" s="149">
        <v>9004</v>
      </c>
      <c r="IY143" s="242"/>
      <c r="IZ143" s="62">
        <v>48</v>
      </c>
      <c r="JA143" s="62" t="s">
        <v>74</v>
      </c>
      <c r="JB143" s="243">
        <v>5</v>
      </c>
      <c r="JC143" s="149"/>
      <c r="JD143" s="149">
        <v>10</v>
      </c>
      <c r="JE143" s="149"/>
      <c r="JF143" s="149">
        <v>16</v>
      </c>
      <c r="JG143" s="149"/>
    </row>
    <row r="144" spans="192:267" ht="48" customHeight="1" x14ac:dyDescent="0.25">
      <c r="GJ144" s="252" t="s">
        <v>369</v>
      </c>
      <c r="GK144" s="253"/>
      <c r="GL144" s="252">
        <v>6691</v>
      </c>
      <c r="GM144" s="253"/>
      <c r="GN144" s="252">
        <v>6704</v>
      </c>
      <c r="GO144" s="253"/>
      <c r="GP144" s="252">
        <v>6717</v>
      </c>
      <c r="GQ144" s="253"/>
      <c r="GR144" s="252">
        <v>6730</v>
      </c>
      <c r="GS144" s="253"/>
      <c r="GT144" s="252">
        <v>6743</v>
      </c>
      <c r="GU144" s="253"/>
      <c r="GV144" s="252">
        <v>6756</v>
      </c>
      <c r="GW144" s="253"/>
      <c r="GX144" s="252">
        <v>6769</v>
      </c>
      <c r="GY144" s="253"/>
      <c r="GZ144" s="252">
        <v>6782</v>
      </c>
      <c r="HA144" s="253"/>
      <c r="HB144" s="252">
        <v>6794</v>
      </c>
      <c r="HC144" s="253"/>
      <c r="HD144" s="252">
        <v>6807</v>
      </c>
      <c r="HE144" s="253"/>
      <c r="HF144" s="252">
        <v>6820</v>
      </c>
      <c r="HG144" s="254"/>
      <c r="HH144" s="62">
        <v>47</v>
      </c>
      <c r="HI144" s="62" t="s">
        <v>74</v>
      </c>
      <c r="HJ144" s="254">
        <v>2</v>
      </c>
      <c r="HK144" s="253"/>
      <c r="HL144" s="252">
        <v>4</v>
      </c>
      <c r="HM144" s="253"/>
      <c r="HN144" s="252">
        <v>6</v>
      </c>
      <c r="HO144" s="253"/>
      <c r="IB144" s="149" t="s">
        <v>369</v>
      </c>
      <c r="IC144" s="149"/>
      <c r="ID144" s="149">
        <v>9004</v>
      </c>
      <c r="IE144" s="149"/>
      <c r="IF144" s="149">
        <v>9036</v>
      </c>
      <c r="IG144" s="149"/>
      <c r="IH144" s="149">
        <v>9067</v>
      </c>
      <c r="II144" s="149"/>
      <c r="IJ144" s="149">
        <v>9099</v>
      </c>
      <c r="IK144" s="149"/>
      <c r="IL144" s="149">
        <v>9131</v>
      </c>
      <c r="IM144" s="149"/>
      <c r="IN144" s="149">
        <v>9163</v>
      </c>
      <c r="IO144" s="149"/>
      <c r="IP144" s="149">
        <v>9195</v>
      </c>
      <c r="IQ144" s="149"/>
      <c r="IR144" s="149">
        <v>9228</v>
      </c>
      <c r="IS144" s="149"/>
      <c r="IT144" s="149">
        <v>9260</v>
      </c>
      <c r="IU144" s="149"/>
      <c r="IV144" s="149">
        <v>9293</v>
      </c>
      <c r="IW144" s="149"/>
      <c r="IX144" s="149">
        <v>9325</v>
      </c>
      <c r="IY144" s="242"/>
      <c r="IZ144" s="62">
        <v>47</v>
      </c>
      <c r="JA144" s="62" t="s">
        <v>74</v>
      </c>
      <c r="JB144" s="243">
        <v>6</v>
      </c>
      <c r="JC144" s="149"/>
      <c r="JD144" s="149">
        <v>11</v>
      </c>
      <c r="JE144" s="149"/>
      <c r="JF144" s="149">
        <v>16</v>
      </c>
      <c r="JG144" s="149"/>
    </row>
    <row r="145" spans="192:267" ht="48" customHeight="1" x14ac:dyDescent="0.25">
      <c r="GJ145" s="252" t="s">
        <v>371</v>
      </c>
      <c r="GK145" s="253"/>
      <c r="GL145" s="252">
        <v>6820</v>
      </c>
      <c r="GM145" s="253"/>
      <c r="GN145" s="252">
        <v>6833</v>
      </c>
      <c r="GO145" s="253"/>
      <c r="GP145" s="252">
        <v>6845</v>
      </c>
      <c r="GQ145" s="253"/>
      <c r="GR145" s="252">
        <v>6858</v>
      </c>
      <c r="GS145" s="253"/>
      <c r="GT145" s="252">
        <v>6871</v>
      </c>
      <c r="GU145" s="253"/>
      <c r="GV145" s="252">
        <v>6884</v>
      </c>
      <c r="GW145" s="253"/>
      <c r="GX145" s="252">
        <v>6896</v>
      </c>
      <c r="GY145" s="253"/>
      <c r="GZ145" s="252">
        <v>8909</v>
      </c>
      <c r="HA145" s="253"/>
      <c r="HB145" s="252">
        <v>6921</v>
      </c>
      <c r="HC145" s="253"/>
      <c r="HD145" s="252">
        <v>6934</v>
      </c>
      <c r="HE145" s="253"/>
      <c r="HF145" s="252">
        <v>6947</v>
      </c>
      <c r="HG145" s="254"/>
      <c r="HH145" s="62">
        <v>46</v>
      </c>
      <c r="HI145" s="62" t="s">
        <v>74</v>
      </c>
      <c r="HJ145" s="254">
        <v>2</v>
      </c>
      <c r="HK145" s="253"/>
      <c r="HL145" s="252">
        <v>4</v>
      </c>
      <c r="HM145" s="253"/>
      <c r="HN145" s="252">
        <v>6</v>
      </c>
      <c r="HO145" s="253"/>
      <c r="IB145" s="149" t="s">
        <v>371</v>
      </c>
      <c r="IC145" s="149"/>
      <c r="ID145" s="149">
        <v>9325</v>
      </c>
      <c r="IE145" s="149"/>
      <c r="IF145" s="149">
        <v>9358</v>
      </c>
      <c r="IG145" s="149"/>
      <c r="IH145" s="149">
        <v>9391</v>
      </c>
      <c r="II145" s="149"/>
      <c r="IJ145" s="149">
        <v>9424</v>
      </c>
      <c r="IK145" s="149"/>
      <c r="IL145" s="149">
        <v>9457</v>
      </c>
      <c r="IM145" s="149"/>
      <c r="IN145" s="149">
        <v>9490</v>
      </c>
      <c r="IO145" s="149"/>
      <c r="IP145" s="149">
        <v>9523</v>
      </c>
      <c r="IQ145" s="149"/>
      <c r="IR145" s="149">
        <v>9556</v>
      </c>
      <c r="IS145" s="149"/>
      <c r="IT145" s="149">
        <v>9590</v>
      </c>
      <c r="IU145" s="149"/>
      <c r="IV145" s="149">
        <v>9623</v>
      </c>
      <c r="IW145" s="149"/>
      <c r="IX145" s="149">
        <v>0.9657</v>
      </c>
      <c r="IY145" s="242"/>
      <c r="IZ145" s="62">
        <v>46</v>
      </c>
      <c r="JA145" s="62" t="s">
        <v>74</v>
      </c>
      <c r="JB145" s="243">
        <v>6</v>
      </c>
      <c r="JC145" s="149"/>
      <c r="JD145" s="149">
        <v>11</v>
      </c>
      <c r="JE145" s="149"/>
      <c r="JF145" s="149">
        <v>17</v>
      </c>
      <c r="JG145" s="149"/>
    </row>
    <row r="146" spans="192:267" ht="48" customHeight="1" x14ac:dyDescent="0.25">
      <c r="GJ146" s="252" t="s">
        <v>373</v>
      </c>
      <c r="GK146" s="253"/>
      <c r="GL146" s="252">
        <v>6947</v>
      </c>
      <c r="GM146" s="253"/>
      <c r="GN146" s="252">
        <v>6959</v>
      </c>
      <c r="GO146" s="253"/>
      <c r="GP146" s="252">
        <v>6972</v>
      </c>
      <c r="GQ146" s="253"/>
      <c r="GR146" s="252">
        <v>6984</v>
      </c>
      <c r="GS146" s="253"/>
      <c r="GT146" s="252">
        <v>6997</v>
      </c>
      <c r="GU146" s="253"/>
      <c r="GV146" s="252">
        <v>7009</v>
      </c>
      <c r="GW146" s="253"/>
      <c r="GX146" s="252">
        <v>7022</v>
      </c>
      <c r="GY146" s="253"/>
      <c r="GZ146" s="252">
        <v>7034</v>
      </c>
      <c r="HA146" s="253"/>
      <c r="HB146" s="252">
        <v>7046</v>
      </c>
      <c r="HC146" s="253"/>
      <c r="HD146" s="252">
        <v>7059</v>
      </c>
      <c r="HE146" s="253"/>
      <c r="HF146" s="252" t="s">
        <v>374</v>
      </c>
      <c r="HG146" s="254"/>
      <c r="HH146" s="62">
        <v>45</v>
      </c>
      <c r="HI146" s="62" t="s">
        <v>74</v>
      </c>
      <c r="HJ146" s="254">
        <v>2</v>
      </c>
      <c r="HK146" s="253"/>
      <c r="HL146" s="252">
        <v>4</v>
      </c>
      <c r="HM146" s="253"/>
      <c r="HN146" s="252">
        <v>6</v>
      </c>
      <c r="HO146" s="253"/>
      <c r="IB146" s="149" t="s">
        <v>373</v>
      </c>
      <c r="IC146" s="149"/>
      <c r="ID146" s="149">
        <v>9657</v>
      </c>
      <c r="IE146" s="149"/>
      <c r="IF146" s="149">
        <v>9691</v>
      </c>
      <c r="IG146" s="149"/>
      <c r="IH146" s="149">
        <v>9725</v>
      </c>
      <c r="II146" s="149"/>
      <c r="IJ146" s="149">
        <v>9759</v>
      </c>
      <c r="IK146" s="149"/>
      <c r="IL146" s="149">
        <v>9793</v>
      </c>
      <c r="IM146" s="149"/>
      <c r="IN146" s="149">
        <v>9827</v>
      </c>
      <c r="IO146" s="149"/>
      <c r="IP146" s="149">
        <v>9861</v>
      </c>
      <c r="IQ146" s="149"/>
      <c r="IR146" s="149">
        <v>9896</v>
      </c>
      <c r="IS146" s="149"/>
      <c r="IT146" s="149">
        <v>9930</v>
      </c>
      <c r="IU146" s="149"/>
      <c r="IV146" s="149">
        <v>9965</v>
      </c>
      <c r="IW146" s="149"/>
      <c r="IX146" s="149">
        <v>1</v>
      </c>
      <c r="IY146" s="242"/>
      <c r="IZ146" s="62">
        <v>45</v>
      </c>
      <c r="JA146" s="62" t="s">
        <v>74</v>
      </c>
      <c r="JB146" s="243">
        <v>6</v>
      </c>
      <c r="JC146" s="149"/>
      <c r="JD146" s="149">
        <v>11</v>
      </c>
      <c r="JE146" s="149"/>
      <c r="JF146" s="149">
        <v>17</v>
      </c>
      <c r="JG146" s="149"/>
    </row>
    <row r="147" spans="192:267" ht="48" customHeight="1" x14ac:dyDescent="0.25">
      <c r="GJ147" s="252" t="s">
        <v>375</v>
      </c>
      <c r="GK147" s="253"/>
      <c r="GL147" s="252" t="s">
        <v>374</v>
      </c>
      <c r="GM147" s="253"/>
      <c r="GN147" s="252">
        <v>7083</v>
      </c>
      <c r="GO147" s="253"/>
      <c r="GP147" s="252">
        <v>7096</v>
      </c>
      <c r="GQ147" s="253"/>
      <c r="GR147" s="252">
        <v>7108</v>
      </c>
      <c r="GS147" s="253"/>
      <c r="GT147" s="252">
        <v>7120</v>
      </c>
      <c r="GU147" s="253"/>
      <c r="GV147" s="252">
        <v>7133</v>
      </c>
      <c r="GW147" s="253"/>
      <c r="GX147" s="252">
        <v>7145</v>
      </c>
      <c r="GY147" s="253"/>
      <c r="GZ147" s="252">
        <v>7157</v>
      </c>
      <c r="HA147" s="253"/>
      <c r="HB147" s="252">
        <v>7169</v>
      </c>
      <c r="HC147" s="253"/>
      <c r="HD147" s="252">
        <v>7181</v>
      </c>
      <c r="HE147" s="253"/>
      <c r="HF147" s="252">
        <v>7193</v>
      </c>
      <c r="HG147" s="254"/>
      <c r="HH147" s="62">
        <v>44</v>
      </c>
      <c r="HI147" s="62" t="s">
        <v>74</v>
      </c>
      <c r="HJ147" s="254">
        <v>2</v>
      </c>
      <c r="HK147" s="253"/>
      <c r="HL147" s="252">
        <v>4</v>
      </c>
      <c r="HM147" s="253"/>
      <c r="HN147" s="252">
        <v>6</v>
      </c>
      <c r="HO147" s="253"/>
      <c r="IB147" s="149" t="s">
        <v>375</v>
      </c>
      <c r="IC147" s="149"/>
      <c r="ID147" s="149">
        <v>1</v>
      </c>
      <c r="IE147" s="149"/>
      <c r="IF147" s="149">
        <v>35</v>
      </c>
      <c r="IG147" s="149"/>
      <c r="IH147" s="149">
        <v>70</v>
      </c>
      <c r="II147" s="149"/>
      <c r="IJ147" s="149">
        <v>105</v>
      </c>
      <c r="IK147" s="149"/>
      <c r="IL147" s="149">
        <v>141</v>
      </c>
      <c r="IM147" s="149"/>
      <c r="IN147" s="149">
        <v>176</v>
      </c>
      <c r="IO147" s="149"/>
      <c r="IP147" s="149">
        <v>212</v>
      </c>
      <c r="IQ147" s="149"/>
      <c r="IR147" s="149">
        <v>247</v>
      </c>
      <c r="IS147" s="149"/>
      <c r="IT147" s="149">
        <v>283</v>
      </c>
      <c r="IU147" s="149"/>
      <c r="IV147" s="149">
        <v>319</v>
      </c>
      <c r="IW147" s="149"/>
      <c r="IX147" s="149">
        <v>355</v>
      </c>
      <c r="IY147" s="242"/>
      <c r="IZ147" s="62">
        <v>44</v>
      </c>
      <c r="JA147" s="62" t="s">
        <v>74</v>
      </c>
      <c r="JB147" s="243">
        <v>6</v>
      </c>
      <c r="JC147" s="149"/>
      <c r="JD147" s="149">
        <v>12</v>
      </c>
      <c r="JE147" s="149"/>
      <c r="JF147" s="149">
        <v>18</v>
      </c>
      <c r="JG147" s="149"/>
    </row>
    <row r="148" spans="192:267" ht="48" customHeight="1" x14ac:dyDescent="0.25">
      <c r="GJ148" s="252" t="s">
        <v>372</v>
      </c>
      <c r="GK148" s="253"/>
      <c r="GL148" s="252">
        <v>7193</v>
      </c>
      <c r="GM148" s="253"/>
      <c r="GN148" s="252">
        <v>7206</v>
      </c>
      <c r="GO148" s="253"/>
      <c r="GP148" s="252">
        <v>7218</v>
      </c>
      <c r="GQ148" s="253"/>
      <c r="GR148" s="252">
        <v>7230</v>
      </c>
      <c r="GS148" s="253"/>
      <c r="GT148" s="252">
        <v>7242</v>
      </c>
      <c r="GU148" s="253"/>
      <c r="GV148" s="252">
        <v>7254</v>
      </c>
      <c r="GW148" s="253"/>
      <c r="GX148" s="252">
        <v>7266</v>
      </c>
      <c r="GY148" s="253"/>
      <c r="GZ148" s="252">
        <v>7278</v>
      </c>
      <c r="HA148" s="253"/>
      <c r="HB148" s="252">
        <v>7290</v>
      </c>
      <c r="HC148" s="253"/>
      <c r="HD148" s="252">
        <v>7302</v>
      </c>
      <c r="HE148" s="253"/>
      <c r="HF148" s="252">
        <v>7314</v>
      </c>
      <c r="HG148" s="254"/>
      <c r="HH148" s="62">
        <v>43</v>
      </c>
      <c r="HI148" s="62" t="s">
        <v>74</v>
      </c>
      <c r="HJ148" s="254">
        <v>2</v>
      </c>
      <c r="HK148" s="253"/>
      <c r="HL148" s="252">
        <v>4</v>
      </c>
      <c r="HM148" s="253"/>
      <c r="HN148" s="252">
        <v>6</v>
      </c>
      <c r="HO148" s="253"/>
      <c r="IB148" s="149" t="s">
        <v>372</v>
      </c>
      <c r="IC148" s="149"/>
      <c r="ID148" s="149">
        <v>355</v>
      </c>
      <c r="IE148" s="149"/>
      <c r="IF148" s="149">
        <v>392</v>
      </c>
      <c r="IG148" s="149"/>
      <c r="IH148" s="149">
        <v>428</v>
      </c>
      <c r="II148" s="149"/>
      <c r="IJ148" s="149">
        <v>464</v>
      </c>
      <c r="IK148" s="149"/>
      <c r="IL148" s="149">
        <v>501</v>
      </c>
      <c r="IM148" s="149"/>
      <c r="IN148" s="149">
        <v>538</v>
      </c>
      <c r="IO148" s="149"/>
      <c r="IP148" s="149">
        <v>575</v>
      </c>
      <c r="IQ148" s="149"/>
      <c r="IR148" s="149">
        <v>612</v>
      </c>
      <c r="IS148" s="149"/>
      <c r="IT148" s="149">
        <v>649</v>
      </c>
      <c r="IU148" s="149"/>
      <c r="IV148" s="149">
        <v>686</v>
      </c>
      <c r="IW148" s="149"/>
      <c r="IX148" s="149">
        <v>724</v>
      </c>
      <c r="IY148" s="242"/>
      <c r="IZ148" s="62">
        <v>43</v>
      </c>
      <c r="JA148" s="62" t="s">
        <v>74</v>
      </c>
      <c r="JB148" s="243">
        <v>6</v>
      </c>
      <c r="JC148" s="149"/>
      <c r="JD148" s="149">
        <v>12</v>
      </c>
      <c r="JE148" s="149"/>
      <c r="JF148" s="149">
        <v>18</v>
      </c>
      <c r="JG148" s="149"/>
    </row>
    <row r="149" spans="192:267" ht="48" customHeight="1" x14ac:dyDescent="0.25">
      <c r="GJ149" s="252" t="s">
        <v>370</v>
      </c>
      <c r="GK149" s="253"/>
      <c r="GL149" s="252">
        <v>7314</v>
      </c>
      <c r="GM149" s="253"/>
      <c r="GN149" s="252">
        <v>7325</v>
      </c>
      <c r="GO149" s="253"/>
      <c r="GP149" s="252">
        <v>7337</v>
      </c>
      <c r="GQ149" s="253"/>
      <c r="GR149" s="252">
        <v>7349</v>
      </c>
      <c r="GS149" s="253"/>
      <c r="GT149" s="252">
        <v>7361</v>
      </c>
      <c r="GU149" s="253"/>
      <c r="GV149" s="252">
        <v>7373</v>
      </c>
      <c r="GW149" s="253"/>
      <c r="GX149" s="252">
        <v>7385</v>
      </c>
      <c r="GY149" s="253"/>
      <c r="GZ149" s="252">
        <v>7396</v>
      </c>
      <c r="HA149" s="253"/>
      <c r="HB149" s="252">
        <v>7408</v>
      </c>
      <c r="HC149" s="253"/>
      <c r="HD149" s="252">
        <v>7420</v>
      </c>
      <c r="HE149" s="253"/>
      <c r="HF149" s="252">
        <v>7431</v>
      </c>
      <c r="HG149" s="254"/>
      <c r="HH149" s="62">
        <v>42</v>
      </c>
      <c r="HI149" s="62" t="s">
        <v>74</v>
      </c>
      <c r="HJ149" s="254">
        <v>2</v>
      </c>
      <c r="HK149" s="253"/>
      <c r="HL149" s="252">
        <v>4</v>
      </c>
      <c r="HM149" s="253"/>
      <c r="HN149" s="252">
        <v>6</v>
      </c>
      <c r="HO149" s="253"/>
      <c r="IB149" s="149" t="s">
        <v>370</v>
      </c>
      <c r="IC149" s="149"/>
      <c r="ID149" s="149">
        <v>724</v>
      </c>
      <c r="IE149" s="149"/>
      <c r="IF149" s="149">
        <v>761</v>
      </c>
      <c r="IG149" s="149"/>
      <c r="IH149" s="149">
        <v>799</v>
      </c>
      <c r="II149" s="149"/>
      <c r="IJ149" s="149">
        <v>837</v>
      </c>
      <c r="IK149" s="149"/>
      <c r="IL149" s="149">
        <v>875</v>
      </c>
      <c r="IM149" s="149"/>
      <c r="IN149" s="149">
        <v>913</v>
      </c>
      <c r="IO149" s="149"/>
      <c r="IP149" s="149">
        <v>951</v>
      </c>
      <c r="IQ149" s="149"/>
      <c r="IR149" s="149">
        <v>990</v>
      </c>
      <c r="IS149" s="149"/>
      <c r="IT149" s="149">
        <v>1028</v>
      </c>
      <c r="IU149" s="149"/>
      <c r="IV149" s="149">
        <v>1067</v>
      </c>
      <c r="IW149" s="149"/>
      <c r="IX149" s="149">
        <v>1106</v>
      </c>
      <c r="IY149" s="242"/>
      <c r="IZ149" s="62">
        <v>42</v>
      </c>
      <c r="JA149" s="62" t="s">
        <v>74</v>
      </c>
      <c r="JB149" s="243">
        <v>6</v>
      </c>
      <c r="JC149" s="149"/>
      <c r="JD149" s="149">
        <v>13</v>
      </c>
      <c r="JE149" s="149"/>
      <c r="JF149" s="149">
        <v>19</v>
      </c>
      <c r="JG149" s="149"/>
    </row>
    <row r="150" spans="192:267" ht="48" customHeight="1" x14ac:dyDescent="0.25">
      <c r="GJ150" s="252" t="s">
        <v>368</v>
      </c>
      <c r="GK150" s="253"/>
      <c r="GL150" s="252">
        <v>7431</v>
      </c>
      <c r="GM150" s="253"/>
      <c r="GN150" s="252">
        <v>7443</v>
      </c>
      <c r="GO150" s="253"/>
      <c r="GP150" s="252">
        <v>7455</v>
      </c>
      <c r="GQ150" s="253"/>
      <c r="GR150" s="252">
        <v>7466</v>
      </c>
      <c r="GS150" s="253"/>
      <c r="GT150" s="252">
        <v>7478</v>
      </c>
      <c r="GU150" s="253"/>
      <c r="GV150" s="252">
        <v>7490</v>
      </c>
      <c r="GW150" s="253"/>
      <c r="GX150" s="252">
        <v>7501</v>
      </c>
      <c r="GY150" s="253"/>
      <c r="GZ150" s="252">
        <v>7513</v>
      </c>
      <c r="HA150" s="253"/>
      <c r="HB150" s="252">
        <v>7524</v>
      </c>
      <c r="HC150" s="253"/>
      <c r="HD150" s="252">
        <v>7536</v>
      </c>
      <c r="HE150" s="253"/>
      <c r="HF150" s="252">
        <v>7547</v>
      </c>
      <c r="HG150" s="254"/>
      <c r="HH150" s="62">
        <v>41</v>
      </c>
      <c r="HI150" s="62" t="s">
        <v>74</v>
      </c>
      <c r="HJ150" s="254">
        <v>2</v>
      </c>
      <c r="HK150" s="253"/>
      <c r="HL150" s="252">
        <v>4</v>
      </c>
      <c r="HM150" s="253"/>
      <c r="HN150" s="252">
        <v>6</v>
      </c>
      <c r="HO150" s="253"/>
      <c r="IB150" s="149" t="s">
        <v>368</v>
      </c>
      <c r="IC150" s="149"/>
      <c r="ID150" s="149">
        <v>1106</v>
      </c>
      <c r="IE150" s="149"/>
      <c r="IF150" s="149">
        <v>1145</v>
      </c>
      <c r="IG150" s="149"/>
      <c r="IH150" s="149">
        <v>1184</v>
      </c>
      <c r="II150" s="149"/>
      <c r="IJ150" s="149">
        <v>1224</v>
      </c>
      <c r="IK150" s="149"/>
      <c r="IL150" s="149">
        <v>1263</v>
      </c>
      <c r="IM150" s="149"/>
      <c r="IN150" s="149">
        <v>1303</v>
      </c>
      <c r="IO150" s="149"/>
      <c r="IP150" s="149">
        <v>1343</v>
      </c>
      <c r="IQ150" s="149"/>
      <c r="IR150" s="149">
        <v>1383</v>
      </c>
      <c r="IS150" s="149"/>
      <c r="IT150" s="149">
        <v>1423</v>
      </c>
      <c r="IU150" s="149"/>
      <c r="IV150" s="149">
        <v>1463</v>
      </c>
      <c r="IW150" s="149"/>
      <c r="IX150" s="149">
        <v>1504</v>
      </c>
      <c r="IY150" s="242"/>
      <c r="IZ150" s="62">
        <v>41</v>
      </c>
      <c r="JA150" s="62" t="s">
        <v>74</v>
      </c>
      <c r="JB150" s="243">
        <v>7</v>
      </c>
      <c r="JC150" s="149"/>
      <c r="JD150" s="149">
        <v>13</v>
      </c>
      <c r="JE150" s="149"/>
      <c r="JF150" s="149">
        <v>20</v>
      </c>
      <c r="JG150" s="149"/>
    </row>
    <row r="151" spans="192:267" ht="48" customHeight="1" x14ac:dyDescent="0.25">
      <c r="GJ151" s="252" t="s">
        <v>366</v>
      </c>
      <c r="GK151" s="253"/>
      <c r="GL151" s="252">
        <v>7547</v>
      </c>
      <c r="GM151" s="253"/>
      <c r="GN151" s="252">
        <v>7559</v>
      </c>
      <c r="GO151" s="253"/>
      <c r="GP151" s="252">
        <v>7570</v>
      </c>
      <c r="GQ151" s="253"/>
      <c r="GR151" s="252">
        <v>7581</v>
      </c>
      <c r="GS151" s="253"/>
      <c r="GT151" s="252">
        <v>7593</v>
      </c>
      <c r="GU151" s="253"/>
      <c r="GV151" s="252">
        <v>7604</v>
      </c>
      <c r="GW151" s="253"/>
      <c r="GX151" s="252">
        <v>7615</v>
      </c>
      <c r="GY151" s="253"/>
      <c r="GZ151" s="252">
        <v>7627</v>
      </c>
      <c r="HA151" s="253"/>
      <c r="HB151" s="252">
        <v>7638</v>
      </c>
      <c r="HC151" s="253"/>
      <c r="HD151" s="252">
        <v>7649</v>
      </c>
      <c r="HE151" s="253"/>
      <c r="HF151" s="252" t="s">
        <v>376</v>
      </c>
      <c r="HG151" s="254"/>
      <c r="HH151" s="62">
        <v>40</v>
      </c>
      <c r="HI151" s="62" t="s">
        <v>74</v>
      </c>
      <c r="HJ151" s="254">
        <v>2</v>
      </c>
      <c r="HK151" s="253"/>
      <c r="HL151" s="252">
        <v>4</v>
      </c>
      <c r="HM151" s="253"/>
      <c r="HN151" s="252">
        <v>6</v>
      </c>
      <c r="HO151" s="253"/>
      <c r="IB151" s="149" t="s">
        <v>366</v>
      </c>
      <c r="IC151" s="149"/>
      <c r="ID151" s="149">
        <v>1504</v>
      </c>
      <c r="IE151" s="149"/>
      <c r="IF151" s="149">
        <v>1544</v>
      </c>
      <c r="IG151" s="149"/>
      <c r="IH151" s="149">
        <v>1585</v>
      </c>
      <c r="II151" s="149"/>
      <c r="IJ151" s="149">
        <v>1626</v>
      </c>
      <c r="IK151" s="149"/>
      <c r="IL151" s="149">
        <v>1667</v>
      </c>
      <c r="IM151" s="149"/>
      <c r="IN151" s="149">
        <v>1708</v>
      </c>
      <c r="IO151" s="149"/>
      <c r="IP151" s="149">
        <v>1750</v>
      </c>
      <c r="IQ151" s="149"/>
      <c r="IR151" s="149">
        <v>1792</v>
      </c>
      <c r="IS151" s="149"/>
      <c r="IT151" s="149">
        <v>1833</v>
      </c>
      <c r="IU151" s="149"/>
      <c r="IV151" s="149">
        <v>1875</v>
      </c>
      <c r="IW151" s="149"/>
      <c r="IX151" s="149">
        <v>1.1918</v>
      </c>
      <c r="IY151" s="242"/>
      <c r="IZ151" s="62">
        <v>40</v>
      </c>
      <c r="JA151" s="62" t="s">
        <v>74</v>
      </c>
      <c r="JB151" s="243">
        <v>7</v>
      </c>
      <c r="JC151" s="149"/>
      <c r="JD151" s="149">
        <v>14</v>
      </c>
      <c r="JE151" s="149"/>
      <c r="JF151" s="149">
        <v>21</v>
      </c>
      <c r="JG151" s="149"/>
    </row>
    <row r="152" spans="192:267" ht="48" customHeight="1" x14ac:dyDescent="0.25">
      <c r="GJ152" s="252" t="s">
        <v>364</v>
      </c>
      <c r="GK152" s="253"/>
      <c r="GL152" s="252" t="s">
        <v>376</v>
      </c>
      <c r="GM152" s="253"/>
      <c r="GN152" s="252">
        <v>7672</v>
      </c>
      <c r="GO152" s="253"/>
      <c r="GP152" s="252">
        <v>7683</v>
      </c>
      <c r="GQ152" s="253"/>
      <c r="GR152" s="252">
        <v>7694</v>
      </c>
      <c r="GS152" s="253"/>
      <c r="GT152" s="252">
        <v>7705</v>
      </c>
      <c r="GU152" s="253"/>
      <c r="GV152" s="252">
        <v>7716</v>
      </c>
      <c r="GW152" s="253"/>
      <c r="GX152" s="252">
        <v>7727</v>
      </c>
      <c r="GY152" s="253"/>
      <c r="GZ152" s="252">
        <v>7738</v>
      </c>
      <c r="HA152" s="253"/>
      <c r="HB152" s="252">
        <v>7749</v>
      </c>
      <c r="HC152" s="253"/>
      <c r="HD152" s="252">
        <v>7760</v>
      </c>
      <c r="HE152" s="253"/>
      <c r="HF152" s="252">
        <v>7771</v>
      </c>
      <c r="HG152" s="254"/>
      <c r="HH152" s="62">
        <v>39</v>
      </c>
      <c r="HI152" s="62" t="s">
        <v>74</v>
      </c>
      <c r="HJ152" s="254">
        <v>2</v>
      </c>
      <c r="HK152" s="253"/>
      <c r="HL152" s="252">
        <v>4</v>
      </c>
      <c r="HM152" s="253"/>
      <c r="HN152" s="252">
        <v>6</v>
      </c>
      <c r="HO152" s="253"/>
      <c r="IB152" s="149" t="s">
        <v>364</v>
      </c>
      <c r="IC152" s="149"/>
      <c r="ID152" s="149">
        <v>1.1918</v>
      </c>
      <c r="IE152" s="149"/>
      <c r="IF152" s="149">
        <v>1960</v>
      </c>
      <c r="IG152" s="149"/>
      <c r="IH152" s="149">
        <v>2002</v>
      </c>
      <c r="II152" s="149"/>
      <c r="IJ152" s="149">
        <v>2045</v>
      </c>
      <c r="IK152" s="149"/>
      <c r="IL152" s="149">
        <v>2088</v>
      </c>
      <c r="IM152" s="149"/>
      <c r="IN152" s="149">
        <v>2131</v>
      </c>
      <c r="IO152" s="149"/>
      <c r="IP152" s="149">
        <v>2174</v>
      </c>
      <c r="IQ152" s="149"/>
      <c r="IR152" s="149">
        <v>2218</v>
      </c>
      <c r="IS152" s="149"/>
      <c r="IT152" s="149">
        <v>2261</v>
      </c>
      <c r="IU152" s="149"/>
      <c r="IV152" s="149">
        <v>2305</v>
      </c>
      <c r="IW152" s="149"/>
      <c r="IX152" s="149">
        <v>2349</v>
      </c>
      <c r="IY152" s="242"/>
      <c r="IZ152" s="62">
        <v>39</v>
      </c>
      <c r="JA152" s="62" t="s">
        <v>74</v>
      </c>
      <c r="JB152" s="243">
        <v>7</v>
      </c>
      <c r="JC152" s="149"/>
      <c r="JD152" s="149">
        <v>14</v>
      </c>
      <c r="JE152" s="149"/>
      <c r="JF152" s="149">
        <v>22</v>
      </c>
      <c r="JG152" s="149"/>
    </row>
    <row r="153" spans="192:267" ht="48" customHeight="1" x14ac:dyDescent="0.25">
      <c r="GJ153" s="252" t="s">
        <v>361</v>
      </c>
      <c r="GK153" s="253"/>
      <c r="GL153" s="252">
        <v>7771</v>
      </c>
      <c r="GM153" s="253"/>
      <c r="GN153" s="252">
        <v>7782</v>
      </c>
      <c r="GO153" s="253"/>
      <c r="GP153" s="252">
        <v>7793</v>
      </c>
      <c r="GQ153" s="253"/>
      <c r="GR153" s="252">
        <v>7804</v>
      </c>
      <c r="GS153" s="253"/>
      <c r="GT153" s="252">
        <v>7815</v>
      </c>
      <c r="GU153" s="253"/>
      <c r="GV153" s="252">
        <v>7826</v>
      </c>
      <c r="GW153" s="253"/>
      <c r="GX153" s="252">
        <v>7837</v>
      </c>
      <c r="GY153" s="253"/>
      <c r="GZ153" s="252">
        <v>7848</v>
      </c>
      <c r="HA153" s="253"/>
      <c r="HB153" s="252">
        <v>7859</v>
      </c>
      <c r="HC153" s="253"/>
      <c r="HD153" s="252">
        <v>7869</v>
      </c>
      <c r="HE153" s="253"/>
      <c r="HF153" s="252">
        <v>7880</v>
      </c>
      <c r="HG153" s="254"/>
      <c r="HH153" s="62">
        <v>38</v>
      </c>
      <c r="HI153" s="62" t="s">
        <v>74</v>
      </c>
      <c r="HJ153" s="254">
        <v>2</v>
      </c>
      <c r="HK153" s="253"/>
      <c r="HL153" s="252">
        <v>4</v>
      </c>
      <c r="HM153" s="253"/>
      <c r="HN153" s="252">
        <v>5</v>
      </c>
      <c r="HO153" s="253"/>
      <c r="IB153" s="149" t="s">
        <v>361</v>
      </c>
      <c r="IC153" s="149"/>
      <c r="ID153" s="149">
        <v>2349</v>
      </c>
      <c r="IE153" s="149"/>
      <c r="IF153" s="149">
        <v>2393</v>
      </c>
      <c r="IG153" s="149"/>
      <c r="IH153" s="149">
        <v>2437</v>
      </c>
      <c r="II153" s="149"/>
      <c r="IJ153" s="149">
        <v>2482</v>
      </c>
      <c r="IK153" s="149"/>
      <c r="IL153" s="149">
        <v>2527</v>
      </c>
      <c r="IM153" s="149"/>
      <c r="IN153" s="149">
        <v>2572</v>
      </c>
      <c r="IO153" s="149"/>
      <c r="IP153" s="149">
        <v>2617</v>
      </c>
      <c r="IQ153" s="149"/>
      <c r="IR153" s="149">
        <v>2662</v>
      </c>
      <c r="IS153" s="149"/>
      <c r="IT153" s="149">
        <v>2708</v>
      </c>
      <c r="IU153" s="149"/>
      <c r="IV153" s="149">
        <v>2753</v>
      </c>
      <c r="IW153" s="149"/>
      <c r="IX153" s="149">
        <v>2799</v>
      </c>
      <c r="IY153" s="242"/>
      <c r="IZ153" s="62">
        <v>38</v>
      </c>
      <c r="JA153" s="62" t="s">
        <v>74</v>
      </c>
      <c r="JB153" s="243">
        <v>8</v>
      </c>
      <c r="JC153" s="149"/>
      <c r="JD153" s="149">
        <v>15</v>
      </c>
      <c r="JE153" s="149"/>
      <c r="JF153" s="149">
        <v>23</v>
      </c>
      <c r="JG153" s="149"/>
    </row>
    <row r="154" spans="192:267" ht="48" customHeight="1" x14ac:dyDescent="0.25">
      <c r="GJ154" s="252" t="s">
        <v>359</v>
      </c>
      <c r="GK154" s="253"/>
      <c r="GL154" s="252">
        <v>7880</v>
      </c>
      <c r="GM154" s="253"/>
      <c r="GN154" s="252">
        <v>7891</v>
      </c>
      <c r="GO154" s="253"/>
      <c r="GP154" s="252">
        <v>7902</v>
      </c>
      <c r="GQ154" s="253"/>
      <c r="GR154" s="252">
        <v>7912</v>
      </c>
      <c r="GS154" s="253"/>
      <c r="GT154" s="252">
        <v>7923</v>
      </c>
      <c r="GU154" s="253"/>
      <c r="GV154" s="252">
        <v>7934</v>
      </c>
      <c r="GW154" s="253"/>
      <c r="GX154" s="252">
        <v>7944</v>
      </c>
      <c r="GY154" s="253"/>
      <c r="GZ154" s="252">
        <v>7955</v>
      </c>
      <c r="HA154" s="253"/>
      <c r="HB154" s="252">
        <v>7965</v>
      </c>
      <c r="HC154" s="253"/>
      <c r="HD154" s="252">
        <v>7976</v>
      </c>
      <c r="HE154" s="253"/>
      <c r="HF154" s="252">
        <v>7986</v>
      </c>
      <c r="HG154" s="254"/>
      <c r="HH154" s="62">
        <v>37</v>
      </c>
      <c r="HI154" s="62" t="s">
        <v>74</v>
      </c>
      <c r="HJ154" s="254">
        <v>2</v>
      </c>
      <c r="HK154" s="253"/>
      <c r="HL154" s="252">
        <v>4</v>
      </c>
      <c r="HM154" s="253"/>
      <c r="HN154" s="252">
        <v>5</v>
      </c>
      <c r="HO154" s="253"/>
      <c r="IB154" s="149" t="s">
        <v>359</v>
      </c>
      <c r="IC154" s="149"/>
      <c r="ID154" s="149">
        <v>2799</v>
      </c>
      <c r="IE154" s="149"/>
      <c r="IF154" s="149">
        <v>2846</v>
      </c>
      <c r="IG154" s="149"/>
      <c r="IH154" s="149">
        <v>2892</v>
      </c>
      <c r="II154" s="149"/>
      <c r="IJ154" s="149">
        <v>2938</v>
      </c>
      <c r="IK154" s="149"/>
      <c r="IL154" s="149">
        <v>2985</v>
      </c>
      <c r="IM154" s="149"/>
      <c r="IN154" s="149">
        <v>3032</v>
      </c>
      <c r="IO154" s="149"/>
      <c r="IP154" s="149">
        <v>3079</v>
      </c>
      <c r="IQ154" s="149"/>
      <c r="IR154" s="149">
        <v>3127</v>
      </c>
      <c r="IS154" s="149"/>
      <c r="IT154" s="149">
        <v>3175</v>
      </c>
      <c r="IU154" s="149"/>
      <c r="IV154" s="149">
        <v>3222</v>
      </c>
      <c r="IW154" s="149"/>
      <c r="IX154" s="149">
        <v>3270</v>
      </c>
      <c r="IY154" s="242"/>
      <c r="IZ154" s="62">
        <v>37</v>
      </c>
      <c r="JA154" s="62" t="s">
        <v>74</v>
      </c>
      <c r="JB154" s="243">
        <v>8</v>
      </c>
      <c r="JC154" s="149"/>
      <c r="JD154" s="149">
        <v>16</v>
      </c>
      <c r="JE154" s="149"/>
      <c r="JF154" s="149">
        <v>24</v>
      </c>
      <c r="JG154" s="149"/>
    </row>
    <row r="155" spans="192:267" ht="48" customHeight="1" x14ac:dyDescent="0.25">
      <c r="GJ155" s="252" t="s">
        <v>357</v>
      </c>
      <c r="GK155" s="253"/>
      <c r="GL155" s="252">
        <v>7986</v>
      </c>
      <c r="GM155" s="253"/>
      <c r="GN155" s="252">
        <v>7997</v>
      </c>
      <c r="GO155" s="253"/>
      <c r="GP155" s="252">
        <v>8007</v>
      </c>
      <c r="GQ155" s="253"/>
      <c r="GR155" s="252">
        <v>8018</v>
      </c>
      <c r="GS155" s="253"/>
      <c r="GT155" s="252">
        <v>8028</v>
      </c>
      <c r="GU155" s="253"/>
      <c r="GV155" s="252">
        <v>8039</v>
      </c>
      <c r="GW155" s="253"/>
      <c r="GX155" s="252">
        <v>8049</v>
      </c>
      <c r="GY155" s="253"/>
      <c r="GZ155" s="252">
        <v>8059</v>
      </c>
      <c r="HA155" s="253"/>
      <c r="HB155" s="252">
        <v>8070</v>
      </c>
      <c r="HC155" s="253"/>
      <c r="HD155" s="252">
        <v>8080</v>
      </c>
      <c r="HE155" s="253"/>
      <c r="HF155" s="252">
        <v>8090</v>
      </c>
      <c r="HG155" s="254"/>
      <c r="HH155" s="62">
        <v>36</v>
      </c>
      <c r="HI155" s="62" t="s">
        <v>74</v>
      </c>
      <c r="HJ155" s="254">
        <v>2</v>
      </c>
      <c r="HK155" s="253"/>
      <c r="HL155" s="252">
        <v>3</v>
      </c>
      <c r="HM155" s="253"/>
      <c r="HN155" s="252">
        <v>5</v>
      </c>
      <c r="HO155" s="253"/>
      <c r="IB155" s="149" t="s">
        <v>357</v>
      </c>
      <c r="IC155" s="149"/>
      <c r="ID155" s="149">
        <v>3270</v>
      </c>
      <c r="IE155" s="149"/>
      <c r="IF155" s="149">
        <v>3319</v>
      </c>
      <c r="IG155" s="149"/>
      <c r="IH155" s="149">
        <v>3367</v>
      </c>
      <c r="II155" s="149"/>
      <c r="IJ155" s="149">
        <v>3416</v>
      </c>
      <c r="IK155" s="149"/>
      <c r="IL155" s="149">
        <v>3465</v>
      </c>
      <c r="IM155" s="149"/>
      <c r="IN155" s="149">
        <v>3514</v>
      </c>
      <c r="IO155" s="149"/>
      <c r="IP155" s="149">
        <v>3564</v>
      </c>
      <c r="IQ155" s="149"/>
      <c r="IR155" s="149">
        <v>3613</v>
      </c>
      <c r="IS155" s="149"/>
      <c r="IT155" s="149">
        <v>3663</v>
      </c>
      <c r="IU155" s="149"/>
      <c r="IV155" s="149">
        <v>3713</v>
      </c>
      <c r="IW155" s="149"/>
      <c r="IX155" s="149">
        <v>3764</v>
      </c>
      <c r="IY155" s="242"/>
      <c r="IZ155" s="62">
        <v>36</v>
      </c>
      <c r="JA155" s="62" t="s">
        <v>74</v>
      </c>
      <c r="JB155" s="243">
        <v>8</v>
      </c>
      <c r="JC155" s="149"/>
      <c r="JD155" s="149">
        <v>16</v>
      </c>
      <c r="JE155" s="149"/>
      <c r="JF155" s="149">
        <v>25</v>
      </c>
      <c r="JG155" s="149"/>
    </row>
    <row r="156" spans="192:267" ht="48" customHeight="1" x14ac:dyDescent="0.25">
      <c r="GJ156" s="252" t="s">
        <v>355</v>
      </c>
      <c r="GK156" s="253"/>
      <c r="GL156" s="252">
        <v>8090</v>
      </c>
      <c r="GM156" s="253"/>
      <c r="GN156" s="252">
        <v>8100</v>
      </c>
      <c r="GO156" s="253"/>
      <c r="GP156" s="252">
        <v>8111</v>
      </c>
      <c r="GQ156" s="253"/>
      <c r="GR156" s="252">
        <v>8121</v>
      </c>
      <c r="GS156" s="253"/>
      <c r="GT156" s="252">
        <v>8131</v>
      </c>
      <c r="GU156" s="253"/>
      <c r="GV156" s="252">
        <v>8141</v>
      </c>
      <c r="GW156" s="253"/>
      <c r="GX156" s="252">
        <v>8151</v>
      </c>
      <c r="GY156" s="253"/>
      <c r="GZ156" s="252">
        <v>8161</v>
      </c>
      <c r="HA156" s="253"/>
      <c r="HB156" s="252">
        <v>8171</v>
      </c>
      <c r="HC156" s="253"/>
      <c r="HD156" s="252">
        <v>8181</v>
      </c>
      <c r="HE156" s="253"/>
      <c r="HF156" s="252" t="s">
        <v>377</v>
      </c>
      <c r="HG156" s="254"/>
      <c r="HH156" s="62">
        <v>35</v>
      </c>
      <c r="HI156" s="62" t="s">
        <v>74</v>
      </c>
      <c r="HJ156" s="254">
        <v>2</v>
      </c>
      <c r="HK156" s="253"/>
      <c r="HL156" s="252">
        <v>3</v>
      </c>
      <c r="HM156" s="253"/>
      <c r="HN156" s="252">
        <v>5</v>
      </c>
      <c r="HO156" s="253"/>
      <c r="IB156" s="149" t="s">
        <v>355</v>
      </c>
      <c r="IC156" s="149"/>
      <c r="ID156" s="149">
        <v>3764</v>
      </c>
      <c r="IE156" s="149"/>
      <c r="IF156" s="149">
        <v>3814</v>
      </c>
      <c r="IG156" s="149"/>
      <c r="IH156" s="149">
        <v>3865</v>
      </c>
      <c r="II156" s="149"/>
      <c r="IJ156" s="149">
        <v>3916</v>
      </c>
      <c r="IK156" s="149"/>
      <c r="IL156" s="149">
        <v>3968</v>
      </c>
      <c r="IM156" s="149"/>
      <c r="IN156" s="149">
        <v>4019</v>
      </c>
      <c r="IO156" s="149"/>
      <c r="IP156" s="149">
        <v>4071</v>
      </c>
      <c r="IQ156" s="149"/>
      <c r="IR156" s="149">
        <v>4124</v>
      </c>
      <c r="IS156" s="149"/>
      <c r="IT156" s="149">
        <v>4176</v>
      </c>
      <c r="IU156" s="149"/>
      <c r="IV156" s="149">
        <v>4229</v>
      </c>
      <c r="IW156" s="149"/>
      <c r="IX156" s="149">
        <v>1.4280999999999999</v>
      </c>
      <c r="IY156" s="242"/>
      <c r="IZ156" s="62">
        <v>35</v>
      </c>
      <c r="JA156" s="62" t="s">
        <v>74</v>
      </c>
      <c r="JB156" s="243">
        <v>9</v>
      </c>
      <c r="JC156" s="149"/>
      <c r="JD156" s="149">
        <v>17</v>
      </c>
      <c r="JE156" s="149"/>
      <c r="JF156" s="149">
        <v>26</v>
      </c>
      <c r="JG156" s="149"/>
    </row>
    <row r="157" spans="192:267" ht="48" customHeight="1" x14ac:dyDescent="0.25">
      <c r="GJ157" s="252" t="s">
        <v>352</v>
      </c>
      <c r="GK157" s="253"/>
      <c r="GL157" s="252" t="s">
        <v>377</v>
      </c>
      <c r="GM157" s="253"/>
      <c r="GN157" s="252">
        <v>8202</v>
      </c>
      <c r="GO157" s="253"/>
      <c r="GP157" s="252">
        <v>8211</v>
      </c>
      <c r="GQ157" s="253"/>
      <c r="GR157" s="252">
        <v>8221</v>
      </c>
      <c r="GS157" s="253"/>
      <c r="GT157" s="252">
        <v>8231</v>
      </c>
      <c r="GU157" s="253"/>
      <c r="GV157" s="252">
        <v>8241</v>
      </c>
      <c r="GW157" s="253"/>
      <c r="GX157" s="252">
        <v>8251</v>
      </c>
      <c r="GY157" s="253"/>
      <c r="GZ157" s="252">
        <v>8261</v>
      </c>
      <c r="HA157" s="253"/>
      <c r="HB157" s="252">
        <v>8271</v>
      </c>
      <c r="HC157" s="253"/>
      <c r="HD157" s="252">
        <v>8281</v>
      </c>
      <c r="HE157" s="253"/>
      <c r="HF157" s="252">
        <v>8290</v>
      </c>
      <c r="HG157" s="254"/>
      <c r="HH157" s="62">
        <v>34</v>
      </c>
      <c r="HI157" s="62" t="s">
        <v>74</v>
      </c>
      <c r="HJ157" s="254">
        <v>2</v>
      </c>
      <c r="HK157" s="253"/>
      <c r="HL157" s="252">
        <v>3</v>
      </c>
      <c r="HM157" s="253"/>
      <c r="HN157" s="252">
        <v>5</v>
      </c>
      <c r="HO157" s="253"/>
      <c r="IB157" s="149" t="s">
        <v>352</v>
      </c>
      <c r="IC157" s="149"/>
      <c r="ID157" s="149">
        <v>1.4280999999999999</v>
      </c>
      <c r="IE157" s="149"/>
      <c r="IF157" s="149">
        <v>4335</v>
      </c>
      <c r="IG157" s="149"/>
      <c r="IH157" s="149">
        <v>4388</v>
      </c>
      <c r="II157" s="149"/>
      <c r="IJ157" s="149">
        <v>4442</v>
      </c>
      <c r="IK157" s="149"/>
      <c r="IL157" s="149">
        <v>4496</v>
      </c>
      <c r="IM157" s="149"/>
      <c r="IN157" s="149">
        <v>4550</v>
      </c>
      <c r="IO157" s="149"/>
      <c r="IP157" s="149">
        <v>4605</v>
      </c>
      <c r="IQ157" s="149"/>
      <c r="IR157" s="149">
        <v>4659</v>
      </c>
      <c r="IS157" s="149"/>
      <c r="IT157" s="149">
        <v>4715</v>
      </c>
      <c r="IU157" s="149"/>
      <c r="IV157" s="149">
        <v>4770</v>
      </c>
      <c r="IW157" s="149"/>
      <c r="IX157" s="149">
        <v>4826</v>
      </c>
      <c r="IY157" s="242"/>
      <c r="IZ157" s="62">
        <v>34</v>
      </c>
      <c r="JA157" s="62" t="s">
        <v>74</v>
      </c>
      <c r="JB157" s="243">
        <v>9</v>
      </c>
      <c r="JC157" s="149"/>
      <c r="JD157" s="149">
        <v>18</v>
      </c>
      <c r="JE157" s="149"/>
      <c r="JF157" s="149">
        <v>27</v>
      </c>
      <c r="JG157" s="149"/>
    </row>
    <row r="158" spans="192:267" ht="48" customHeight="1" x14ac:dyDescent="0.25">
      <c r="GJ158" s="252" t="s">
        <v>349</v>
      </c>
      <c r="GK158" s="253"/>
      <c r="GL158" s="252">
        <v>8290</v>
      </c>
      <c r="GM158" s="253"/>
      <c r="GN158" s="252">
        <v>8300</v>
      </c>
      <c r="GO158" s="253"/>
      <c r="GP158" s="252">
        <v>8310</v>
      </c>
      <c r="GQ158" s="253"/>
      <c r="GR158" s="252">
        <v>8320</v>
      </c>
      <c r="GS158" s="253"/>
      <c r="GT158" s="252">
        <v>8329</v>
      </c>
      <c r="GU158" s="253"/>
      <c r="GV158" s="252">
        <v>8339</v>
      </c>
      <c r="GW158" s="253"/>
      <c r="GX158" s="252">
        <v>8348</v>
      </c>
      <c r="GY158" s="253"/>
      <c r="GZ158" s="252">
        <v>8358</v>
      </c>
      <c r="HA158" s="253"/>
      <c r="HB158" s="252">
        <v>8368</v>
      </c>
      <c r="HC158" s="253"/>
      <c r="HD158" s="252">
        <v>8377</v>
      </c>
      <c r="HE158" s="253"/>
      <c r="HF158" s="252">
        <v>8387</v>
      </c>
      <c r="HG158" s="254"/>
      <c r="HH158" s="62">
        <v>33</v>
      </c>
      <c r="HI158" s="62" t="s">
        <v>74</v>
      </c>
      <c r="HJ158" s="254">
        <v>2</v>
      </c>
      <c r="HK158" s="253"/>
      <c r="HL158" s="252">
        <v>3</v>
      </c>
      <c r="HM158" s="253"/>
      <c r="HN158" s="252">
        <v>5</v>
      </c>
      <c r="HO158" s="253"/>
      <c r="IB158" s="149" t="s">
        <v>349</v>
      </c>
      <c r="IC158" s="149"/>
      <c r="ID158" s="149">
        <v>4826</v>
      </c>
      <c r="IE158" s="149"/>
      <c r="IF158" s="149">
        <v>4882</v>
      </c>
      <c r="IG158" s="149"/>
      <c r="IH158" s="149">
        <v>4938</v>
      </c>
      <c r="II158" s="149"/>
      <c r="IJ158" s="149">
        <v>4994</v>
      </c>
      <c r="IK158" s="149"/>
      <c r="IL158" s="149">
        <v>5051</v>
      </c>
      <c r="IM158" s="149"/>
      <c r="IN158" s="149">
        <v>5108</v>
      </c>
      <c r="IO158" s="149"/>
      <c r="IP158" s="149">
        <v>5166</v>
      </c>
      <c r="IQ158" s="149"/>
      <c r="IR158" s="149">
        <v>5224</v>
      </c>
      <c r="IS158" s="149"/>
      <c r="IT158" s="149">
        <v>5282</v>
      </c>
      <c r="IU158" s="149"/>
      <c r="IV158" s="149">
        <v>5340</v>
      </c>
      <c r="IW158" s="149"/>
      <c r="IX158" s="149">
        <v>5399</v>
      </c>
      <c r="IY158" s="242"/>
      <c r="IZ158" s="62">
        <v>33</v>
      </c>
      <c r="JA158" s="62" t="s">
        <v>74</v>
      </c>
      <c r="JB158" s="243">
        <v>10</v>
      </c>
      <c r="JC158" s="149"/>
      <c r="JD158" s="149">
        <v>19</v>
      </c>
      <c r="JE158" s="149"/>
      <c r="JF158" s="149">
        <v>29</v>
      </c>
      <c r="JG158" s="149"/>
    </row>
    <row r="159" spans="192:267" ht="48" customHeight="1" x14ac:dyDescent="0.25">
      <c r="GJ159" s="252" t="s">
        <v>347</v>
      </c>
      <c r="GK159" s="253"/>
      <c r="GL159" s="252">
        <v>8387</v>
      </c>
      <c r="GM159" s="253"/>
      <c r="GN159" s="252">
        <v>8396</v>
      </c>
      <c r="GO159" s="253"/>
      <c r="GP159" s="252">
        <v>8406</v>
      </c>
      <c r="GQ159" s="253"/>
      <c r="GR159" s="252">
        <v>8415</v>
      </c>
      <c r="GS159" s="253"/>
      <c r="GT159" s="252">
        <v>8425</v>
      </c>
      <c r="GU159" s="253"/>
      <c r="GV159" s="252">
        <v>8434</v>
      </c>
      <c r="GW159" s="253"/>
      <c r="GX159" s="252">
        <v>8443</v>
      </c>
      <c r="GY159" s="253"/>
      <c r="GZ159" s="252">
        <v>8453</v>
      </c>
      <c r="HA159" s="253"/>
      <c r="HB159" s="252">
        <v>8462</v>
      </c>
      <c r="HC159" s="253"/>
      <c r="HD159" s="252">
        <v>8471</v>
      </c>
      <c r="HE159" s="253"/>
      <c r="HF159" s="252">
        <v>8480</v>
      </c>
      <c r="HG159" s="254"/>
      <c r="HH159" s="62">
        <v>32</v>
      </c>
      <c r="HI159" s="62" t="s">
        <v>74</v>
      </c>
      <c r="HJ159" s="254">
        <v>2</v>
      </c>
      <c r="HK159" s="253"/>
      <c r="HL159" s="252">
        <v>3</v>
      </c>
      <c r="HM159" s="253"/>
      <c r="HN159" s="252">
        <v>5</v>
      </c>
      <c r="HO159" s="253"/>
      <c r="IB159" s="149" t="s">
        <v>347</v>
      </c>
      <c r="IC159" s="149"/>
      <c r="ID159" s="149">
        <v>5399</v>
      </c>
      <c r="IE159" s="149"/>
      <c r="IF159" s="149">
        <v>5458</v>
      </c>
      <c r="IG159" s="149"/>
      <c r="IH159" s="149">
        <v>5517</v>
      </c>
      <c r="II159" s="149"/>
      <c r="IJ159" s="149">
        <v>5577</v>
      </c>
      <c r="IK159" s="149"/>
      <c r="IL159" s="149">
        <v>5637</v>
      </c>
      <c r="IM159" s="149"/>
      <c r="IN159" s="149">
        <v>5697</v>
      </c>
      <c r="IO159" s="149"/>
      <c r="IP159" s="149">
        <v>5757</v>
      </c>
      <c r="IQ159" s="149"/>
      <c r="IR159" s="149">
        <v>5818</v>
      </c>
      <c r="IS159" s="149"/>
      <c r="IT159" s="149">
        <v>5880</v>
      </c>
      <c r="IU159" s="149"/>
      <c r="IV159" s="149">
        <v>5941</v>
      </c>
      <c r="IW159" s="149"/>
      <c r="IX159" s="149">
        <v>6003</v>
      </c>
      <c r="IY159" s="242"/>
      <c r="IZ159" s="62">
        <v>32</v>
      </c>
      <c r="JA159" s="62" t="s">
        <v>74</v>
      </c>
      <c r="JB159" s="243">
        <v>10</v>
      </c>
      <c r="JC159" s="149"/>
      <c r="JD159" s="149">
        <v>20</v>
      </c>
      <c r="JE159" s="149"/>
      <c r="JF159" s="149">
        <v>30</v>
      </c>
      <c r="JG159" s="149"/>
    </row>
    <row r="160" spans="192:267" ht="48" customHeight="1" x14ac:dyDescent="0.25">
      <c r="GJ160" s="252" t="s">
        <v>345</v>
      </c>
      <c r="GK160" s="253"/>
      <c r="GL160" s="252">
        <v>8480</v>
      </c>
      <c r="GM160" s="253"/>
      <c r="GN160" s="252">
        <v>8490</v>
      </c>
      <c r="GO160" s="253"/>
      <c r="GP160" s="252">
        <v>8499</v>
      </c>
      <c r="GQ160" s="253"/>
      <c r="GR160" s="252">
        <v>8508</v>
      </c>
      <c r="GS160" s="253"/>
      <c r="GT160" s="252">
        <v>8517</v>
      </c>
      <c r="GU160" s="253"/>
      <c r="GV160" s="252">
        <v>8526</v>
      </c>
      <c r="GW160" s="253"/>
      <c r="GX160" s="252">
        <v>8536</v>
      </c>
      <c r="GY160" s="253"/>
      <c r="GZ160" s="252">
        <v>8545</v>
      </c>
      <c r="HA160" s="253"/>
      <c r="HB160" s="252">
        <v>8554</v>
      </c>
      <c r="HC160" s="253"/>
      <c r="HD160" s="252">
        <v>8563</v>
      </c>
      <c r="HE160" s="253"/>
      <c r="HF160" s="252">
        <v>8572</v>
      </c>
      <c r="HG160" s="254"/>
      <c r="HH160" s="62">
        <v>31</v>
      </c>
      <c r="HI160" s="62" t="s">
        <v>74</v>
      </c>
      <c r="HJ160" s="254">
        <v>2</v>
      </c>
      <c r="HK160" s="253"/>
      <c r="HL160" s="252">
        <v>3</v>
      </c>
      <c r="HM160" s="253"/>
      <c r="HN160" s="252">
        <v>5</v>
      </c>
      <c r="HO160" s="253"/>
      <c r="IB160" s="149" t="s">
        <v>345</v>
      </c>
      <c r="IC160" s="149"/>
      <c r="ID160" s="149">
        <v>6003</v>
      </c>
      <c r="IE160" s="149"/>
      <c r="IF160" s="149">
        <v>6066</v>
      </c>
      <c r="IG160" s="149"/>
      <c r="IH160" s="149">
        <v>6128</v>
      </c>
      <c r="II160" s="149"/>
      <c r="IJ160" s="149">
        <v>6191</v>
      </c>
      <c r="IK160" s="149"/>
      <c r="IL160" s="149">
        <v>6255</v>
      </c>
      <c r="IM160" s="149"/>
      <c r="IN160" s="149">
        <v>6319</v>
      </c>
      <c r="IO160" s="149"/>
      <c r="IP160" s="149">
        <v>6383</v>
      </c>
      <c r="IQ160" s="149"/>
      <c r="IR160" s="149">
        <v>6447</v>
      </c>
      <c r="IS160" s="149"/>
      <c r="IT160" s="149">
        <v>6512</v>
      </c>
      <c r="IU160" s="149"/>
      <c r="IV160" s="149">
        <v>6577</v>
      </c>
      <c r="IW160" s="149"/>
      <c r="IX160" s="149">
        <v>6643</v>
      </c>
      <c r="IY160" s="242"/>
      <c r="IZ160" s="62">
        <v>31</v>
      </c>
      <c r="JA160" s="62" t="s">
        <v>74</v>
      </c>
      <c r="JB160" s="243">
        <v>11</v>
      </c>
      <c r="JC160" s="149"/>
      <c r="JD160" s="149">
        <v>21</v>
      </c>
      <c r="JE160" s="149"/>
      <c r="JF160" s="149">
        <v>32</v>
      </c>
      <c r="JG160" s="149"/>
    </row>
    <row r="161" spans="192:267" ht="48" customHeight="1" x14ac:dyDescent="0.25">
      <c r="GJ161" s="252" t="s">
        <v>343</v>
      </c>
      <c r="GK161" s="253"/>
      <c r="GL161" s="252">
        <v>8572</v>
      </c>
      <c r="GM161" s="253"/>
      <c r="GN161" s="252">
        <v>8581</v>
      </c>
      <c r="GO161" s="253"/>
      <c r="GP161" s="252">
        <v>8590</v>
      </c>
      <c r="GQ161" s="253"/>
      <c r="GR161" s="252">
        <v>8599</v>
      </c>
      <c r="GS161" s="253"/>
      <c r="GT161" s="252">
        <v>8607</v>
      </c>
      <c r="GU161" s="253"/>
      <c r="GV161" s="252">
        <v>8616</v>
      </c>
      <c r="GW161" s="253"/>
      <c r="GX161" s="252">
        <v>8625</v>
      </c>
      <c r="GY161" s="253"/>
      <c r="GZ161" s="252">
        <v>8634</v>
      </c>
      <c r="HA161" s="253"/>
      <c r="HB161" s="252">
        <v>8643</v>
      </c>
      <c r="HC161" s="253"/>
      <c r="HD161" s="252">
        <v>8652</v>
      </c>
      <c r="HE161" s="253"/>
      <c r="HF161" s="252" t="s">
        <v>378</v>
      </c>
      <c r="HG161" s="254"/>
      <c r="HH161" s="62">
        <v>30</v>
      </c>
      <c r="HI161" s="62" t="s">
        <v>74</v>
      </c>
      <c r="HJ161" s="254">
        <v>1</v>
      </c>
      <c r="HK161" s="253"/>
      <c r="HL161" s="252">
        <v>3</v>
      </c>
      <c r="HM161" s="253"/>
      <c r="HN161" s="252">
        <v>4</v>
      </c>
      <c r="HO161" s="253"/>
      <c r="IB161" s="149" t="s">
        <v>343</v>
      </c>
      <c r="IC161" s="149"/>
      <c r="ID161" s="149">
        <v>6643</v>
      </c>
      <c r="IE161" s="149"/>
      <c r="IF161" s="149">
        <v>6709</v>
      </c>
      <c r="IG161" s="149"/>
      <c r="IH161" s="149">
        <v>6775</v>
      </c>
      <c r="II161" s="149"/>
      <c r="IJ161" s="149">
        <v>6842</v>
      </c>
      <c r="IK161" s="149"/>
      <c r="IL161" s="149">
        <v>6909</v>
      </c>
      <c r="IM161" s="149"/>
      <c r="IN161" s="149">
        <v>6977</v>
      </c>
      <c r="IO161" s="149"/>
      <c r="IP161" s="149">
        <v>7045</v>
      </c>
      <c r="IQ161" s="149"/>
      <c r="IR161" s="149">
        <v>7113</v>
      </c>
      <c r="IS161" s="149"/>
      <c r="IT161" s="149">
        <v>7182</v>
      </c>
      <c r="IU161" s="149"/>
      <c r="IV161" s="149">
        <v>7251</v>
      </c>
      <c r="IW161" s="149"/>
      <c r="IX161" s="149">
        <v>1.7321</v>
      </c>
      <c r="IY161" s="242"/>
      <c r="IZ161" s="62">
        <v>30</v>
      </c>
      <c r="JA161" s="62" t="s">
        <v>74</v>
      </c>
      <c r="JB161" s="243">
        <v>11</v>
      </c>
      <c r="JC161" s="149"/>
      <c r="JD161" s="149">
        <v>23</v>
      </c>
      <c r="JE161" s="149"/>
      <c r="JF161" s="149">
        <v>34</v>
      </c>
      <c r="JG161" s="149"/>
    </row>
    <row r="162" spans="192:267" ht="48" customHeight="1" x14ac:dyDescent="0.25">
      <c r="GJ162" s="252" t="s">
        <v>341</v>
      </c>
      <c r="GK162" s="253"/>
      <c r="GL162" s="252" t="s">
        <v>378</v>
      </c>
      <c r="GM162" s="253"/>
      <c r="GN162" s="252">
        <v>8669</v>
      </c>
      <c r="GO162" s="253"/>
      <c r="GP162" s="252">
        <v>8678</v>
      </c>
      <c r="GQ162" s="253"/>
      <c r="GR162" s="252">
        <v>8686</v>
      </c>
      <c r="GS162" s="253"/>
      <c r="GT162" s="252">
        <v>8695</v>
      </c>
      <c r="GU162" s="253"/>
      <c r="GV162" s="252">
        <v>8704</v>
      </c>
      <c r="GW162" s="253"/>
      <c r="GX162" s="252">
        <v>8712</v>
      </c>
      <c r="GY162" s="253"/>
      <c r="GZ162" s="252">
        <v>8721</v>
      </c>
      <c r="HA162" s="253"/>
      <c r="HB162" s="252">
        <v>8729</v>
      </c>
      <c r="HC162" s="253"/>
      <c r="HD162" s="252">
        <v>8738</v>
      </c>
      <c r="HE162" s="253"/>
      <c r="HF162" s="252">
        <v>8746</v>
      </c>
      <c r="HG162" s="254"/>
      <c r="HH162" s="62">
        <v>29</v>
      </c>
      <c r="HI162" s="62" t="s">
        <v>74</v>
      </c>
      <c r="HJ162" s="254">
        <v>1</v>
      </c>
      <c r="HK162" s="253"/>
      <c r="HL162" s="252">
        <v>3</v>
      </c>
      <c r="HM162" s="253"/>
      <c r="HN162" s="252">
        <v>4</v>
      </c>
      <c r="HO162" s="253"/>
      <c r="IB162" s="149" t="s">
        <v>341</v>
      </c>
      <c r="IC162" s="149"/>
      <c r="ID162" s="149">
        <v>1.732</v>
      </c>
      <c r="IE162" s="149"/>
      <c r="IF162" s="149">
        <v>1.7390000000000001</v>
      </c>
      <c r="IG162" s="149"/>
      <c r="IH162" s="149">
        <v>1.746</v>
      </c>
      <c r="II162" s="149"/>
      <c r="IJ162" s="149">
        <v>1.7529999999999999</v>
      </c>
      <c r="IK162" s="149"/>
      <c r="IL162" s="149">
        <v>1.76</v>
      </c>
      <c r="IM162" s="149"/>
      <c r="IN162" s="149">
        <v>1.7669999999999999</v>
      </c>
      <c r="IO162" s="149"/>
      <c r="IP162" s="149">
        <v>1.7749999999999999</v>
      </c>
      <c r="IQ162" s="149"/>
      <c r="IR162" s="149">
        <v>1.782</v>
      </c>
      <c r="IS162" s="149"/>
      <c r="IT162" s="149">
        <v>1.7889999999999999</v>
      </c>
      <c r="IU162" s="149"/>
      <c r="IV162" s="149">
        <v>1.7969999999999999</v>
      </c>
      <c r="IW162" s="149"/>
      <c r="IX162" s="149">
        <v>1.804</v>
      </c>
      <c r="IY162" s="242"/>
      <c r="IZ162" s="62">
        <v>29</v>
      </c>
      <c r="JA162" s="62" t="s">
        <v>74</v>
      </c>
      <c r="JB162" s="243">
        <v>1</v>
      </c>
      <c r="JC162" s="149"/>
      <c r="JD162" s="149">
        <v>2</v>
      </c>
      <c r="JE162" s="149"/>
      <c r="JF162" s="149">
        <v>4</v>
      </c>
      <c r="JG162" s="149"/>
    </row>
    <row r="163" spans="192:267" ht="48" customHeight="1" x14ac:dyDescent="0.25">
      <c r="GJ163" s="252" t="s">
        <v>338</v>
      </c>
      <c r="GK163" s="253"/>
      <c r="GL163" s="252">
        <v>8746</v>
      </c>
      <c r="GM163" s="253"/>
      <c r="GN163" s="252">
        <v>8755</v>
      </c>
      <c r="GO163" s="253"/>
      <c r="GP163" s="252">
        <v>8763</v>
      </c>
      <c r="GQ163" s="253"/>
      <c r="GR163" s="252">
        <v>8771</v>
      </c>
      <c r="GS163" s="253"/>
      <c r="GT163" s="252">
        <v>8780</v>
      </c>
      <c r="GU163" s="253"/>
      <c r="GV163" s="252">
        <v>8788</v>
      </c>
      <c r="GW163" s="253"/>
      <c r="GX163" s="252">
        <v>8796</v>
      </c>
      <c r="GY163" s="253"/>
      <c r="GZ163" s="252">
        <v>8805</v>
      </c>
      <c r="HA163" s="253"/>
      <c r="HB163" s="252">
        <v>8813</v>
      </c>
      <c r="HC163" s="253"/>
      <c r="HD163" s="252">
        <v>8821</v>
      </c>
      <c r="HE163" s="253"/>
      <c r="HF163" s="252">
        <v>8829</v>
      </c>
      <c r="HG163" s="254"/>
      <c r="HH163" s="62">
        <v>28</v>
      </c>
      <c r="HI163" s="62" t="s">
        <v>74</v>
      </c>
      <c r="HJ163" s="254">
        <v>1</v>
      </c>
      <c r="HK163" s="253"/>
      <c r="HL163" s="252">
        <v>3</v>
      </c>
      <c r="HM163" s="253"/>
      <c r="HN163" s="252">
        <v>4</v>
      </c>
      <c r="HO163" s="253"/>
      <c r="IB163" s="149" t="s">
        <v>338</v>
      </c>
      <c r="IC163" s="149"/>
      <c r="ID163" s="149">
        <v>1.804</v>
      </c>
      <c r="IE163" s="149"/>
      <c r="IF163" s="149">
        <v>1.8109999999999999</v>
      </c>
      <c r="IG163" s="149"/>
      <c r="IH163" s="149">
        <v>1.819</v>
      </c>
      <c r="II163" s="149"/>
      <c r="IJ163" s="149">
        <v>1.827</v>
      </c>
      <c r="IK163" s="149"/>
      <c r="IL163" s="149">
        <v>1.8340000000000001</v>
      </c>
      <c r="IM163" s="149"/>
      <c r="IN163" s="149">
        <v>1.8420000000000001</v>
      </c>
      <c r="IO163" s="149"/>
      <c r="IP163" s="149">
        <v>1.849</v>
      </c>
      <c r="IQ163" s="149"/>
      <c r="IR163" s="149">
        <v>1.857</v>
      </c>
      <c r="IS163" s="149"/>
      <c r="IT163" s="149">
        <v>1.865</v>
      </c>
      <c r="IU163" s="149"/>
      <c r="IV163" s="149">
        <v>1.873</v>
      </c>
      <c r="IW163" s="149"/>
      <c r="IX163" s="149">
        <v>1.881</v>
      </c>
      <c r="IY163" s="242"/>
      <c r="IZ163" s="62">
        <v>28</v>
      </c>
      <c r="JA163" s="62" t="s">
        <v>74</v>
      </c>
      <c r="JB163" s="243">
        <v>1</v>
      </c>
      <c r="JC163" s="149"/>
      <c r="JD163" s="149">
        <v>3</v>
      </c>
      <c r="JE163" s="149"/>
      <c r="JF163" s="149">
        <v>4</v>
      </c>
      <c r="JG163" s="149"/>
    </row>
    <row r="164" spans="192:267" ht="48" customHeight="1" x14ac:dyDescent="0.25">
      <c r="GJ164" s="252" t="s">
        <v>336</v>
      </c>
      <c r="GK164" s="253"/>
      <c r="GL164" s="252">
        <v>8829</v>
      </c>
      <c r="GM164" s="253"/>
      <c r="GN164" s="252">
        <v>8838</v>
      </c>
      <c r="GO164" s="253"/>
      <c r="GP164" s="252">
        <v>8846</v>
      </c>
      <c r="GQ164" s="253"/>
      <c r="GR164" s="252">
        <v>8854</v>
      </c>
      <c r="GS164" s="253"/>
      <c r="GT164" s="252">
        <v>8862</v>
      </c>
      <c r="GU164" s="253"/>
      <c r="GV164" s="252">
        <v>8870</v>
      </c>
      <c r="GW164" s="253"/>
      <c r="GX164" s="252">
        <v>8878</v>
      </c>
      <c r="GY164" s="253"/>
      <c r="GZ164" s="252">
        <v>8886</v>
      </c>
      <c r="HA164" s="253"/>
      <c r="HB164" s="252">
        <v>8894</v>
      </c>
      <c r="HC164" s="253"/>
      <c r="HD164" s="252">
        <v>8902</v>
      </c>
      <c r="HE164" s="253"/>
      <c r="HF164" s="252">
        <v>8910</v>
      </c>
      <c r="HG164" s="254"/>
      <c r="HH164" s="62">
        <v>27</v>
      </c>
      <c r="HI164" s="62" t="s">
        <v>74</v>
      </c>
      <c r="HJ164" s="254">
        <v>1</v>
      </c>
      <c r="HK164" s="253"/>
      <c r="HL164" s="252">
        <v>3</v>
      </c>
      <c r="HM164" s="253"/>
      <c r="HN164" s="252">
        <v>4</v>
      </c>
      <c r="HO164" s="253"/>
      <c r="IB164" s="149" t="s">
        <v>336</v>
      </c>
      <c r="IC164" s="149"/>
      <c r="ID164" s="149">
        <v>1.881</v>
      </c>
      <c r="IE164" s="149"/>
      <c r="IF164" s="149">
        <v>1.889</v>
      </c>
      <c r="IG164" s="149"/>
      <c r="IH164" s="149">
        <v>1.897</v>
      </c>
      <c r="II164" s="149"/>
      <c r="IJ164" s="149">
        <v>1.905</v>
      </c>
      <c r="IK164" s="149"/>
      <c r="IL164" s="149">
        <v>1.913</v>
      </c>
      <c r="IM164" s="149"/>
      <c r="IN164" s="149">
        <v>1.921</v>
      </c>
      <c r="IO164" s="149"/>
      <c r="IP164" s="149">
        <v>1.929</v>
      </c>
      <c r="IQ164" s="149"/>
      <c r="IR164" s="149">
        <v>1.9370000000000001</v>
      </c>
      <c r="IS164" s="149"/>
      <c r="IT164" s="149">
        <v>1.946</v>
      </c>
      <c r="IU164" s="149"/>
      <c r="IV164" s="149">
        <v>1.954</v>
      </c>
      <c r="IW164" s="149"/>
      <c r="IX164" s="149">
        <v>1.9630000000000001</v>
      </c>
      <c r="IY164" s="242"/>
      <c r="IZ164" s="62">
        <v>27</v>
      </c>
      <c r="JA164" s="62" t="s">
        <v>74</v>
      </c>
      <c r="JB164" s="243">
        <v>1</v>
      </c>
      <c r="JC164" s="149"/>
      <c r="JD164" s="149">
        <v>3</v>
      </c>
      <c r="JE164" s="149"/>
      <c r="JF164" s="149">
        <v>4</v>
      </c>
      <c r="JG164" s="149"/>
    </row>
    <row r="165" spans="192:267" ht="48" customHeight="1" x14ac:dyDescent="0.25">
      <c r="GJ165" s="252" t="s">
        <v>334</v>
      </c>
      <c r="GK165" s="253"/>
      <c r="GL165" s="252">
        <v>8910</v>
      </c>
      <c r="GM165" s="253"/>
      <c r="GN165" s="252">
        <v>8918</v>
      </c>
      <c r="GO165" s="253"/>
      <c r="GP165" s="252">
        <v>8926</v>
      </c>
      <c r="GQ165" s="253"/>
      <c r="GR165" s="252">
        <v>8934</v>
      </c>
      <c r="GS165" s="253"/>
      <c r="GT165" s="252">
        <v>8942</v>
      </c>
      <c r="GU165" s="253"/>
      <c r="GV165" s="252">
        <v>8949</v>
      </c>
      <c r="GW165" s="253"/>
      <c r="GX165" s="252">
        <v>8957</v>
      </c>
      <c r="GY165" s="253"/>
      <c r="GZ165" s="252">
        <v>8965</v>
      </c>
      <c r="HA165" s="253"/>
      <c r="HB165" s="252">
        <v>8973</v>
      </c>
      <c r="HC165" s="253"/>
      <c r="HD165" s="252">
        <v>8980</v>
      </c>
      <c r="HE165" s="253"/>
      <c r="HF165" s="252">
        <v>8988</v>
      </c>
      <c r="HG165" s="254"/>
      <c r="HH165" s="62">
        <v>26</v>
      </c>
      <c r="HI165" s="62" t="s">
        <v>74</v>
      </c>
      <c r="HJ165" s="254">
        <v>1</v>
      </c>
      <c r="HK165" s="253"/>
      <c r="HL165" s="252">
        <v>3</v>
      </c>
      <c r="HM165" s="253"/>
      <c r="HN165" s="252">
        <v>4</v>
      </c>
      <c r="HO165" s="253"/>
      <c r="IB165" s="149" t="s">
        <v>334</v>
      </c>
      <c r="IC165" s="149"/>
      <c r="ID165" s="149">
        <v>1.9630000000000001</v>
      </c>
      <c r="IE165" s="149"/>
      <c r="IF165" s="149">
        <v>1.9710000000000001</v>
      </c>
      <c r="IG165" s="149"/>
      <c r="IH165" s="149">
        <v>1.98</v>
      </c>
      <c r="II165" s="149"/>
      <c r="IJ165" s="149">
        <v>1.988</v>
      </c>
      <c r="IK165" s="149"/>
      <c r="IL165" s="149">
        <v>1.9970000000000001</v>
      </c>
      <c r="IM165" s="149"/>
      <c r="IN165" s="149">
        <v>2.0059999999999998</v>
      </c>
      <c r="IO165" s="149"/>
      <c r="IP165" s="149">
        <v>2.0139999999999998</v>
      </c>
      <c r="IQ165" s="149"/>
      <c r="IR165" s="149">
        <v>2.0230000000000001</v>
      </c>
      <c r="IS165" s="149"/>
      <c r="IT165" s="149">
        <v>2.032</v>
      </c>
      <c r="IU165" s="149"/>
      <c r="IV165" s="149">
        <v>2.0409999999999999</v>
      </c>
      <c r="IW165" s="149"/>
      <c r="IX165" s="149">
        <v>2.0499999999999998</v>
      </c>
      <c r="IY165" s="242"/>
      <c r="IZ165" s="62">
        <v>26</v>
      </c>
      <c r="JA165" s="62" t="s">
        <v>74</v>
      </c>
      <c r="JB165" s="243">
        <v>1</v>
      </c>
      <c r="JC165" s="149"/>
      <c r="JD165" s="149">
        <v>3</v>
      </c>
      <c r="JE165" s="149"/>
      <c r="JF165" s="149">
        <v>4</v>
      </c>
      <c r="JG165" s="149"/>
    </row>
    <row r="166" spans="192:267" ht="48" customHeight="1" x14ac:dyDescent="0.25">
      <c r="GJ166" s="252" t="s">
        <v>332</v>
      </c>
      <c r="GK166" s="253"/>
      <c r="GL166" s="252">
        <v>8988</v>
      </c>
      <c r="GM166" s="253"/>
      <c r="GN166" s="252">
        <v>8996</v>
      </c>
      <c r="GO166" s="253"/>
      <c r="GP166" s="252">
        <v>9003</v>
      </c>
      <c r="GQ166" s="253"/>
      <c r="GR166" s="252">
        <v>9011</v>
      </c>
      <c r="GS166" s="253"/>
      <c r="GT166" s="252">
        <v>9018</v>
      </c>
      <c r="GU166" s="253"/>
      <c r="GV166" s="252">
        <v>9026</v>
      </c>
      <c r="GW166" s="253"/>
      <c r="GX166" s="252">
        <v>9033</v>
      </c>
      <c r="GY166" s="253"/>
      <c r="GZ166" s="252">
        <v>9041</v>
      </c>
      <c r="HA166" s="253"/>
      <c r="HB166" s="252">
        <v>9048</v>
      </c>
      <c r="HC166" s="253"/>
      <c r="HD166" s="252">
        <v>9056</v>
      </c>
      <c r="HE166" s="253"/>
      <c r="HF166" s="252" t="s">
        <v>379</v>
      </c>
      <c r="HG166" s="254"/>
      <c r="HH166" s="62">
        <v>25</v>
      </c>
      <c r="HI166" s="62" t="s">
        <v>74</v>
      </c>
      <c r="HJ166" s="254">
        <v>1</v>
      </c>
      <c r="HK166" s="253"/>
      <c r="HL166" s="252">
        <v>3</v>
      </c>
      <c r="HM166" s="253"/>
      <c r="HN166" s="252">
        <v>4</v>
      </c>
      <c r="HO166" s="253"/>
      <c r="IB166" s="149" t="s">
        <v>332</v>
      </c>
      <c r="IC166" s="149"/>
      <c r="ID166" s="149">
        <v>2.0499999999999998</v>
      </c>
      <c r="IE166" s="149"/>
      <c r="IF166" s="149">
        <v>2.0590000000000002</v>
      </c>
      <c r="IG166" s="149"/>
      <c r="IH166" s="149">
        <v>2.069</v>
      </c>
      <c r="II166" s="149"/>
      <c r="IJ166" s="149">
        <v>2.0779999999999998</v>
      </c>
      <c r="IK166" s="149"/>
      <c r="IL166" s="149">
        <v>2.0870000000000002</v>
      </c>
      <c r="IM166" s="149"/>
      <c r="IN166" s="149">
        <v>2.097</v>
      </c>
      <c r="IO166" s="149"/>
      <c r="IP166" s="149">
        <v>2.1059999999999999</v>
      </c>
      <c r="IQ166" s="149"/>
      <c r="IR166" s="149">
        <v>2.1160000000000001</v>
      </c>
      <c r="IS166" s="149"/>
      <c r="IT166" s="149">
        <v>2.125</v>
      </c>
      <c r="IU166" s="149"/>
      <c r="IV166" s="149">
        <v>2.1349999999999998</v>
      </c>
      <c r="IW166" s="149"/>
      <c r="IX166" s="149">
        <v>2.145</v>
      </c>
      <c r="IY166" s="242"/>
      <c r="IZ166" s="62">
        <v>25</v>
      </c>
      <c r="JA166" s="62" t="s">
        <v>74</v>
      </c>
      <c r="JB166" s="243">
        <v>2</v>
      </c>
      <c r="JC166" s="149"/>
      <c r="JD166" s="149">
        <v>3</v>
      </c>
      <c r="JE166" s="149"/>
      <c r="JF166" s="149">
        <v>5</v>
      </c>
      <c r="JG166" s="149"/>
    </row>
    <row r="167" spans="192:267" ht="48" customHeight="1" x14ac:dyDescent="0.25">
      <c r="GJ167" s="252" t="s">
        <v>330</v>
      </c>
      <c r="GK167" s="253"/>
      <c r="GL167" s="252" t="s">
        <v>379</v>
      </c>
      <c r="GM167" s="253"/>
      <c r="GN167" s="252">
        <v>9070</v>
      </c>
      <c r="GO167" s="253"/>
      <c r="GP167" s="252">
        <v>9078</v>
      </c>
      <c r="GQ167" s="253"/>
      <c r="GR167" s="252">
        <v>9085</v>
      </c>
      <c r="GS167" s="253"/>
      <c r="GT167" s="252">
        <v>9092</v>
      </c>
      <c r="GU167" s="253"/>
      <c r="GV167" s="252">
        <v>9100</v>
      </c>
      <c r="GW167" s="253"/>
      <c r="GX167" s="252">
        <v>9107</v>
      </c>
      <c r="GY167" s="253"/>
      <c r="GZ167" s="252">
        <v>9114</v>
      </c>
      <c r="HA167" s="253"/>
      <c r="HB167" s="252">
        <v>9121</v>
      </c>
      <c r="HC167" s="253"/>
      <c r="HD167" s="252">
        <v>9128</v>
      </c>
      <c r="HE167" s="253"/>
      <c r="HF167" s="252">
        <v>9135</v>
      </c>
      <c r="HG167" s="254"/>
      <c r="HH167" s="62">
        <v>24</v>
      </c>
      <c r="HI167" s="62" t="s">
        <v>74</v>
      </c>
      <c r="HJ167" s="254">
        <v>1</v>
      </c>
      <c r="HK167" s="253"/>
      <c r="HL167" s="252">
        <v>2</v>
      </c>
      <c r="HM167" s="253"/>
      <c r="HN167" s="252">
        <v>4</v>
      </c>
      <c r="HO167" s="253"/>
      <c r="IB167" s="149" t="s">
        <v>330</v>
      </c>
      <c r="IC167" s="149"/>
      <c r="ID167" s="149">
        <v>2.145</v>
      </c>
      <c r="IE167" s="149"/>
      <c r="IF167" s="149">
        <v>2.1539999999999999</v>
      </c>
      <c r="IG167" s="149"/>
      <c r="IH167" s="149">
        <v>2.1640000000000001</v>
      </c>
      <c r="II167" s="149"/>
      <c r="IJ167" s="149">
        <v>2.1739999999999999</v>
      </c>
      <c r="IK167" s="149"/>
      <c r="IL167" s="149">
        <v>2.1840000000000002</v>
      </c>
      <c r="IM167" s="149"/>
      <c r="IN167" s="149">
        <v>2.194</v>
      </c>
      <c r="IO167" s="149"/>
      <c r="IP167" s="149">
        <v>2.2040000000000002</v>
      </c>
      <c r="IQ167" s="149"/>
      <c r="IR167" s="149">
        <v>2.2149999999999999</v>
      </c>
      <c r="IS167" s="149"/>
      <c r="IT167" s="149">
        <v>2.2250000000000001</v>
      </c>
      <c r="IU167" s="149"/>
      <c r="IV167" s="149">
        <v>2.2360000000000002</v>
      </c>
      <c r="IW167" s="149"/>
      <c r="IX167" s="149">
        <v>2.246</v>
      </c>
      <c r="IY167" s="242"/>
      <c r="IZ167" s="62">
        <v>24</v>
      </c>
      <c r="JA167" s="62" t="s">
        <v>74</v>
      </c>
      <c r="JB167" s="243">
        <v>2</v>
      </c>
      <c r="JC167" s="149"/>
      <c r="JD167" s="149">
        <v>3</v>
      </c>
      <c r="JE167" s="149"/>
      <c r="JF167" s="149">
        <v>5</v>
      </c>
      <c r="JG167" s="149"/>
    </row>
    <row r="168" spans="192:267" ht="48" customHeight="1" x14ac:dyDescent="0.25">
      <c r="GJ168" s="252" t="s">
        <v>327</v>
      </c>
      <c r="GK168" s="253"/>
      <c r="GL168" s="252">
        <v>9135</v>
      </c>
      <c r="GM168" s="253"/>
      <c r="GN168" s="252">
        <v>9143</v>
      </c>
      <c r="GO168" s="253"/>
      <c r="GP168" s="252">
        <v>9150</v>
      </c>
      <c r="GQ168" s="253"/>
      <c r="GR168" s="252">
        <v>9157</v>
      </c>
      <c r="GS168" s="253"/>
      <c r="GT168" s="252">
        <v>9164</v>
      </c>
      <c r="GU168" s="253"/>
      <c r="GV168" s="252">
        <v>9171</v>
      </c>
      <c r="GW168" s="253"/>
      <c r="GX168" s="252">
        <v>9178</v>
      </c>
      <c r="GY168" s="253"/>
      <c r="GZ168" s="252">
        <v>9184</v>
      </c>
      <c r="HA168" s="253"/>
      <c r="HB168" s="252">
        <v>9191</v>
      </c>
      <c r="HC168" s="253"/>
      <c r="HD168" s="252">
        <v>9198</v>
      </c>
      <c r="HE168" s="253"/>
      <c r="HF168" s="252">
        <v>9205</v>
      </c>
      <c r="HG168" s="254"/>
      <c r="HH168" s="62">
        <v>23</v>
      </c>
      <c r="HI168" s="62" t="s">
        <v>74</v>
      </c>
      <c r="HJ168" s="254">
        <v>1</v>
      </c>
      <c r="HK168" s="253"/>
      <c r="HL168" s="252">
        <v>2</v>
      </c>
      <c r="HM168" s="253"/>
      <c r="HN168" s="252">
        <v>3</v>
      </c>
      <c r="HO168" s="253"/>
      <c r="IB168" s="149" t="s">
        <v>327</v>
      </c>
      <c r="IC168" s="149"/>
      <c r="ID168" s="149">
        <v>2.246</v>
      </c>
      <c r="IE168" s="149"/>
      <c r="IF168" s="149">
        <v>2.2570000000000001</v>
      </c>
      <c r="IG168" s="149"/>
      <c r="IH168" s="149">
        <v>2.2669999999999999</v>
      </c>
      <c r="II168" s="149"/>
      <c r="IJ168" s="149">
        <v>2.278</v>
      </c>
      <c r="IK168" s="149"/>
      <c r="IL168" s="149">
        <v>2.2890000000000001</v>
      </c>
      <c r="IM168" s="149"/>
      <c r="IN168" s="149">
        <v>2.2999999999999998</v>
      </c>
      <c r="IO168" s="149"/>
      <c r="IP168" s="149">
        <v>2.3109999999999999</v>
      </c>
      <c r="IQ168" s="149"/>
      <c r="IR168" s="149">
        <v>2.3220000000000001</v>
      </c>
      <c r="IS168" s="149"/>
      <c r="IT168" s="149">
        <v>2.3330000000000002</v>
      </c>
      <c r="IU168" s="149"/>
      <c r="IV168" s="149">
        <v>2.3439999999999999</v>
      </c>
      <c r="IW168" s="149"/>
      <c r="IX168" s="149">
        <v>2.3559999999999999</v>
      </c>
      <c r="IY168" s="242"/>
      <c r="IZ168" s="62">
        <v>23</v>
      </c>
      <c r="JA168" s="62" t="s">
        <v>74</v>
      </c>
      <c r="JB168" s="243">
        <v>2</v>
      </c>
      <c r="JC168" s="149"/>
      <c r="JD168" s="149">
        <v>4</v>
      </c>
      <c r="JE168" s="149"/>
      <c r="JF168" s="149">
        <v>5</v>
      </c>
      <c r="JG168" s="149"/>
    </row>
    <row r="169" spans="192:267" ht="48" customHeight="1" x14ac:dyDescent="0.25">
      <c r="GJ169" s="252" t="s">
        <v>325</v>
      </c>
      <c r="GK169" s="253"/>
      <c r="GL169" s="252">
        <v>9205</v>
      </c>
      <c r="GM169" s="253"/>
      <c r="GN169" s="252">
        <v>9212</v>
      </c>
      <c r="GO169" s="253"/>
      <c r="GP169" s="252">
        <v>9219</v>
      </c>
      <c r="GQ169" s="253"/>
      <c r="GR169" s="252">
        <v>9225</v>
      </c>
      <c r="GS169" s="253"/>
      <c r="GT169" s="252">
        <v>9232</v>
      </c>
      <c r="GU169" s="253"/>
      <c r="GV169" s="252">
        <v>9239</v>
      </c>
      <c r="GW169" s="253"/>
      <c r="GX169" s="252">
        <v>9245</v>
      </c>
      <c r="GY169" s="253"/>
      <c r="GZ169" s="252">
        <v>9252</v>
      </c>
      <c r="HA169" s="253"/>
      <c r="HB169" s="252">
        <v>9259</v>
      </c>
      <c r="HC169" s="253"/>
      <c r="HD169" s="252">
        <v>9256</v>
      </c>
      <c r="HE169" s="253"/>
      <c r="HF169" s="252">
        <v>9272</v>
      </c>
      <c r="HG169" s="254"/>
      <c r="HH169" s="62">
        <v>22</v>
      </c>
      <c r="HI169" s="62" t="s">
        <v>74</v>
      </c>
      <c r="HJ169" s="254">
        <v>1</v>
      </c>
      <c r="HK169" s="253"/>
      <c r="HL169" s="252">
        <v>2</v>
      </c>
      <c r="HM169" s="253"/>
      <c r="HN169" s="252">
        <v>3</v>
      </c>
      <c r="HO169" s="253"/>
      <c r="IB169" s="149" t="s">
        <v>325</v>
      </c>
      <c r="IC169" s="149"/>
      <c r="ID169" s="149">
        <v>2.3559999999999999</v>
      </c>
      <c r="IE169" s="149"/>
      <c r="IF169" s="149">
        <v>2.367</v>
      </c>
      <c r="IG169" s="149"/>
      <c r="IH169" s="149">
        <v>2.379</v>
      </c>
      <c r="II169" s="149"/>
      <c r="IJ169" s="149">
        <v>2.391</v>
      </c>
      <c r="IK169" s="149"/>
      <c r="IL169" s="149">
        <v>2.4020000000000001</v>
      </c>
      <c r="IM169" s="149"/>
      <c r="IN169" s="149">
        <v>2.4140000000000001</v>
      </c>
      <c r="IO169" s="149"/>
      <c r="IP169" s="149">
        <v>2.4260000000000002</v>
      </c>
      <c r="IQ169" s="149"/>
      <c r="IR169" s="149">
        <v>2.4380000000000002</v>
      </c>
      <c r="IS169" s="149"/>
      <c r="IT169" s="149">
        <v>2.4500000000000002</v>
      </c>
      <c r="IU169" s="149"/>
      <c r="IV169" s="149">
        <v>2.4630000000000001</v>
      </c>
      <c r="IW169" s="149"/>
      <c r="IX169" s="149">
        <v>2.4750000000000001</v>
      </c>
      <c r="IY169" s="242"/>
      <c r="IZ169" s="62">
        <v>22</v>
      </c>
      <c r="JA169" s="62" t="s">
        <v>74</v>
      </c>
      <c r="JB169" s="243">
        <v>2</v>
      </c>
      <c r="JC169" s="149"/>
      <c r="JD169" s="149">
        <v>4</v>
      </c>
      <c r="JE169" s="149"/>
      <c r="JF169" s="149">
        <v>6</v>
      </c>
      <c r="JG169" s="149"/>
    </row>
    <row r="170" spans="192:267" ht="48" customHeight="1" x14ac:dyDescent="0.25">
      <c r="GJ170" s="252" t="s">
        <v>323</v>
      </c>
      <c r="GK170" s="253"/>
      <c r="GL170" s="252">
        <v>9272</v>
      </c>
      <c r="GM170" s="253"/>
      <c r="GN170" s="252">
        <v>9278</v>
      </c>
      <c r="GO170" s="253"/>
      <c r="GP170" s="252">
        <v>9285</v>
      </c>
      <c r="GQ170" s="253"/>
      <c r="GR170" s="252">
        <v>9291</v>
      </c>
      <c r="GS170" s="253"/>
      <c r="GT170" s="252">
        <v>9298</v>
      </c>
      <c r="GU170" s="253"/>
      <c r="GV170" s="252">
        <v>9304</v>
      </c>
      <c r="GW170" s="253"/>
      <c r="GX170" s="252">
        <v>9311</v>
      </c>
      <c r="GY170" s="253"/>
      <c r="GZ170" s="252">
        <v>9317</v>
      </c>
      <c r="HA170" s="253"/>
      <c r="HB170" s="252">
        <v>9323</v>
      </c>
      <c r="HC170" s="253"/>
      <c r="HD170" s="252">
        <v>9330</v>
      </c>
      <c r="HE170" s="253"/>
      <c r="HF170" s="252">
        <v>9336</v>
      </c>
      <c r="HG170" s="254"/>
      <c r="HH170" s="62">
        <v>21</v>
      </c>
      <c r="HI170" s="62" t="s">
        <v>74</v>
      </c>
      <c r="HJ170" s="254">
        <v>1</v>
      </c>
      <c r="HK170" s="253"/>
      <c r="HL170" s="252">
        <v>2</v>
      </c>
      <c r="HM170" s="253"/>
      <c r="HN170" s="252">
        <v>3</v>
      </c>
      <c r="HO170" s="253"/>
      <c r="IB170" s="149" t="s">
        <v>323</v>
      </c>
      <c r="IC170" s="149"/>
      <c r="ID170" s="149">
        <v>2.4750000000000001</v>
      </c>
      <c r="IE170" s="149"/>
      <c r="IF170" s="149">
        <v>2.488</v>
      </c>
      <c r="IG170" s="149"/>
      <c r="IH170" s="149">
        <v>2.5</v>
      </c>
      <c r="II170" s="149"/>
      <c r="IJ170" s="149">
        <v>2.5129999999999999</v>
      </c>
      <c r="IK170" s="149"/>
      <c r="IL170" s="149">
        <v>2.5259999999999998</v>
      </c>
      <c r="IM170" s="149"/>
      <c r="IN170" s="149">
        <v>2.5390000000000001</v>
      </c>
      <c r="IO170" s="149"/>
      <c r="IP170" s="149">
        <v>2.552</v>
      </c>
      <c r="IQ170" s="149"/>
      <c r="IR170" s="149">
        <v>2.5649999999999999</v>
      </c>
      <c r="IS170" s="149"/>
      <c r="IT170" s="149">
        <v>2.5779999999999998</v>
      </c>
      <c r="IU170" s="149"/>
      <c r="IV170" s="149">
        <v>2.5920000000000001</v>
      </c>
      <c r="IW170" s="149"/>
      <c r="IX170" s="149">
        <v>2.605</v>
      </c>
      <c r="IY170" s="242"/>
      <c r="IZ170" s="62">
        <v>21</v>
      </c>
      <c r="JA170" s="62" t="s">
        <v>74</v>
      </c>
      <c r="JB170" s="243">
        <v>2</v>
      </c>
      <c r="JC170" s="149"/>
      <c r="JD170" s="149">
        <v>4</v>
      </c>
      <c r="JE170" s="149"/>
      <c r="JF170" s="149">
        <v>6</v>
      </c>
      <c r="JG170" s="149"/>
    </row>
    <row r="171" spans="192:267" ht="48" customHeight="1" x14ac:dyDescent="0.25">
      <c r="GJ171" s="252" t="s">
        <v>321</v>
      </c>
      <c r="GK171" s="253"/>
      <c r="GL171" s="252">
        <v>9336</v>
      </c>
      <c r="GM171" s="253"/>
      <c r="GN171" s="252">
        <v>9342</v>
      </c>
      <c r="GO171" s="253"/>
      <c r="GP171" s="252">
        <v>9348</v>
      </c>
      <c r="GQ171" s="253"/>
      <c r="GR171" s="252">
        <v>9354</v>
      </c>
      <c r="GS171" s="253"/>
      <c r="GT171" s="252">
        <v>9361</v>
      </c>
      <c r="GU171" s="253"/>
      <c r="GV171" s="252">
        <v>9367</v>
      </c>
      <c r="GW171" s="253"/>
      <c r="GX171" s="252">
        <v>9373</v>
      </c>
      <c r="GY171" s="253"/>
      <c r="GZ171" s="252">
        <v>9379</v>
      </c>
      <c r="HA171" s="253"/>
      <c r="HB171" s="252">
        <v>9383</v>
      </c>
      <c r="HC171" s="253"/>
      <c r="HD171" s="252">
        <v>9391</v>
      </c>
      <c r="HE171" s="253"/>
      <c r="HF171" s="252" t="s">
        <v>380</v>
      </c>
      <c r="HG171" s="254"/>
      <c r="HH171" s="62">
        <v>20</v>
      </c>
      <c r="HI171" s="62" t="s">
        <v>74</v>
      </c>
      <c r="HJ171" s="254">
        <v>1</v>
      </c>
      <c r="HK171" s="253"/>
      <c r="HL171" s="252">
        <v>2</v>
      </c>
      <c r="HM171" s="253"/>
      <c r="HN171" s="252">
        <v>3</v>
      </c>
      <c r="HO171" s="253"/>
      <c r="IB171" s="149" t="s">
        <v>321</v>
      </c>
      <c r="IC171" s="149"/>
      <c r="ID171" s="149">
        <v>2.605</v>
      </c>
      <c r="IE171" s="149"/>
      <c r="IF171" s="149">
        <v>2.6190000000000002</v>
      </c>
      <c r="IG171" s="149"/>
      <c r="IH171" s="149">
        <v>2.633</v>
      </c>
      <c r="II171" s="149"/>
      <c r="IJ171" s="149">
        <v>2.6459999999999999</v>
      </c>
      <c r="IK171" s="149"/>
      <c r="IL171" s="149">
        <v>2.66</v>
      </c>
      <c r="IM171" s="149"/>
      <c r="IN171" s="149">
        <v>2.6749999999999998</v>
      </c>
      <c r="IO171" s="149"/>
      <c r="IP171" s="149">
        <v>2.6890000000000001</v>
      </c>
      <c r="IQ171" s="149"/>
      <c r="IR171" s="149">
        <v>2.7029999999999998</v>
      </c>
      <c r="IS171" s="149"/>
      <c r="IT171" s="149">
        <v>2.718</v>
      </c>
      <c r="IU171" s="149"/>
      <c r="IV171" s="149">
        <v>2.7330000000000001</v>
      </c>
      <c r="IW171" s="149"/>
      <c r="IX171" s="149">
        <v>2.7469999999999999</v>
      </c>
      <c r="IY171" s="242"/>
      <c r="IZ171" s="62">
        <v>20</v>
      </c>
      <c r="JA171" s="62" t="s">
        <v>74</v>
      </c>
      <c r="JB171" s="243">
        <v>2</v>
      </c>
      <c r="JC171" s="149"/>
      <c r="JD171" s="149">
        <v>5</v>
      </c>
      <c r="JE171" s="149"/>
      <c r="JF171" s="149">
        <v>7</v>
      </c>
      <c r="JG171" s="149"/>
    </row>
    <row r="172" spans="192:267" ht="48" customHeight="1" x14ac:dyDescent="0.25">
      <c r="GJ172" s="252" t="s">
        <v>319</v>
      </c>
      <c r="GK172" s="253"/>
      <c r="GL172" s="252">
        <v>9397</v>
      </c>
      <c r="GM172" s="253"/>
      <c r="GN172" s="252">
        <v>9403</v>
      </c>
      <c r="GO172" s="253"/>
      <c r="GP172" s="252">
        <v>9409</v>
      </c>
      <c r="GQ172" s="253"/>
      <c r="GR172" s="252">
        <v>9415</v>
      </c>
      <c r="GS172" s="253"/>
      <c r="GT172" s="252">
        <v>9421</v>
      </c>
      <c r="GU172" s="253"/>
      <c r="GV172" s="252">
        <v>9426</v>
      </c>
      <c r="GW172" s="253"/>
      <c r="GX172" s="252">
        <v>9432</v>
      </c>
      <c r="GY172" s="253"/>
      <c r="GZ172" s="252">
        <v>9438</v>
      </c>
      <c r="HA172" s="253"/>
      <c r="HB172" s="252">
        <v>9444</v>
      </c>
      <c r="HC172" s="253"/>
      <c r="HD172" s="252">
        <v>9449</v>
      </c>
      <c r="HE172" s="253"/>
      <c r="HF172" s="252" t="s">
        <v>381</v>
      </c>
      <c r="HG172" s="254"/>
      <c r="HH172" s="62">
        <v>19</v>
      </c>
      <c r="HI172" s="62" t="s">
        <v>74</v>
      </c>
      <c r="HJ172" s="254">
        <v>1</v>
      </c>
      <c r="HK172" s="253"/>
      <c r="HL172" s="252">
        <v>2</v>
      </c>
      <c r="HM172" s="253"/>
      <c r="HN172" s="252">
        <v>3</v>
      </c>
      <c r="HO172" s="253"/>
      <c r="IB172" s="149" t="s">
        <v>319</v>
      </c>
      <c r="IC172" s="149"/>
      <c r="ID172" s="149">
        <v>2.7469999999999999</v>
      </c>
      <c r="IE172" s="149"/>
      <c r="IF172" s="149">
        <v>2.762</v>
      </c>
      <c r="IG172" s="149"/>
      <c r="IH172" s="149">
        <v>2.778</v>
      </c>
      <c r="II172" s="149"/>
      <c r="IJ172" s="149">
        <v>2.7930000000000001</v>
      </c>
      <c r="IK172" s="149"/>
      <c r="IL172" s="149">
        <v>2.8079999999999998</v>
      </c>
      <c r="IM172" s="149"/>
      <c r="IN172" s="149">
        <v>2.8239999999999998</v>
      </c>
      <c r="IO172" s="149"/>
      <c r="IP172" s="149">
        <v>2.84</v>
      </c>
      <c r="IQ172" s="149"/>
      <c r="IR172" s="149">
        <v>2.8559999999999999</v>
      </c>
      <c r="IS172" s="149"/>
      <c r="IT172" s="149">
        <v>2.8719999999999999</v>
      </c>
      <c r="IU172" s="149"/>
      <c r="IV172" s="149">
        <v>2.8879999999999999</v>
      </c>
      <c r="IW172" s="149"/>
      <c r="IX172" s="149">
        <v>2.9039999999999999</v>
      </c>
      <c r="IY172" s="242"/>
      <c r="IZ172" s="62">
        <v>19</v>
      </c>
      <c r="JA172" s="62" t="s">
        <v>74</v>
      </c>
      <c r="JB172" s="243">
        <v>3</v>
      </c>
      <c r="JC172" s="149"/>
      <c r="JD172" s="149">
        <v>5</v>
      </c>
      <c r="JE172" s="149"/>
      <c r="JF172" s="149">
        <v>8</v>
      </c>
      <c r="JG172" s="149"/>
    </row>
    <row r="173" spans="192:267" ht="48" customHeight="1" x14ac:dyDescent="0.25">
      <c r="GJ173" s="252" t="s">
        <v>316</v>
      </c>
      <c r="GK173" s="253"/>
      <c r="GL173" s="252">
        <v>9455</v>
      </c>
      <c r="GM173" s="253"/>
      <c r="GN173" s="252">
        <v>9461</v>
      </c>
      <c r="GO173" s="253"/>
      <c r="GP173" s="252">
        <v>9466</v>
      </c>
      <c r="GQ173" s="253"/>
      <c r="GR173" s="252">
        <v>9472</v>
      </c>
      <c r="GS173" s="253"/>
      <c r="GT173" s="252">
        <v>9478</v>
      </c>
      <c r="GU173" s="253"/>
      <c r="GV173" s="252">
        <v>9483</v>
      </c>
      <c r="GW173" s="253"/>
      <c r="GX173" s="252">
        <v>9489</v>
      </c>
      <c r="GY173" s="253"/>
      <c r="GZ173" s="252">
        <v>9494</v>
      </c>
      <c r="HA173" s="253"/>
      <c r="HB173" s="252">
        <v>9500</v>
      </c>
      <c r="HC173" s="253"/>
      <c r="HD173" s="252">
        <v>9505</v>
      </c>
      <c r="HE173" s="253"/>
      <c r="HF173" s="252">
        <v>9511</v>
      </c>
      <c r="HG173" s="254"/>
      <c r="HH173" s="62">
        <v>18</v>
      </c>
      <c r="HI173" s="62" t="s">
        <v>74</v>
      </c>
      <c r="HJ173" s="254">
        <v>1</v>
      </c>
      <c r="HK173" s="253"/>
      <c r="HL173" s="252">
        <v>2</v>
      </c>
      <c r="HM173" s="253"/>
      <c r="HN173" s="252">
        <v>3</v>
      </c>
      <c r="HO173" s="253"/>
      <c r="IB173" s="149" t="s">
        <v>316</v>
      </c>
      <c r="IC173" s="149"/>
      <c r="ID173" s="149">
        <v>2.9039999999999999</v>
      </c>
      <c r="IE173" s="149"/>
      <c r="IF173" s="149">
        <v>2.9209999999999998</v>
      </c>
      <c r="IG173" s="149"/>
      <c r="IH173" s="149">
        <v>2.9369999999999998</v>
      </c>
      <c r="II173" s="149"/>
      <c r="IJ173" s="149">
        <v>2.9540000000000002</v>
      </c>
      <c r="IK173" s="149"/>
      <c r="IL173" s="149">
        <v>2.9710000000000001</v>
      </c>
      <c r="IM173" s="149"/>
      <c r="IN173" s="149">
        <v>2.9889999999999999</v>
      </c>
      <c r="IO173" s="149"/>
      <c r="IP173" s="149">
        <v>3.0059999999999998</v>
      </c>
      <c r="IQ173" s="149"/>
      <c r="IR173" s="149">
        <v>3.024</v>
      </c>
      <c r="IS173" s="149"/>
      <c r="IT173" s="149">
        <v>3.0419999999999998</v>
      </c>
      <c r="IU173" s="149"/>
      <c r="IV173" s="149">
        <v>3.06</v>
      </c>
      <c r="IW173" s="149"/>
      <c r="IX173" s="149">
        <v>3.0779999999999998</v>
      </c>
      <c r="IY173" s="242"/>
      <c r="IZ173" s="62">
        <v>18</v>
      </c>
      <c r="JA173" s="62" t="s">
        <v>74</v>
      </c>
      <c r="JB173" s="243">
        <v>3</v>
      </c>
      <c r="JC173" s="149"/>
      <c r="JD173" s="149">
        <v>6</v>
      </c>
      <c r="JE173" s="149"/>
      <c r="JF173" s="149">
        <v>9</v>
      </c>
      <c r="JG173" s="149"/>
    </row>
    <row r="174" spans="192:267" ht="48" customHeight="1" x14ac:dyDescent="0.25">
      <c r="GJ174" s="252" t="s">
        <v>314</v>
      </c>
      <c r="GK174" s="253"/>
      <c r="GL174" s="252">
        <v>9511</v>
      </c>
      <c r="GM174" s="253"/>
      <c r="GN174" s="252">
        <v>9516</v>
      </c>
      <c r="GO174" s="253"/>
      <c r="GP174" s="252">
        <v>9521</v>
      </c>
      <c r="GQ174" s="253"/>
      <c r="GR174" s="252">
        <v>9527</v>
      </c>
      <c r="GS174" s="253"/>
      <c r="GT174" s="252">
        <v>9532</v>
      </c>
      <c r="GU174" s="253"/>
      <c r="GV174" s="252">
        <v>9537</v>
      </c>
      <c r="GW174" s="253"/>
      <c r="GX174" s="252">
        <v>9542</v>
      </c>
      <c r="GY174" s="253"/>
      <c r="GZ174" s="252">
        <v>9548</v>
      </c>
      <c r="HA174" s="253"/>
      <c r="HB174" s="252">
        <v>9553</v>
      </c>
      <c r="HC174" s="253"/>
      <c r="HD174" s="252">
        <v>9558</v>
      </c>
      <c r="HE174" s="253"/>
      <c r="HF174" s="252">
        <v>9563</v>
      </c>
      <c r="HG174" s="254"/>
      <c r="HH174" s="62">
        <v>17</v>
      </c>
      <c r="HI174" s="62" t="s">
        <v>74</v>
      </c>
      <c r="HJ174" s="254">
        <v>1</v>
      </c>
      <c r="HK174" s="253"/>
      <c r="HL174" s="252">
        <v>2</v>
      </c>
      <c r="HM174" s="253"/>
      <c r="HN174" s="252">
        <v>3</v>
      </c>
      <c r="HO174" s="253"/>
      <c r="IB174" s="149" t="s">
        <v>314</v>
      </c>
      <c r="IC174" s="149"/>
      <c r="ID174" s="149">
        <v>3.0779999999999998</v>
      </c>
      <c r="IE174" s="149"/>
      <c r="IF174" s="149">
        <v>3.0960000000000001</v>
      </c>
      <c r="IG174" s="149"/>
      <c r="IH174" s="149">
        <v>3.1150000000000002</v>
      </c>
      <c r="II174" s="149"/>
      <c r="IJ174" s="149">
        <v>3.133</v>
      </c>
      <c r="IK174" s="149"/>
      <c r="IL174" s="149">
        <v>3.1520000000000001</v>
      </c>
      <c r="IM174" s="149"/>
      <c r="IN174" s="149">
        <v>3.1720000000000002</v>
      </c>
      <c r="IO174" s="149"/>
      <c r="IP174" s="149">
        <v>3.1909999999999998</v>
      </c>
      <c r="IQ174" s="149"/>
      <c r="IR174" s="149">
        <v>3.2109999999999999</v>
      </c>
      <c r="IS174" s="149"/>
      <c r="IT174" s="149">
        <v>3.23</v>
      </c>
      <c r="IU174" s="149"/>
      <c r="IV174" s="149">
        <v>3.2509999999999999</v>
      </c>
      <c r="IW174" s="149"/>
      <c r="IX174" s="149">
        <v>3.2709999999999999</v>
      </c>
      <c r="IY174" s="242"/>
      <c r="IZ174" s="62">
        <v>17</v>
      </c>
      <c r="JA174" s="62" t="s">
        <v>74</v>
      </c>
      <c r="JB174" s="243">
        <v>3</v>
      </c>
      <c r="JC174" s="149"/>
      <c r="JD174" s="149">
        <v>6</v>
      </c>
      <c r="JE174" s="149"/>
      <c r="JF174" s="149">
        <v>10</v>
      </c>
      <c r="JG174" s="149"/>
    </row>
    <row r="175" spans="192:267" ht="48" customHeight="1" x14ac:dyDescent="0.25">
      <c r="GJ175" s="252" t="s">
        <v>312</v>
      </c>
      <c r="GK175" s="253"/>
      <c r="GL175" s="252">
        <v>9563</v>
      </c>
      <c r="GM175" s="253"/>
      <c r="GN175" s="252">
        <v>9568</v>
      </c>
      <c r="GO175" s="253"/>
      <c r="GP175" s="252">
        <v>9573</v>
      </c>
      <c r="GQ175" s="253"/>
      <c r="GR175" s="252">
        <v>9578</v>
      </c>
      <c r="GS175" s="253"/>
      <c r="GT175" s="252">
        <v>9583</v>
      </c>
      <c r="GU175" s="253"/>
      <c r="GV175" s="252">
        <v>9588</v>
      </c>
      <c r="GW175" s="253"/>
      <c r="GX175" s="252">
        <v>9593</v>
      </c>
      <c r="GY175" s="253"/>
      <c r="GZ175" s="252">
        <v>9598</v>
      </c>
      <c r="HA175" s="253"/>
      <c r="HB175" s="252">
        <v>9603</v>
      </c>
      <c r="HC175" s="253"/>
      <c r="HD175" s="252">
        <v>9608</v>
      </c>
      <c r="HE175" s="253"/>
      <c r="HF175" s="252">
        <v>9613</v>
      </c>
      <c r="HG175" s="254"/>
      <c r="HH175" s="62">
        <v>16</v>
      </c>
      <c r="HI175" s="62" t="s">
        <v>74</v>
      </c>
      <c r="HJ175" s="254">
        <v>1</v>
      </c>
      <c r="HK175" s="253"/>
      <c r="HL175" s="252">
        <v>2</v>
      </c>
      <c r="HM175" s="253"/>
      <c r="HN175" s="252">
        <v>2</v>
      </c>
      <c r="HO175" s="253"/>
      <c r="IB175" s="149" t="s">
        <v>312</v>
      </c>
      <c r="IC175" s="149"/>
      <c r="ID175" s="149">
        <v>3.2709999999999999</v>
      </c>
      <c r="IE175" s="149"/>
      <c r="IF175" s="149">
        <v>3.2909999999999999</v>
      </c>
      <c r="IG175" s="149"/>
      <c r="IH175" s="149">
        <v>3.3119999999999998</v>
      </c>
      <c r="II175" s="149"/>
      <c r="IJ175" s="149">
        <v>3.3330000000000002</v>
      </c>
      <c r="IK175" s="149"/>
      <c r="IL175" s="149">
        <v>3.3540000000000001</v>
      </c>
      <c r="IM175" s="149"/>
      <c r="IN175" s="149">
        <v>3.3759999999999999</v>
      </c>
      <c r="IO175" s="149"/>
      <c r="IP175" s="212"/>
      <c r="IQ175" s="212"/>
      <c r="IR175" s="212"/>
      <c r="IS175" s="212"/>
      <c r="IT175" s="212"/>
      <c r="IU175" s="212"/>
      <c r="IV175" s="212"/>
      <c r="IW175" s="212"/>
      <c r="IX175" s="212"/>
      <c r="IY175" s="212"/>
      <c r="IZ175" s="241"/>
      <c r="JA175" s="241"/>
      <c r="JB175" s="149">
        <v>3</v>
      </c>
      <c r="JC175" s="149"/>
      <c r="JD175" s="149">
        <v>7</v>
      </c>
      <c r="JE175" s="149"/>
      <c r="JF175" s="149">
        <v>10</v>
      </c>
      <c r="JG175" s="149"/>
    </row>
    <row r="176" spans="192:267" ht="48" customHeight="1" x14ac:dyDescent="0.25">
      <c r="GJ176" s="252" t="s">
        <v>310</v>
      </c>
      <c r="GK176" s="253"/>
      <c r="GL176" s="252">
        <v>9613</v>
      </c>
      <c r="GM176" s="253"/>
      <c r="GN176" s="252">
        <v>9617</v>
      </c>
      <c r="GO176" s="253"/>
      <c r="GP176" s="252">
        <v>9622</v>
      </c>
      <c r="GQ176" s="253"/>
      <c r="GR176" s="252">
        <v>9627</v>
      </c>
      <c r="GS176" s="253"/>
      <c r="GT176" s="252">
        <v>9632</v>
      </c>
      <c r="GU176" s="253"/>
      <c r="GV176" s="252">
        <v>9636</v>
      </c>
      <c r="GW176" s="253"/>
      <c r="GX176" s="252">
        <v>9641</v>
      </c>
      <c r="GY176" s="253"/>
      <c r="GZ176" s="252">
        <v>9646</v>
      </c>
      <c r="HA176" s="253"/>
      <c r="HB176" s="252">
        <v>9650</v>
      </c>
      <c r="HC176" s="253"/>
      <c r="HD176" s="252">
        <v>9655</v>
      </c>
      <c r="HE176" s="253"/>
      <c r="HF176" s="252" t="s">
        <v>382</v>
      </c>
      <c r="HG176" s="254"/>
      <c r="HH176" s="62">
        <v>15</v>
      </c>
      <c r="HI176" s="62" t="s">
        <v>74</v>
      </c>
      <c r="HJ176" s="254">
        <v>1</v>
      </c>
      <c r="HK176" s="253"/>
      <c r="HL176" s="252">
        <v>2</v>
      </c>
      <c r="HM176" s="253"/>
      <c r="HN176" s="252">
        <v>2</v>
      </c>
      <c r="HO176" s="253"/>
      <c r="IB176" s="212"/>
      <c r="IC176" s="212"/>
      <c r="ID176" s="212"/>
      <c r="IE176" s="212"/>
      <c r="IF176" s="212"/>
      <c r="IG176" s="212"/>
      <c r="IH176" s="212"/>
      <c r="II176" s="212"/>
      <c r="IJ176" s="212"/>
      <c r="IK176" s="212"/>
      <c r="IL176" s="212"/>
      <c r="IM176" s="212"/>
      <c r="IN176" s="212"/>
      <c r="IO176" s="212"/>
      <c r="IP176" s="149">
        <v>3.3980000000000001</v>
      </c>
      <c r="IQ176" s="149"/>
      <c r="IR176" s="149">
        <v>3.42</v>
      </c>
      <c r="IS176" s="149"/>
      <c r="IT176" s="149">
        <v>3.4420000000000002</v>
      </c>
      <c r="IU176" s="149"/>
      <c r="IV176" s="149">
        <v>3.4649999999999999</v>
      </c>
      <c r="IW176" s="149"/>
      <c r="IX176" s="149">
        <v>3.4870000000000001</v>
      </c>
      <c r="IY176" s="149"/>
      <c r="IZ176" s="149" t="s">
        <v>311</v>
      </c>
      <c r="JA176" s="149"/>
      <c r="JB176" s="149">
        <v>4</v>
      </c>
      <c r="JC176" s="149"/>
      <c r="JD176" s="149">
        <v>7</v>
      </c>
      <c r="JE176" s="149"/>
      <c r="JF176" s="149">
        <v>11</v>
      </c>
      <c r="JG176" s="149"/>
    </row>
    <row r="177" spans="192:267" ht="48" customHeight="1" x14ac:dyDescent="0.25">
      <c r="GJ177" s="252" t="s">
        <v>308</v>
      </c>
      <c r="GK177" s="253"/>
      <c r="GL177" s="252">
        <v>9659</v>
      </c>
      <c r="GM177" s="253"/>
      <c r="GN177" s="252">
        <v>9664</v>
      </c>
      <c r="GO177" s="253"/>
      <c r="GP177" s="252">
        <v>9668</v>
      </c>
      <c r="GQ177" s="253"/>
      <c r="GR177" s="252">
        <v>9673</v>
      </c>
      <c r="GS177" s="253"/>
      <c r="GT177" s="252">
        <v>9677</v>
      </c>
      <c r="GU177" s="253"/>
      <c r="GV177" s="252">
        <v>9681</v>
      </c>
      <c r="GW177" s="253"/>
      <c r="GX177" s="252">
        <v>9686</v>
      </c>
      <c r="GY177" s="253"/>
      <c r="GZ177" s="252">
        <v>9690</v>
      </c>
      <c r="HA177" s="253"/>
      <c r="HB177" s="252">
        <v>9694</v>
      </c>
      <c r="HC177" s="253"/>
      <c r="HD177" s="252">
        <v>9699</v>
      </c>
      <c r="HE177" s="253"/>
      <c r="HF177" s="252">
        <v>9703</v>
      </c>
      <c r="HG177" s="254"/>
      <c r="HH177" s="62">
        <v>14</v>
      </c>
      <c r="HI177" s="62" t="s">
        <v>74</v>
      </c>
      <c r="HJ177" s="254">
        <v>1</v>
      </c>
      <c r="HK177" s="253"/>
      <c r="HL177" s="252">
        <v>1</v>
      </c>
      <c r="HM177" s="253"/>
      <c r="HN177" s="252">
        <v>2</v>
      </c>
      <c r="HO177" s="253"/>
      <c r="IB177" s="149" t="s">
        <v>310</v>
      </c>
      <c r="IC177" s="149"/>
      <c r="ID177" s="149">
        <v>3.4870000000000001</v>
      </c>
      <c r="IE177" s="149"/>
      <c r="IF177" s="149">
        <v>3.5110000000000001</v>
      </c>
      <c r="IG177" s="149"/>
      <c r="IH177" s="149">
        <v>3.5339999999999998</v>
      </c>
      <c r="II177" s="149"/>
      <c r="IJ177" s="149">
        <v>3.5579999999999998</v>
      </c>
      <c r="IK177" s="149"/>
      <c r="IL177" s="149">
        <v>3.5819999999999999</v>
      </c>
      <c r="IM177" s="149"/>
      <c r="IN177" s="149">
        <v>3.6059999999999999</v>
      </c>
      <c r="IO177" s="149"/>
      <c r="IP177" s="212"/>
      <c r="IQ177" s="212"/>
      <c r="IR177" s="212"/>
      <c r="IS177" s="212"/>
      <c r="IT177" s="212"/>
      <c r="IU177" s="212"/>
      <c r="IV177" s="212"/>
      <c r="IW177" s="212"/>
      <c r="IX177" s="212"/>
      <c r="IY177" s="212"/>
      <c r="IZ177" s="212"/>
      <c r="JA177" s="212"/>
      <c r="JB177" s="149">
        <v>4</v>
      </c>
      <c r="JC177" s="149"/>
      <c r="JD177" s="149">
        <v>8</v>
      </c>
      <c r="JE177" s="149"/>
      <c r="JF177" s="149">
        <v>12</v>
      </c>
      <c r="JG177" s="149"/>
    </row>
    <row r="178" spans="192:267" ht="48" customHeight="1" x14ac:dyDescent="0.25">
      <c r="GJ178" s="252" t="s">
        <v>305</v>
      </c>
      <c r="GK178" s="253"/>
      <c r="GL178" s="252">
        <v>9703</v>
      </c>
      <c r="GM178" s="253"/>
      <c r="GN178" s="252">
        <v>9707</v>
      </c>
      <c r="GO178" s="253"/>
      <c r="GP178" s="252">
        <v>9711</v>
      </c>
      <c r="GQ178" s="253"/>
      <c r="GR178" s="252">
        <v>9715</v>
      </c>
      <c r="GS178" s="253"/>
      <c r="GT178" s="252">
        <v>9720</v>
      </c>
      <c r="GU178" s="253"/>
      <c r="GV178" s="252">
        <v>9724</v>
      </c>
      <c r="GW178" s="253"/>
      <c r="GX178" s="252">
        <v>9728</v>
      </c>
      <c r="GY178" s="253"/>
      <c r="GZ178" s="252">
        <v>9732</v>
      </c>
      <c r="HA178" s="253"/>
      <c r="HB178" s="252">
        <v>9736</v>
      </c>
      <c r="HC178" s="253"/>
      <c r="HD178" s="252">
        <v>9740</v>
      </c>
      <c r="HE178" s="253"/>
      <c r="HF178" s="252">
        <v>9744</v>
      </c>
      <c r="HG178" s="254"/>
      <c r="HH178" s="62">
        <v>13</v>
      </c>
      <c r="HI178" s="62" t="s">
        <v>74</v>
      </c>
      <c r="HJ178" s="254">
        <v>1</v>
      </c>
      <c r="HK178" s="253"/>
      <c r="HL178" s="252">
        <v>1</v>
      </c>
      <c r="HM178" s="253"/>
      <c r="HN178" s="252">
        <v>2</v>
      </c>
      <c r="HO178" s="253"/>
      <c r="IB178" s="212"/>
      <c r="IC178" s="212"/>
      <c r="ID178" s="212"/>
      <c r="IE178" s="212"/>
      <c r="IF178" s="212"/>
      <c r="IG178" s="212"/>
      <c r="IH178" s="212"/>
      <c r="II178" s="212"/>
      <c r="IJ178" s="212"/>
      <c r="IK178" s="212"/>
      <c r="IL178" s="212"/>
      <c r="IM178" s="212"/>
      <c r="IN178" s="212"/>
      <c r="IO178" s="212"/>
      <c r="IP178" s="149">
        <v>3.63</v>
      </c>
      <c r="IQ178" s="149"/>
      <c r="IR178" s="149">
        <v>3.6549999999999998</v>
      </c>
      <c r="IS178" s="149"/>
      <c r="IT178" s="149">
        <v>3.681</v>
      </c>
      <c r="IU178" s="149"/>
      <c r="IV178" s="149">
        <v>3.706</v>
      </c>
      <c r="IW178" s="149"/>
      <c r="IX178" s="149">
        <v>3.7320000000000002</v>
      </c>
      <c r="IY178" s="149"/>
      <c r="IZ178" s="149" t="s">
        <v>309</v>
      </c>
      <c r="JA178" s="149"/>
      <c r="JB178" s="149">
        <v>4</v>
      </c>
      <c r="JC178" s="149"/>
      <c r="JD178" s="149">
        <v>8</v>
      </c>
      <c r="JE178" s="149"/>
      <c r="JF178" s="149">
        <v>13</v>
      </c>
      <c r="JG178" s="149"/>
    </row>
    <row r="179" spans="192:267" ht="48" customHeight="1" x14ac:dyDescent="0.25">
      <c r="GJ179" s="252" t="s">
        <v>303</v>
      </c>
      <c r="GK179" s="253"/>
      <c r="GL179" s="252">
        <v>9744</v>
      </c>
      <c r="GM179" s="253"/>
      <c r="GN179" s="252">
        <v>9748</v>
      </c>
      <c r="GO179" s="253"/>
      <c r="GP179" s="252">
        <v>9751</v>
      </c>
      <c r="GQ179" s="253"/>
      <c r="GR179" s="252">
        <v>9755</v>
      </c>
      <c r="GS179" s="253"/>
      <c r="GT179" s="252">
        <v>9759</v>
      </c>
      <c r="GU179" s="253"/>
      <c r="GV179" s="252">
        <v>9763</v>
      </c>
      <c r="GW179" s="253"/>
      <c r="GX179" s="252">
        <v>9767</v>
      </c>
      <c r="GY179" s="253"/>
      <c r="GZ179" s="252">
        <v>9770</v>
      </c>
      <c r="HA179" s="253"/>
      <c r="HB179" s="252">
        <v>9774</v>
      </c>
      <c r="HC179" s="253"/>
      <c r="HD179" s="252">
        <v>9778</v>
      </c>
      <c r="HE179" s="253"/>
      <c r="HF179" s="252">
        <v>9781</v>
      </c>
      <c r="HG179" s="254"/>
      <c r="HH179" s="62">
        <v>12</v>
      </c>
      <c r="HI179" s="62" t="s">
        <v>74</v>
      </c>
      <c r="HJ179" s="254">
        <v>1</v>
      </c>
      <c r="HK179" s="253"/>
      <c r="HL179" s="252">
        <v>1</v>
      </c>
      <c r="HM179" s="253"/>
      <c r="HN179" s="252">
        <v>2</v>
      </c>
      <c r="HO179" s="253"/>
      <c r="IB179" s="149" t="s">
        <v>308</v>
      </c>
      <c r="IC179" s="149"/>
      <c r="ID179" s="149">
        <v>3.7320000000000002</v>
      </c>
      <c r="IE179" s="149"/>
      <c r="IF179" s="149">
        <v>3.758</v>
      </c>
      <c r="IG179" s="149"/>
      <c r="IH179" s="149">
        <v>3.7850000000000001</v>
      </c>
      <c r="II179" s="149"/>
      <c r="IJ179" s="149">
        <v>3.8119999999999998</v>
      </c>
      <c r="IK179" s="149"/>
      <c r="IL179" s="149">
        <v>3.839</v>
      </c>
      <c r="IM179" s="149"/>
      <c r="IN179" s="149">
        <v>3.867</v>
      </c>
      <c r="IO179" s="149"/>
      <c r="IP179" s="212"/>
      <c r="IQ179" s="212"/>
      <c r="IR179" s="212"/>
      <c r="IS179" s="212"/>
      <c r="IT179" s="212"/>
      <c r="IU179" s="212"/>
      <c r="IV179" s="212"/>
      <c r="IW179" s="212"/>
      <c r="IX179" s="212"/>
      <c r="IY179" s="212"/>
      <c r="IZ179" s="212"/>
      <c r="JA179" s="212"/>
      <c r="JB179" s="149">
        <v>4</v>
      </c>
      <c r="JC179" s="149"/>
      <c r="JD179" s="149">
        <v>9</v>
      </c>
      <c r="JE179" s="149"/>
      <c r="JF179" s="149">
        <v>13</v>
      </c>
      <c r="JG179" s="149"/>
    </row>
    <row r="180" spans="192:267" ht="48" customHeight="1" x14ac:dyDescent="0.25">
      <c r="GJ180" s="252" t="s">
        <v>301</v>
      </c>
      <c r="GK180" s="253"/>
      <c r="GL180" s="252">
        <v>9781</v>
      </c>
      <c r="GM180" s="253"/>
      <c r="GN180" s="252">
        <v>9785</v>
      </c>
      <c r="GO180" s="253"/>
      <c r="GP180" s="252">
        <v>9789</v>
      </c>
      <c r="GQ180" s="253"/>
      <c r="GR180" s="252">
        <v>9792</v>
      </c>
      <c r="GS180" s="253"/>
      <c r="GT180" s="252">
        <v>9796</v>
      </c>
      <c r="GU180" s="253"/>
      <c r="GV180" s="252">
        <v>9799</v>
      </c>
      <c r="GW180" s="253"/>
      <c r="GX180" s="252">
        <v>9803</v>
      </c>
      <c r="GY180" s="253"/>
      <c r="GZ180" s="252">
        <v>9806</v>
      </c>
      <c r="HA180" s="253"/>
      <c r="HB180" s="252">
        <v>9810</v>
      </c>
      <c r="HC180" s="253"/>
      <c r="HD180" s="252">
        <v>9813</v>
      </c>
      <c r="HE180" s="253"/>
      <c r="HF180" s="252">
        <v>9816</v>
      </c>
      <c r="HG180" s="254"/>
      <c r="HH180" s="62">
        <v>11</v>
      </c>
      <c r="HI180" s="62" t="s">
        <v>74</v>
      </c>
      <c r="HJ180" s="254">
        <v>1</v>
      </c>
      <c r="HK180" s="253"/>
      <c r="HL180" s="252">
        <v>1</v>
      </c>
      <c r="HM180" s="253"/>
      <c r="HN180" s="252">
        <v>2</v>
      </c>
      <c r="HO180" s="253"/>
      <c r="IB180" s="212"/>
      <c r="IC180" s="212"/>
      <c r="ID180" s="212"/>
      <c r="IE180" s="212"/>
      <c r="IF180" s="212"/>
      <c r="IG180" s="212"/>
      <c r="IH180" s="212"/>
      <c r="II180" s="212"/>
      <c r="IJ180" s="212"/>
      <c r="IK180" s="212"/>
      <c r="IL180" s="212"/>
      <c r="IM180" s="212"/>
      <c r="IN180" s="212"/>
      <c r="IO180" s="212"/>
      <c r="IP180" s="149">
        <v>3.895</v>
      </c>
      <c r="IQ180" s="149"/>
      <c r="IR180" s="149">
        <v>3.923</v>
      </c>
      <c r="IS180" s="149"/>
      <c r="IT180" s="149">
        <v>3.952</v>
      </c>
      <c r="IU180" s="149"/>
      <c r="IV180" s="149">
        <v>3.9809999999999999</v>
      </c>
      <c r="IW180" s="149"/>
      <c r="IX180" s="149">
        <v>4.0110000000000001</v>
      </c>
      <c r="IY180" s="149"/>
      <c r="IZ180" s="149" t="s">
        <v>306</v>
      </c>
      <c r="JA180" s="149"/>
      <c r="JB180" s="149">
        <v>5</v>
      </c>
      <c r="JC180" s="149"/>
      <c r="JD180" s="149">
        <v>10</v>
      </c>
      <c r="JE180" s="149"/>
      <c r="JF180" s="149">
        <v>14</v>
      </c>
      <c r="JG180" s="149"/>
    </row>
    <row r="181" spans="192:267" ht="48" customHeight="1" x14ac:dyDescent="0.25">
      <c r="GJ181" s="252" t="s">
        <v>299</v>
      </c>
      <c r="GK181" s="253"/>
      <c r="GL181" s="252">
        <v>9816</v>
      </c>
      <c r="GM181" s="253"/>
      <c r="GN181" s="252">
        <v>9820</v>
      </c>
      <c r="GO181" s="253"/>
      <c r="GP181" s="252">
        <v>9823</v>
      </c>
      <c r="GQ181" s="253"/>
      <c r="GR181" s="252">
        <v>9826</v>
      </c>
      <c r="GS181" s="253"/>
      <c r="GT181" s="252">
        <v>9829</v>
      </c>
      <c r="GU181" s="253"/>
      <c r="GV181" s="252">
        <v>9833</v>
      </c>
      <c r="GW181" s="253"/>
      <c r="GX181" s="252">
        <v>9836</v>
      </c>
      <c r="GY181" s="253"/>
      <c r="GZ181" s="252">
        <v>9839</v>
      </c>
      <c r="HA181" s="253"/>
      <c r="HB181" s="252">
        <v>9842</v>
      </c>
      <c r="HC181" s="253"/>
      <c r="HD181" s="252">
        <v>9845</v>
      </c>
      <c r="HE181" s="253"/>
      <c r="HF181" s="252" t="s">
        <v>383</v>
      </c>
      <c r="HG181" s="254"/>
      <c r="HH181" s="62">
        <v>10</v>
      </c>
      <c r="HI181" s="62" t="s">
        <v>74</v>
      </c>
      <c r="HJ181" s="254">
        <v>1</v>
      </c>
      <c r="HK181" s="253"/>
      <c r="HL181" s="252">
        <v>1</v>
      </c>
      <c r="HM181" s="253"/>
      <c r="HN181" s="252">
        <v>2</v>
      </c>
      <c r="HO181" s="253"/>
      <c r="IB181" s="237" t="s">
        <v>387</v>
      </c>
      <c r="IC181" s="237"/>
      <c r="ID181" s="240" t="s">
        <v>269</v>
      </c>
      <c r="IE181" s="240"/>
      <c r="IF181" s="240" t="s">
        <v>268</v>
      </c>
      <c r="IG181" s="240"/>
      <c r="IH181" s="240" t="s">
        <v>267</v>
      </c>
      <c r="II181" s="240"/>
      <c r="IJ181" s="240" t="s">
        <v>266</v>
      </c>
      <c r="IK181" s="240"/>
      <c r="IL181" s="240" t="s">
        <v>265</v>
      </c>
      <c r="IM181" s="240"/>
      <c r="IN181" s="240" t="s">
        <v>264</v>
      </c>
      <c r="IO181" s="240"/>
      <c r="IP181" s="149" t="s">
        <v>263</v>
      </c>
      <c r="IQ181" s="149"/>
      <c r="IR181" s="149" t="s">
        <v>262</v>
      </c>
      <c r="IS181" s="149"/>
      <c r="IT181" s="149" t="s">
        <v>261</v>
      </c>
      <c r="IU181" s="149"/>
      <c r="IV181" s="149" t="s">
        <v>260</v>
      </c>
      <c r="IW181" s="149"/>
      <c r="IX181" s="149" t="s">
        <v>259</v>
      </c>
      <c r="IY181" s="149"/>
      <c r="IZ181" s="237" t="s">
        <v>388</v>
      </c>
      <c r="JA181" s="237"/>
      <c r="JB181" s="149" t="s">
        <v>271</v>
      </c>
      <c r="JC181" s="149"/>
      <c r="JD181" s="149" t="s">
        <v>272</v>
      </c>
      <c r="JE181" s="149"/>
      <c r="JF181" s="149" t="s">
        <v>273</v>
      </c>
      <c r="JG181" s="149"/>
    </row>
    <row r="182" spans="192:267" ht="48" customHeight="1" x14ac:dyDescent="0.25">
      <c r="GJ182" s="252" t="s">
        <v>297</v>
      </c>
      <c r="GK182" s="253"/>
      <c r="GL182" s="252" t="s">
        <v>383</v>
      </c>
      <c r="GM182" s="253"/>
      <c r="GN182" s="252">
        <v>9851</v>
      </c>
      <c r="GO182" s="253"/>
      <c r="GP182" s="252">
        <v>9854</v>
      </c>
      <c r="GQ182" s="253"/>
      <c r="GR182" s="252">
        <v>9857</v>
      </c>
      <c r="GS182" s="253"/>
      <c r="GT182" s="252">
        <v>9860</v>
      </c>
      <c r="GU182" s="253"/>
      <c r="GV182" s="252">
        <v>9863</v>
      </c>
      <c r="GW182" s="253"/>
      <c r="GX182" s="252">
        <v>9866</v>
      </c>
      <c r="GY182" s="253"/>
      <c r="GZ182" s="252">
        <v>9869</v>
      </c>
      <c r="HA182" s="253"/>
      <c r="HB182" s="252">
        <v>9871</v>
      </c>
      <c r="HC182" s="253"/>
      <c r="HD182" s="252">
        <v>9874</v>
      </c>
      <c r="HE182" s="253"/>
      <c r="HF182" s="252">
        <v>9877</v>
      </c>
      <c r="HG182" s="254"/>
      <c r="HH182" s="62">
        <v>9</v>
      </c>
      <c r="HI182" s="62" t="s">
        <v>74</v>
      </c>
      <c r="HJ182" s="254">
        <v>0</v>
      </c>
      <c r="HK182" s="253"/>
      <c r="HL182" s="252">
        <v>1</v>
      </c>
      <c r="HM182" s="253"/>
      <c r="HN182" s="252">
        <v>1</v>
      </c>
      <c r="HO182" s="253"/>
    </row>
    <row r="183" spans="192:267" ht="48" customHeight="1" x14ac:dyDescent="0.25">
      <c r="GJ183" s="252" t="s">
        <v>294</v>
      </c>
      <c r="GK183" s="253"/>
      <c r="GL183" s="252">
        <v>9877</v>
      </c>
      <c r="GM183" s="253"/>
      <c r="GN183" s="252">
        <v>9880</v>
      </c>
      <c r="GO183" s="253"/>
      <c r="GP183" s="252">
        <v>9882</v>
      </c>
      <c r="GQ183" s="253"/>
      <c r="GR183" s="252">
        <v>9885</v>
      </c>
      <c r="GS183" s="253"/>
      <c r="GT183" s="252">
        <v>9888</v>
      </c>
      <c r="GU183" s="253"/>
      <c r="GV183" s="252">
        <v>9890</v>
      </c>
      <c r="GW183" s="253"/>
      <c r="GX183" s="252">
        <v>9893</v>
      </c>
      <c r="GY183" s="253"/>
      <c r="GZ183" s="252">
        <v>9895</v>
      </c>
      <c r="HA183" s="253"/>
      <c r="HB183" s="252">
        <v>9898</v>
      </c>
      <c r="HC183" s="253"/>
      <c r="HD183" s="252">
        <v>9900</v>
      </c>
      <c r="HE183" s="253"/>
      <c r="HF183" s="252">
        <v>9903</v>
      </c>
      <c r="HG183" s="254"/>
      <c r="HH183" s="62">
        <v>8</v>
      </c>
      <c r="HI183" s="62" t="s">
        <v>74</v>
      </c>
      <c r="HJ183" s="254">
        <v>0</v>
      </c>
      <c r="HK183" s="253"/>
      <c r="HL183" s="252">
        <v>1</v>
      </c>
      <c r="HM183" s="253"/>
      <c r="HN183" s="252">
        <v>1</v>
      </c>
      <c r="HO183" s="253"/>
    </row>
    <row r="184" spans="192:267" ht="48" customHeight="1" x14ac:dyDescent="0.25">
      <c r="GJ184" s="252" t="s">
        <v>292</v>
      </c>
      <c r="GK184" s="253"/>
      <c r="GL184" s="252">
        <v>9903</v>
      </c>
      <c r="GM184" s="253"/>
      <c r="GN184" s="252">
        <v>9905</v>
      </c>
      <c r="GO184" s="253"/>
      <c r="GP184" s="252">
        <v>9907</v>
      </c>
      <c r="GQ184" s="253"/>
      <c r="GR184" s="252">
        <v>9910</v>
      </c>
      <c r="GS184" s="253"/>
      <c r="GT184" s="252">
        <v>9912</v>
      </c>
      <c r="GU184" s="253"/>
      <c r="GV184" s="252">
        <v>9914</v>
      </c>
      <c r="GW184" s="253"/>
      <c r="GX184" s="252">
        <v>9917</v>
      </c>
      <c r="GY184" s="253"/>
      <c r="GZ184" s="252">
        <v>9919</v>
      </c>
      <c r="HA184" s="253"/>
      <c r="HB184" s="252">
        <v>9921</v>
      </c>
      <c r="HC184" s="253"/>
      <c r="HD184" s="252">
        <v>9923</v>
      </c>
      <c r="HE184" s="253"/>
      <c r="HF184" s="252">
        <v>9925</v>
      </c>
      <c r="HG184" s="254"/>
      <c r="HH184" s="62">
        <v>7</v>
      </c>
      <c r="HI184" s="62" t="s">
        <v>74</v>
      </c>
      <c r="HJ184" s="254">
        <v>0</v>
      </c>
      <c r="HK184" s="253"/>
      <c r="HL184" s="252">
        <v>1</v>
      </c>
      <c r="HM184" s="253"/>
      <c r="HN184" s="252">
        <v>1</v>
      </c>
      <c r="HO184" s="253"/>
    </row>
    <row r="185" spans="192:267" ht="48" customHeight="1" x14ac:dyDescent="0.25">
      <c r="GJ185" s="252" t="s">
        <v>290</v>
      </c>
      <c r="GK185" s="253"/>
      <c r="GL185" s="252">
        <v>9925</v>
      </c>
      <c r="GM185" s="253"/>
      <c r="GN185" s="252">
        <v>9928</v>
      </c>
      <c r="GO185" s="253"/>
      <c r="GP185" s="252">
        <v>9930</v>
      </c>
      <c r="GQ185" s="253"/>
      <c r="GR185" s="252">
        <v>9932</v>
      </c>
      <c r="GS185" s="253"/>
      <c r="GT185" s="252">
        <v>9934</v>
      </c>
      <c r="GU185" s="253"/>
      <c r="GV185" s="252">
        <v>9936</v>
      </c>
      <c r="GW185" s="253"/>
      <c r="GX185" s="252">
        <v>9938</v>
      </c>
      <c r="GY185" s="253"/>
      <c r="GZ185" s="252">
        <v>9940</v>
      </c>
      <c r="HA185" s="253"/>
      <c r="HB185" s="252">
        <v>9942</v>
      </c>
      <c r="HC185" s="253"/>
      <c r="HD185" s="252">
        <v>9943</v>
      </c>
      <c r="HE185" s="253"/>
      <c r="HF185" s="252">
        <v>9945</v>
      </c>
      <c r="HG185" s="254"/>
      <c r="HH185" s="62">
        <v>6</v>
      </c>
      <c r="HI185" s="62" t="s">
        <v>74</v>
      </c>
      <c r="HJ185" s="254">
        <v>0</v>
      </c>
      <c r="HK185" s="253"/>
      <c r="HL185" s="252">
        <v>1</v>
      </c>
      <c r="HM185" s="253"/>
      <c r="HN185" s="252">
        <v>1</v>
      </c>
      <c r="HO185" s="253"/>
    </row>
    <row r="186" spans="192:267" ht="48" customHeight="1" x14ac:dyDescent="0.25">
      <c r="GJ186" s="252" t="s">
        <v>288</v>
      </c>
      <c r="GK186" s="253"/>
      <c r="GL186" s="252">
        <v>9945</v>
      </c>
      <c r="GM186" s="253"/>
      <c r="GN186" s="252">
        <v>9947</v>
      </c>
      <c r="GO186" s="253"/>
      <c r="GP186" s="252">
        <v>9949</v>
      </c>
      <c r="GQ186" s="253"/>
      <c r="GR186" s="252">
        <v>9951</v>
      </c>
      <c r="GS186" s="253"/>
      <c r="GT186" s="252">
        <v>9952</v>
      </c>
      <c r="GU186" s="253"/>
      <c r="GV186" s="252">
        <v>9954</v>
      </c>
      <c r="GW186" s="253"/>
      <c r="GX186" s="252">
        <v>9956</v>
      </c>
      <c r="GY186" s="253"/>
      <c r="GZ186" s="252">
        <v>9957</v>
      </c>
      <c r="HA186" s="253"/>
      <c r="HB186" s="252">
        <v>9959</v>
      </c>
      <c r="HC186" s="253"/>
      <c r="HD186" s="252">
        <v>9960</v>
      </c>
      <c r="HE186" s="253"/>
      <c r="HF186" s="252">
        <v>9962</v>
      </c>
      <c r="HG186" s="254"/>
      <c r="HH186" s="62">
        <v>5</v>
      </c>
      <c r="HI186" s="62" t="s">
        <v>74</v>
      </c>
      <c r="HJ186" s="254">
        <v>0</v>
      </c>
      <c r="HK186" s="253"/>
      <c r="HL186" s="252">
        <v>1</v>
      </c>
      <c r="HM186" s="253"/>
      <c r="HN186" s="252">
        <v>1</v>
      </c>
      <c r="HO186" s="253"/>
    </row>
    <row r="187" spans="192:267" ht="48" customHeight="1" x14ac:dyDescent="0.25">
      <c r="GJ187" s="252" t="s">
        <v>286</v>
      </c>
      <c r="GK187" s="253"/>
      <c r="GL187" s="252">
        <v>9962</v>
      </c>
      <c r="GM187" s="253"/>
      <c r="GN187" s="252">
        <v>9963</v>
      </c>
      <c r="GO187" s="253"/>
      <c r="GP187" s="252">
        <v>9965</v>
      </c>
      <c r="GQ187" s="253"/>
      <c r="GR187" s="252">
        <v>9966</v>
      </c>
      <c r="GS187" s="253"/>
      <c r="GT187" s="252">
        <v>9968</v>
      </c>
      <c r="GU187" s="253"/>
      <c r="GV187" s="252">
        <v>9969</v>
      </c>
      <c r="GW187" s="253"/>
      <c r="GX187" s="252">
        <v>9971</v>
      </c>
      <c r="GY187" s="253"/>
      <c r="GZ187" s="252">
        <v>9972</v>
      </c>
      <c r="HA187" s="253"/>
      <c r="HB187" s="252">
        <v>9973</v>
      </c>
      <c r="HC187" s="253"/>
      <c r="HD187" s="252">
        <v>9974</v>
      </c>
      <c r="HE187" s="253"/>
      <c r="HF187" s="252">
        <v>9976</v>
      </c>
      <c r="HG187" s="254"/>
      <c r="HH187" s="62">
        <v>4</v>
      </c>
      <c r="HI187" s="62" t="s">
        <v>74</v>
      </c>
      <c r="HJ187" s="254">
        <v>0</v>
      </c>
      <c r="HK187" s="253"/>
      <c r="HL187" s="252">
        <v>0</v>
      </c>
      <c r="HM187" s="253"/>
      <c r="HN187" s="252">
        <v>1</v>
      </c>
      <c r="HO187" s="253"/>
    </row>
    <row r="188" spans="192:267" ht="48" customHeight="1" x14ac:dyDescent="0.25">
      <c r="GJ188" s="252" t="s">
        <v>283</v>
      </c>
      <c r="GK188" s="253"/>
      <c r="GL188" s="252">
        <v>9976</v>
      </c>
      <c r="GM188" s="253"/>
      <c r="GN188" s="252">
        <v>9977</v>
      </c>
      <c r="GO188" s="253"/>
      <c r="GP188" s="252">
        <v>9978</v>
      </c>
      <c r="GQ188" s="253"/>
      <c r="GR188" s="252">
        <v>9979</v>
      </c>
      <c r="GS188" s="253"/>
      <c r="GT188" s="252">
        <v>9980</v>
      </c>
      <c r="GU188" s="253"/>
      <c r="GV188" s="252">
        <v>9981</v>
      </c>
      <c r="GW188" s="253"/>
      <c r="GX188" s="252">
        <v>9982</v>
      </c>
      <c r="GY188" s="253"/>
      <c r="GZ188" s="252">
        <v>9983</v>
      </c>
      <c r="HA188" s="253"/>
      <c r="HB188" s="252">
        <v>9984</v>
      </c>
      <c r="HC188" s="253"/>
      <c r="HD188" s="252">
        <v>9985</v>
      </c>
      <c r="HE188" s="253"/>
      <c r="HF188" s="252">
        <v>9986</v>
      </c>
      <c r="HG188" s="254"/>
      <c r="HH188" s="62">
        <v>3</v>
      </c>
      <c r="HI188" s="62" t="s">
        <v>74</v>
      </c>
      <c r="HJ188" s="254">
        <v>0</v>
      </c>
      <c r="HK188" s="253"/>
      <c r="HL188" s="252">
        <v>0</v>
      </c>
      <c r="HM188" s="253"/>
      <c r="HN188" s="252">
        <v>0</v>
      </c>
      <c r="HO188" s="253"/>
    </row>
    <row r="189" spans="192:267" ht="48" customHeight="1" x14ac:dyDescent="0.25">
      <c r="GJ189" s="252" t="s">
        <v>281</v>
      </c>
      <c r="GK189" s="253"/>
      <c r="GL189" s="252">
        <v>9986</v>
      </c>
      <c r="GM189" s="253"/>
      <c r="GN189" s="252">
        <v>9987</v>
      </c>
      <c r="GO189" s="253"/>
      <c r="GP189" s="252">
        <v>9988</v>
      </c>
      <c r="GQ189" s="253"/>
      <c r="GR189" s="252">
        <v>9989</v>
      </c>
      <c r="GS189" s="253"/>
      <c r="GT189" s="252">
        <v>9990</v>
      </c>
      <c r="GU189" s="253"/>
      <c r="GV189" s="252">
        <v>9990</v>
      </c>
      <c r="GW189" s="253"/>
      <c r="GX189" s="252">
        <v>9991</v>
      </c>
      <c r="GY189" s="253"/>
      <c r="GZ189" s="252">
        <v>9992</v>
      </c>
      <c r="HA189" s="253"/>
      <c r="HB189" s="252">
        <v>9993</v>
      </c>
      <c r="HC189" s="253"/>
      <c r="HD189" s="252">
        <v>9993</v>
      </c>
      <c r="HE189" s="253"/>
      <c r="HF189" s="252">
        <v>9994</v>
      </c>
      <c r="HG189" s="254"/>
      <c r="HH189" s="62">
        <v>2</v>
      </c>
      <c r="HI189" s="62" t="s">
        <v>74</v>
      </c>
      <c r="HJ189" s="254">
        <v>0</v>
      </c>
      <c r="HK189" s="253"/>
      <c r="HL189" s="252">
        <v>0</v>
      </c>
      <c r="HM189" s="253"/>
      <c r="HN189" s="252">
        <v>0</v>
      </c>
      <c r="HO189" s="253"/>
    </row>
    <row r="190" spans="192:267" ht="48" customHeight="1" x14ac:dyDescent="0.25">
      <c r="GJ190" s="252" t="s">
        <v>279</v>
      </c>
      <c r="GK190" s="253"/>
      <c r="GL190" s="252">
        <v>9994</v>
      </c>
      <c r="GM190" s="253"/>
      <c r="GN190" s="252">
        <v>9995</v>
      </c>
      <c r="GO190" s="253"/>
      <c r="GP190" s="252">
        <v>9995</v>
      </c>
      <c r="GQ190" s="253"/>
      <c r="GR190" s="252">
        <v>9996</v>
      </c>
      <c r="GS190" s="253"/>
      <c r="GT190" s="252">
        <v>9996</v>
      </c>
      <c r="GU190" s="253"/>
      <c r="GV190" s="252">
        <v>9997</v>
      </c>
      <c r="GW190" s="253"/>
      <c r="GX190" s="252">
        <v>9997</v>
      </c>
      <c r="GY190" s="253"/>
      <c r="GZ190" s="252">
        <v>9997</v>
      </c>
      <c r="HA190" s="253"/>
      <c r="HB190" s="252">
        <v>9998</v>
      </c>
      <c r="HC190" s="253"/>
      <c r="HD190" s="252">
        <v>9998</v>
      </c>
      <c r="HE190" s="253"/>
      <c r="HF190" s="252" t="s">
        <v>384</v>
      </c>
      <c r="HG190" s="254"/>
      <c r="HH190" s="62">
        <v>1</v>
      </c>
      <c r="HI190" s="62" t="s">
        <v>74</v>
      </c>
      <c r="HJ190" s="254">
        <v>0</v>
      </c>
      <c r="HK190" s="253"/>
      <c r="HL190" s="252">
        <v>0</v>
      </c>
      <c r="HM190" s="253"/>
      <c r="HN190" s="252">
        <v>0</v>
      </c>
      <c r="HO190" s="253"/>
    </row>
    <row r="191" spans="192:267" ht="48" customHeight="1" x14ac:dyDescent="0.25">
      <c r="GJ191" s="252" t="s">
        <v>277</v>
      </c>
      <c r="GK191" s="253"/>
      <c r="GL191" s="252">
        <v>9998</v>
      </c>
      <c r="GM191" s="253"/>
      <c r="GN191" s="252">
        <v>9999</v>
      </c>
      <c r="GO191" s="253"/>
      <c r="GP191" s="252">
        <v>9999</v>
      </c>
      <c r="GQ191" s="253"/>
      <c r="GR191" s="252">
        <v>9999</v>
      </c>
      <c r="GS191" s="253"/>
      <c r="GT191" s="252">
        <v>9999</v>
      </c>
      <c r="GU191" s="253"/>
      <c r="GV191" s="252" t="s">
        <v>385</v>
      </c>
      <c r="GW191" s="253"/>
      <c r="GX191" s="252" t="s">
        <v>385</v>
      </c>
      <c r="GY191" s="253"/>
      <c r="GZ191" s="252" t="s">
        <v>385</v>
      </c>
      <c r="HA191" s="253"/>
      <c r="HB191" s="252" t="s">
        <v>385</v>
      </c>
      <c r="HC191" s="253"/>
      <c r="HD191" s="252" t="s">
        <v>385</v>
      </c>
      <c r="HE191" s="253"/>
      <c r="HF191" s="252" t="s">
        <v>385</v>
      </c>
      <c r="HG191" s="254"/>
      <c r="HH191" s="62">
        <v>0</v>
      </c>
      <c r="HI191" s="62" t="s">
        <v>74</v>
      </c>
      <c r="HJ191" s="254">
        <v>0</v>
      </c>
      <c r="HK191" s="253"/>
      <c r="HL191" s="252">
        <v>0</v>
      </c>
      <c r="HM191" s="253"/>
      <c r="HN191" s="252">
        <v>0</v>
      </c>
      <c r="HO191" s="253"/>
    </row>
    <row r="192" spans="192:267" ht="48" customHeight="1" x14ac:dyDescent="0.25">
      <c r="GJ192" s="252" t="s">
        <v>275</v>
      </c>
      <c r="GK192" s="253"/>
      <c r="GL192" s="252" t="s">
        <v>385</v>
      </c>
      <c r="GM192" s="253"/>
      <c r="GN192" s="259"/>
      <c r="GO192" s="257"/>
      <c r="GP192" s="257"/>
      <c r="GQ192" s="257"/>
      <c r="GR192" s="257"/>
      <c r="GS192" s="257"/>
      <c r="GT192" s="257"/>
      <c r="GU192" s="257"/>
      <c r="GV192" s="257"/>
      <c r="GW192" s="257"/>
      <c r="GX192" s="257"/>
      <c r="GY192" s="257"/>
      <c r="GZ192" s="257"/>
      <c r="HA192" s="257"/>
      <c r="HB192" s="257"/>
      <c r="HC192" s="257"/>
      <c r="HD192" s="257"/>
      <c r="HE192" s="257"/>
      <c r="HF192" s="257"/>
      <c r="HG192" s="257"/>
      <c r="HH192" s="260"/>
      <c r="HI192" s="260"/>
      <c r="HJ192" s="257"/>
      <c r="HK192" s="257"/>
      <c r="HL192" s="257"/>
      <c r="HM192" s="257"/>
      <c r="HN192" s="257"/>
      <c r="HO192" s="261"/>
    </row>
    <row r="193" spans="192:223" ht="48" customHeight="1" x14ac:dyDescent="0.25">
      <c r="GJ193" s="262" t="s">
        <v>258</v>
      </c>
      <c r="GK193" s="263"/>
      <c r="GL193" s="252" t="s">
        <v>269</v>
      </c>
      <c r="GM193" s="253"/>
      <c r="GN193" s="252" t="s">
        <v>268</v>
      </c>
      <c r="GO193" s="253"/>
      <c r="GP193" s="252" t="s">
        <v>267</v>
      </c>
      <c r="GQ193" s="253"/>
      <c r="GR193" s="252" t="s">
        <v>266</v>
      </c>
      <c r="GS193" s="253"/>
      <c r="GT193" s="252" t="s">
        <v>265</v>
      </c>
      <c r="GU193" s="253"/>
      <c r="GV193" s="252" t="s">
        <v>264</v>
      </c>
      <c r="GW193" s="253"/>
      <c r="GX193" s="252" t="s">
        <v>263</v>
      </c>
      <c r="GY193" s="253"/>
      <c r="GZ193" s="252" t="s">
        <v>262</v>
      </c>
      <c r="HA193" s="253"/>
      <c r="HB193" s="252" t="s">
        <v>261</v>
      </c>
      <c r="HC193" s="253"/>
      <c r="HD193" s="252" t="s">
        <v>260</v>
      </c>
      <c r="HE193" s="253"/>
      <c r="HF193" s="252" t="s">
        <v>259</v>
      </c>
      <c r="HG193" s="253"/>
      <c r="HH193" s="262" t="s">
        <v>270</v>
      </c>
      <c r="HI193" s="263"/>
      <c r="HJ193" s="252" t="s">
        <v>271</v>
      </c>
      <c r="HK193" s="253"/>
      <c r="HL193" s="252" t="s">
        <v>272</v>
      </c>
      <c r="HM193" s="253"/>
      <c r="HN193" s="252" t="s">
        <v>273</v>
      </c>
      <c r="HO193" s="253"/>
    </row>
  </sheetData>
  <mergeCells count="5081">
    <mergeCell ref="KD52:KE52"/>
    <mergeCell ref="KG44:KH44"/>
    <mergeCell ref="KG45:KH45"/>
    <mergeCell ref="KG50:KH50"/>
    <mergeCell ref="JS52:JU52"/>
    <mergeCell ref="JV52:KA52"/>
    <mergeCell ref="KG52:KH52"/>
    <mergeCell ref="KB47:KC47"/>
    <mergeCell ref="KD47:KE47"/>
    <mergeCell ref="KG49:KH49"/>
    <mergeCell ref="JS48:KA48"/>
    <mergeCell ref="KB48:KC48"/>
    <mergeCell ref="KD48:KE48"/>
    <mergeCell ref="KG51:KH51"/>
    <mergeCell ref="JS49:KA49"/>
    <mergeCell ref="KB49:KC49"/>
    <mergeCell ref="KD49:KE49"/>
    <mergeCell ref="LB40:LC40"/>
    <mergeCell ref="JS50:KA50"/>
    <mergeCell ref="KB50:KC50"/>
    <mergeCell ref="KD50:KE50"/>
    <mergeCell ref="LB41:LC41"/>
    <mergeCell ref="JS51:KA51"/>
    <mergeCell ref="KB51:KC51"/>
    <mergeCell ref="KD51:KE51"/>
    <mergeCell ref="LB42:LC42"/>
    <mergeCell ref="JR39:JR52"/>
    <mergeCell ref="JS39:KA40"/>
    <mergeCell ref="KB39:KC40"/>
    <mergeCell ref="KD39:KE40"/>
    <mergeCell ref="KF39:KI40"/>
    <mergeCell ref="JS41:KA41"/>
    <mergeCell ref="KB41:KC41"/>
    <mergeCell ref="KD41:KE41"/>
    <mergeCell ref="KG41:KH41"/>
    <mergeCell ref="JS42:KA42"/>
    <mergeCell ref="KB42:KC42"/>
    <mergeCell ref="KD42:KE42"/>
    <mergeCell ref="KG42:KH42"/>
    <mergeCell ref="JS43:KA43"/>
    <mergeCell ref="KB43:KC43"/>
    <mergeCell ref="KD43:KE43"/>
    <mergeCell ref="KG43:KH43"/>
    <mergeCell ref="JS44:KA44"/>
    <mergeCell ref="KB44:KC44"/>
    <mergeCell ref="KD44:KE44"/>
    <mergeCell ref="KG46:KH46"/>
    <mergeCell ref="JS45:KA45"/>
    <mergeCell ref="KB45:KC45"/>
    <mergeCell ref="EW51:EX51"/>
    <mergeCell ref="EZ49:FA49"/>
    <mergeCell ref="EL51:ET51"/>
    <mergeCell ref="KL46:KX53"/>
    <mergeCell ref="KL45:KV45"/>
    <mergeCell ref="KW45:KX45"/>
    <mergeCell ref="KX56:KY56"/>
    <mergeCell ref="LK49:LR49"/>
    <mergeCell ref="LS49:LT49"/>
    <mergeCell ref="LK50:LT62"/>
    <mergeCell ref="KN56:KW56"/>
    <mergeCell ref="KN57:KY67"/>
    <mergeCell ref="KD45:KE45"/>
    <mergeCell ref="KG47:KH47"/>
    <mergeCell ref="JS46:KA46"/>
    <mergeCell ref="KB46:KC46"/>
    <mergeCell ref="KD46:KE46"/>
    <mergeCell ref="KG48:KH48"/>
    <mergeCell ref="JS47:KA47"/>
    <mergeCell ref="EZ46:FA46"/>
    <mergeCell ref="EL47:ET47"/>
    <mergeCell ref="EU47:EV47"/>
    <mergeCell ref="EW47:EX47"/>
    <mergeCell ref="EZ47:FA47"/>
    <mergeCell ref="EL48:ET48"/>
    <mergeCell ref="EU48:EV48"/>
    <mergeCell ref="EW48:EX48"/>
    <mergeCell ref="EZ50:FA50"/>
    <mergeCell ref="EL49:ET49"/>
    <mergeCell ref="EU49:EV49"/>
    <mergeCell ref="EW49:EX49"/>
    <mergeCell ref="KB52:KC52"/>
    <mergeCell ref="EL50:ET50"/>
    <mergeCell ref="EU50:EV50"/>
    <mergeCell ref="EW50:EX50"/>
    <mergeCell ref="EZ41:FA41"/>
    <mergeCell ref="EK38:EK51"/>
    <mergeCell ref="EL38:ET39"/>
    <mergeCell ref="EU38:EV39"/>
    <mergeCell ref="EW38:EX39"/>
    <mergeCell ref="EY38:FB39"/>
    <mergeCell ref="EL40:ET40"/>
    <mergeCell ref="EU40:EV40"/>
    <mergeCell ref="EW40:EX40"/>
    <mergeCell ref="EZ40:FA40"/>
    <mergeCell ref="EL41:ET41"/>
    <mergeCell ref="EU41:EV41"/>
    <mergeCell ref="EW41:EX41"/>
    <mergeCell ref="EZ51:FA51"/>
    <mergeCell ref="EL42:ET42"/>
    <mergeCell ref="EU42:EV42"/>
    <mergeCell ref="EW42:EX42"/>
    <mergeCell ref="EZ42:FA42"/>
    <mergeCell ref="EL43:ET43"/>
    <mergeCell ref="EU43:EV43"/>
    <mergeCell ref="EW43:EX43"/>
    <mergeCell ref="EZ48:FA48"/>
    <mergeCell ref="EL44:ET44"/>
    <mergeCell ref="EU44:EV44"/>
    <mergeCell ref="EW44:EX44"/>
    <mergeCell ref="EZ43:FA43"/>
    <mergeCell ref="EL45:ET45"/>
    <mergeCell ref="EU45:EV45"/>
    <mergeCell ref="EU51:EV51"/>
    <mergeCell ref="EW45:EX45"/>
    <mergeCell ref="EZ44:FA44"/>
    <mergeCell ref="EL46:ET46"/>
    <mergeCell ref="EU46:EV46"/>
    <mergeCell ref="EW46:EX46"/>
    <mergeCell ref="GG38:GP46"/>
    <mergeCell ref="HD38:HO48"/>
    <mergeCell ref="GR38:HB45"/>
    <mergeCell ref="HQ38:IC45"/>
    <mergeCell ref="GO37:GP37"/>
    <mergeCell ref="HA37:HB37"/>
    <mergeCell ref="IB37:IC37"/>
    <mergeCell ref="HN37:HO37"/>
    <mergeCell ref="GR37:GZ37"/>
    <mergeCell ref="GG37:GN37"/>
    <mergeCell ref="HD37:HM37"/>
    <mergeCell ref="HQ37:IA37"/>
    <mergeCell ref="EZ45:FA45"/>
    <mergeCell ref="DH72:DI72"/>
    <mergeCell ref="DJ72:DK72"/>
    <mergeCell ref="DL72:DM72"/>
    <mergeCell ref="CT73:CU73"/>
    <mergeCell ref="CV73:CW73"/>
    <mergeCell ref="CX73:CY73"/>
    <mergeCell ref="CZ73:DA73"/>
    <mergeCell ref="DB73:DC73"/>
    <mergeCell ref="DD73:DE73"/>
    <mergeCell ref="DF73:DG73"/>
    <mergeCell ref="DH73:DI73"/>
    <mergeCell ref="DK75:DL76"/>
    <mergeCell ref="DM75:DM76"/>
    <mergeCell ref="DH82:DI82"/>
    <mergeCell ref="DJ82:DM82"/>
    <mergeCell ref="CU83:CU84"/>
    <mergeCell ref="DF83:DG84"/>
    <mergeCell ref="DH83:DI84"/>
    <mergeCell ref="DH78:DI78"/>
    <mergeCell ref="DJ78:DM78"/>
    <mergeCell ref="CU79:CU80"/>
    <mergeCell ref="DF79:DG80"/>
    <mergeCell ref="DH79:DI80"/>
    <mergeCell ref="DJ79:DJ80"/>
    <mergeCell ref="DK79:DL80"/>
    <mergeCell ref="DM79:DM80"/>
    <mergeCell ref="DJ83:DJ84"/>
    <mergeCell ref="DK83:DL84"/>
    <mergeCell ref="DM83:DM84"/>
    <mergeCell ref="CV83:DE84"/>
    <mergeCell ref="HC52:HD52"/>
    <mergeCell ref="GR52:HB52"/>
    <mergeCell ref="GR53:HD63"/>
    <mergeCell ref="GO52:GP52"/>
    <mergeCell ref="GG52:GN52"/>
    <mergeCell ref="GG53:GP64"/>
    <mergeCell ref="EW60:EX60"/>
    <mergeCell ref="EY60:FB60"/>
    <mergeCell ref="EL61:ET62"/>
    <mergeCell ref="EU61:EV62"/>
    <mergeCell ref="EW61:EX62"/>
    <mergeCell ref="EY61:EY62"/>
    <mergeCell ref="EZ61:FA62"/>
    <mergeCell ref="FB61:FB62"/>
    <mergeCell ref="CU74:CU76"/>
    <mergeCell ref="DN74:DP74"/>
    <mergeCell ref="EW72:EX72"/>
    <mergeCell ref="DJ73:DK73"/>
    <mergeCell ref="DL73:DM73"/>
    <mergeCell ref="DH75:DI76"/>
    <mergeCell ref="CT72:CU72"/>
    <mergeCell ref="CV72:CW72"/>
    <mergeCell ref="CX72:CY72"/>
    <mergeCell ref="CZ72:DA72"/>
    <mergeCell ref="DF75:DG76"/>
    <mergeCell ref="CV74:CW74"/>
    <mergeCell ref="DF74:DG74"/>
    <mergeCell ref="DH74:DI74"/>
    <mergeCell ref="DJ74:DM74"/>
    <mergeCell ref="DJ75:DJ76"/>
    <mergeCell ref="DN75:DP76"/>
    <mergeCell ref="DN72:DO72"/>
    <mergeCell ref="DG19:DI19"/>
    <mergeCell ref="DA20:DC20"/>
    <mergeCell ref="DD20:DF20"/>
    <mergeCell ref="DG20:DI20"/>
    <mergeCell ref="DG24:DI24"/>
    <mergeCell ref="DG27:DI27"/>
    <mergeCell ref="DA28:DC28"/>
    <mergeCell ref="DD28:DF28"/>
    <mergeCell ref="DG28:DI28"/>
    <mergeCell ref="DA25:DC25"/>
    <mergeCell ref="DD25:DF25"/>
    <mergeCell ref="DG25:DI25"/>
    <mergeCell ref="CV23:CX23"/>
    <mergeCell ref="DG26:DI26"/>
    <mergeCell ref="DA23:DC23"/>
    <mergeCell ref="DD23:DF23"/>
    <mergeCell ref="DG23:DI23"/>
    <mergeCell ref="DA24:DC24"/>
    <mergeCell ref="DD24:DF24"/>
    <mergeCell ref="CV24:CX24"/>
    <mergeCell ref="CY44:CY46"/>
    <mergeCell ref="DA44:DB44"/>
    <mergeCell ref="DJ44:DK44"/>
    <mergeCell ref="DL44:DM44"/>
    <mergeCell ref="DN44:DQ44"/>
    <mergeCell ref="DA45:DI46"/>
    <mergeCell ref="DJ45:DK46"/>
    <mergeCell ref="DL45:DM46"/>
    <mergeCell ref="DO18:DQ18"/>
    <mergeCell ref="DR18:DT18"/>
    <mergeCell ref="DL19:DN19"/>
    <mergeCell ref="DO19:DQ19"/>
    <mergeCell ref="DR19:DT19"/>
    <mergeCell ref="DA33:DC33"/>
    <mergeCell ref="DD33:DF33"/>
    <mergeCell ref="DG33:DI33"/>
    <mergeCell ref="DA34:DC34"/>
    <mergeCell ref="DD34:DF34"/>
    <mergeCell ref="DG34:DI34"/>
    <mergeCell ref="DA31:DC31"/>
    <mergeCell ref="DD31:DF31"/>
    <mergeCell ref="DG31:DI31"/>
    <mergeCell ref="DA32:DC32"/>
    <mergeCell ref="DD32:DF32"/>
    <mergeCell ref="DG32:DI32"/>
    <mergeCell ref="DA29:DC29"/>
    <mergeCell ref="DD29:DF29"/>
    <mergeCell ref="DG29:DI29"/>
    <mergeCell ref="DA30:DC30"/>
    <mergeCell ref="DD30:DF30"/>
    <mergeCell ref="DG30:DI30"/>
    <mergeCell ref="DA27:DC27"/>
    <mergeCell ref="DO40:DR40"/>
    <mergeCell ref="DA41:DI42"/>
    <mergeCell ref="CP34:CR34"/>
    <mergeCell ref="CS34:CU34"/>
    <mergeCell ref="CV34:CX34"/>
    <mergeCell ref="CP31:CR31"/>
    <mergeCell ref="CS31:CU31"/>
    <mergeCell ref="CV31:CX31"/>
    <mergeCell ref="CP32:CR32"/>
    <mergeCell ref="CS32:CU32"/>
    <mergeCell ref="CV32:CX32"/>
    <mergeCell ref="CP29:CR29"/>
    <mergeCell ref="CS29:CU29"/>
    <mergeCell ref="CV29:CX29"/>
    <mergeCell ref="CP30:CR30"/>
    <mergeCell ref="CS30:CU30"/>
    <mergeCell ref="CV30:CX30"/>
    <mergeCell ref="DJ17:DK34"/>
    <mergeCell ref="DJ41:DK42"/>
    <mergeCell ref="DL41:DN42"/>
    <mergeCell ref="DO41:DO42"/>
    <mergeCell ref="DP41:DQ42"/>
    <mergeCell ref="DR41:DR42"/>
    <mergeCell ref="DD27:DF27"/>
    <mergeCell ref="DD26:DF26"/>
    <mergeCell ref="DA26:DC26"/>
    <mergeCell ref="DD21:DF21"/>
    <mergeCell ref="DG21:DI21"/>
    <mergeCell ref="DD22:DF22"/>
    <mergeCell ref="DG22:DI22"/>
    <mergeCell ref="DA19:DC19"/>
    <mergeCell ref="DD19:DF19"/>
    <mergeCell ref="DA22:DC22"/>
    <mergeCell ref="CE33:CG33"/>
    <mergeCell ref="CH33:CJ33"/>
    <mergeCell ref="CK33:CM33"/>
    <mergeCell ref="CE25:CG25"/>
    <mergeCell ref="CH25:CJ25"/>
    <mergeCell ref="CK25:CM25"/>
    <mergeCell ref="CE26:CG26"/>
    <mergeCell ref="CH26:CJ26"/>
    <mergeCell ref="CK26:CM26"/>
    <mergeCell ref="CE23:CG23"/>
    <mergeCell ref="CH23:CJ23"/>
    <mergeCell ref="CK23:CM23"/>
    <mergeCell ref="CE24:CG24"/>
    <mergeCell ref="CH24:CJ24"/>
    <mergeCell ref="CK24:CM24"/>
    <mergeCell ref="CE21:CG21"/>
    <mergeCell ref="CP33:CR33"/>
    <mergeCell ref="CS33:CU33"/>
    <mergeCell ref="CV33:CX33"/>
    <mergeCell ref="CP25:CR25"/>
    <mergeCell ref="CS25:CU25"/>
    <mergeCell ref="CH21:CJ21"/>
    <mergeCell ref="CK21:CM21"/>
    <mergeCell ref="CP24:CR24"/>
    <mergeCell ref="CH22:CJ22"/>
    <mergeCell ref="CS24:CU24"/>
    <mergeCell ref="CH34:CJ34"/>
    <mergeCell ref="CK34:CM34"/>
    <mergeCell ref="CE31:CG31"/>
    <mergeCell ref="CH31:CJ31"/>
    <mergeCell ref="CK31:CM31"/>
    <mergeCell ref="CE32:CG32"/>
    <mergeCell ref="CH32:CJ32"/>
    <mergeCell ref="CK32:CM32"/>
    <mergeCell ref="CE29:CG29"/>
    <mergeCell ref="CH29:CJ29"/>
    <mergeCell ref="CK29:CM29"/>
    <mergeCell ref="CE30:CG30"/>
    <mergeCell ref="CH30:CJ30"/>
    <mergeCell ref="CK30:CM30"/>
    <mergeCell ref="CE27:CG27"/>
    <mergeCell ref="CH27:CJ27"/>
    <mergeCell ref="CK27:CM27"/>
    <mergeCell ref="CE28:CG28"/>
    <mergeCell ref="CH28:CJ28"/>
    <mergeCell ref="CK28:CM28"/>
    <mergeCell ref="CK22:CM22"/>
    <mergeCell ref="CP21:CR21"/>
    <mergeCell ref="CP27:CR27"/>
    <mergeCell ref="CS27:CU27"/>
    <mergeCell ref="CP28:CR28"/>
    <mergeCell ref="CS28:CU28"/>
    <mergeCell ref="CE19:CG19"/>
    <mergeCell ref="CH19:CJ19"/>
    <mergeCell ref="CK19:CM19"/>
    <mergeCell ref="CE20:CG20"/>
    <mergeCell ref="CH20:CJ20"/>
    <mergeCell ref="CK20:CM20"/>
    <mergeCell ref="CE13:DZ13"/>
    <mergeCell ref="CE17:CG17"/>
    <mergeCell ref="CH17:CJ17"/>
    <mergeCell ref="CK17:CM17"/>
    <mergeCell ref="CE18:CG18"/>
    <mergeCell ref="CH18:CJ18"/>
    <mergeCell ref="CK18:CM18"/>
    <mergeCell ref="CP17:CR17"/>
    <mergeCell ref="CS17:CU17"/>
    <mergeCell ref="CV17:CX17"/>
    <mergeCell ref="CE14:CG16"/>
    <mergeCell ref="CH14:CJ16"/>
    <mergeCell ref="CK14:CM16"/>
    <mergeCell ref="DD17:DF17"/>
    <mergeCell ref="DG17:DI17"/>
    <mergeCell ref="DD18:DF18"/>
    <mergeCell ref="DG18:DI18"/>
    <mergeCell ref="DG14:DI16"/>
    <mergeCell ref="DL14:DN16"/>
    <mergeCell ref="CV19:CX19"/>
    <mergeCell ref="DO14:DQ16"/>
    <mergeCell ref="CN14:CO16"/>
    <mergeCell ref="CN17:CO34"/>
    <mergeCell ref="CY14:CZ16"/>
    <mergeCell ref="CY17:CZ34"/>
    <mergeCell ref="DJ14:DK16"/>
    <mergeCell ref="DU14:DV16"/>
    <mergeCell ref="DU17:DV34"/>
    <mergeCell ref="DW14:EB20"/>
    <mergeCell ref="DR14:DT16"/>
    <mergeCell ref="CP18:CR18"/>
    <mergeCell ref="CS18:CU18"/>
    <mergeCell ref="CV18:CX18"/>
    <mergeCell ref="DL17:DN17"/>
    <mergeCell ref="DO17:DQ17"/>
    <mergeCell ref="DR17:DT17"/>
    <mergeCell ref="DL18:DN18"/>
    <mergeCell ref="CV25:CX25"/>
    <mergeCell ref="CP26:CR26"/>
    <mergeCell ref="CS26:CU26"/>
    <mergeCell ref="CV26:CX26"/>
    <mergeCell ref="CP23:CR23"/>
    <mergeCell ref="CS23:CU23"/>
    <mergeCell ref="CS21:CU21"/>
    <mergeCell ref="CV21:CX21"/>
    <mergeCell ref="CP22:CR22"/>
    <mergeCell ref="CS22:CU22"/>
    <mergeCell ref="CV22:CX22"/>
    <mergeCell ref="CP19:CR19"/>
    <mergeCell ref="CS19:CU19"/>
    <mergeCell ref="CP20:CR20"/>
    <mergeCell ref="CS20:CU20"/>
    <mergeCell ref="CV27:CX27"/>
    <mergeCell ref="CV28:CX28"/>
    <mergeCell ref="CV20:CX20"/>
    <mergeCell ref="DA17:DC17"/>
    <mergeCell ref="DA18:DC18"/>
    <mergeCell ref="DA21:DC21"/>
    <mergeCell ref="FI3:FJ3"/>
    <mergeCell ref="EK3:FH3"/>
    <mergeCell ref="EW34:EX34"/>
    <mergeCell ref="EY34:EZ34"/>
    <mergeCell ref="FA34:FB34"/>
    <mergeCell ref="FC34:FD34"/>
    <mergeCell ref="FE34:FF34"/>
    <mergeCell ref="FG34:FH34"/>
    <mergeCell ref="FC33:FD33"/>
    <mergeCell ref="FE33:FF33"/>
    <mergeCell ref="FG33:FH33"/>
    <mergeCell ref="FI33:FJ33"/>
    <mergeCell ref="EK34:EL34"/>
    <mergeCell ref="EM34:EN34"/>
    <mergeCell ref="EO34:EP34"/>
    <mergeCell ref="EQ34:ER34"/>
    <mergeCell ref="ES34:ET34"/>
    <mergeCell ref="EU34:EV34"/>
    <mergeCell ref="FI32:FJ32"/>
    <mergeCell ref="EK33:EL33"/>
    <mergeCell ref="EM33:EN33"/>
    <mergeCell ref="EO33:EP33"/>
    <mergeCell ref="EQ33:ER33"/>
    <mergeCell ref="ES33:ET33"/>
    <mergeCell ref="EU33:EV33"/>
    <mergeCell ref="EW33:EX33"/>
    <mergeCell ref="EY33:EZ33"/>
    <mergeCell ref="FA33:FB33"/>
    <mergeCell ref="EW32:EX32"/>
    <mergeCell ref="EY32:EZ32"/>
    <mergeCell ref="FA32:FB32"/>
    <mergeCell ref="FC32:FD32"/>
    <mergeCell ref="FE32:FF32"/>
    <mergeCell ref="FG32:FH32"/>
    <mergeCell ref="FC31:FD31"/>
    <mergeCell ref="FE31:FF31"/>
    <mergeCell ref="FG31:FH31"/>
    <mergeCell ref="FI31:FJ31"/>
    <mergeCell ref="EK32:EL32"/>
    <mergeCell ref="EM32:EN32"/>
    <mergeCell ref="EO32:EP32"/>
    <mergeCell ref="EQ32:ER32"/>
    <mergeCell ref="ES32:ET32"/>
    <mergeCell ref="EU32:EV32"/>
    <mergeCell ref="FI30:FJ30"/>
    <mergeCell ref="EK31:EL31"/>
    <mergeCell ref="EM31:EN31"/>
    <mergeCell ref="EO31:EP31"/>
    <mergeCell ref="EQ31:ER31"/>
    <mergeCell ref="ES31:ET31"/>
    <mergeCell ref="EU31:EV31"/>
    <mergeCell ref="EW31:EX31"/>
    <mergeCell ref="EY31:EZ31"/>
    <mergeCell ref="FA31:FB31"/>
    <mergeCell ref="EW30:EX30"/>
    <mergeCell ref="EY30:EZ30"/>
    <mergeCell ref="FA30:FB30"/>
    <mergeCell ref="FC30:FD30"/>
    <mergeCell ref="FE30:FF30"/>
    <mergeCell ref="FG30:FH30"/>
    <mergeCell ref="FC29:FD29"/>
    <mergeCell ref="FE29:FF29"/>
    <mergeCell ref="FG29:FH29"/>
    <mergeCell ref="FI29:FJ29"/>
    <mergeCell ref="EK30:EL30"/>
    <mergeCell ref="EM30:EN30"/>
    <mergeCell ref="EO30:EP30"/>
    <mergeCell ref="EQ30:ER30"/>
    <mergeCell ref="ES30:ET30"/>
    <mergeCell ref="EU30:EV30"/>
    <mergeCell ref="FI28:FJ28"/>
    <mergeCell ref="EK29:EL29"/>
    <mergeCell ref="EM29:EN29"/>
    <mergeCell ref="EO29:EP29"/>
    <mergeCell ref="EQ29:ER29"/>
    <mergeCell ref="ES29:ET29"/>
    <mergeCell ref="EU29:EV29"/>
    <mergeCell ref="EW29:EX29"/>
    <mergeCell ref="EY29:EZ29"/>
    <mergeCell ref="FA29:FB29"/>
    <mergeCell ref="EW28:EX28"/>
    <mergeCell ref="EY28:EZ28"/>
    <mergeCell ref="FA28:FB28"/>
    <mergeCell ref="FC28:FD28"/>
    <mergeCell ref="FE28:FF28"/>
    <mergeCell ref="FG28:FH28"/>
    <mergeCell ref="FC27:FD27"/>
    <mergeCell ref="FE27:FF27"/>
    <mergeCell ref="FG27:FH27"/>
    <mergeCell ref="FI27:FJ27"/>
    <mergeCell ref="EK28:EL28"/>
    <mergeCell ref="EM28:EN28"/>
    <mergeCell ref="EO28:EP28"/>
    <mergeCell ref="EQ28:ER28"/>
    <mergeCell ref="ES28:ET28"/>
    <mergeCell ref="EU28:EV28"/>
    <mergeCell ref="FI26:FJ26"/>
    <mergeCell ref="EK27:EL27"/>
    <mergeCell ref="EM27:EN27"/>
    <mergeCell ref="EO27:EP27"/>
    <mergeCell ref="EQ27:ER27"/>
    <mergeCell ref="ES27:ET27"/>
    <mergeCell ref="EU27:EV27"/>
    <mergeCell ref="EW27:EX27"/>
    <mergeCell ref="EY27:EZ27"/>
    <mergeCell ref="FA27:FB27"/>
    <mergeCell ref="EW26:EX26"/>
    <mergeCell ref="EY26:EZ26"/>
    <mergeCell ref="FA26:FB26"/>
    <mergeCell ref="FC26:FD26"/>
    <mergeCell ref="FE26:FF26"/>
    <mergeCell ref="FG26:FH26"/>
    <mergeCell ref="FC25:FD25"/>
    <mergeCell ref="FE25:FF25"/>
    <mergeCell ref="FG25:FH25"/>
    <mergeCell ref="FI25:FJ25"/>
    <mergeCell ref="EK26:EL26"/>
    <mergeCell ref="EM26:EN26"/>
    <mergeCell ref="EO26:EP26"/>
    <mergeCell ref="EQ26:ER26"/>
    <mergeCell ref="ES26:ET26"/>
    <mergeCell ref="EU26:EV26"/>
    <mergeCell ref="FI24:FJ24"/>
    <mergeCell ref="EK25:EL25"/>
    <mergeCell ref="EM25:EN25"/>
    <mergeCell ref="EO25:EP25"/>
    <mergeCell ref="EQ25:ER25"/>
    <mergeCell ref="ES25:ET25"/>
    <mergeCell ref="EU25:EV25"/>
    <mergeCell ref="EW25:EX25"/>
    <mergeCell ref="EY25:EZ25"/>
    <mergeCell ref="FA25:FB25"/>
    <mergeCell ref="EW24:EX24"/>
    <mergeCell ref="EY24:EZ24"/>
    <mergeCell ref="FA24:FB24"/>
    <mergeCell ref="FC24:FD24"/>
    <mergeCell ref="FE24:FF24"/>
    <mergeCell ref="FG24:FH24"/>
    <mergeCell ref="FC23:FD23"/>
    <mergeCell ref="FE23:FF23"/>
    <mergeCell ref="FG23:FH23"/>
    <mergeCell ref="FI23:FJ23"/>
    <mergeCell ref="EK24:EL24"/>
    <mergeCell ref="EM24:EN24"/>
    <mergeCell ref="EO24:EP24"/>
    <mergeCell ref="EQ24:ER24"/>
    <mergeCell ref="ES24:ET24"/>
    <mergeCell ref="EU24:EV24"/>
    <mergeCell ref="FI22:FJ22"/>
    <mergeCell ref="EK23:EL23"/>
    <mergeCell ref="EM23:EN23"/>
    <mergeCell ref="EO23:EP23"/>
    <mergeCell ref="EQ23:ER23"/>
    <mergeCell ref="ES23:ET23"/>
    <mergeCell ref="EU23:EV23"/>
    <mergeCell ref="EW23:EX23"/>
    <mergeCell ref="EY23:EZ23"/>
    <mergeCell ref="FA23:FB23"/>
    <mergeCell ref="EW22:EX22"/>
    <mergeCell ref="EY22:EZ22"/>
    <mergeCell ref="FA22:FB22"/>
    <mergeCell ref="FC22:FD22"/>
    <mergeCell ref="FE22:FF22"/>
    <mergeCell ref="FG22:FH22"/>
    <mergeCell ref="FC21:FD21"/>
    <mergeCell ref="FE21:FF21"/>
    <mergeCell ref="FG21:FH21"/>
    <mergeCell ref="FI21:FJ21"/>
    <mergeCell ref="EK22:EL22"/>
    <mergeCell ref="EM22:EN22"/>
    <mergeCell ref="EO22:EP22"/>
    <mergeCell ref="EQ22:ER22"/>
    <mergeCell ref="ES22:ET22"/>
    <mergeCell ref="EU22:EV22"/>
    <mergeCell ref="FI20:FJ20"/>
    <mergeCell ref="EK21:EL21"/>
    <mergeCell ref="EM21:EN21"/>
    <mergeCell ref="EO21:EP21"/>
    <mergeCell ref="EQ21:ER21"/>
    <mergeCell ref="ES21:ET21"/>
    <mergeCell ref="EU21:EV21"/>
    <mergeCell ref="EW21:EX21"/>
    <mergeCell ref="EY21:EZ21"/>
    <mergeCell ref="FA21:FB21"/>
    <mergeCell ref="EW20:EX20"/>
    <mergeCell ref="EY20:EZ20"/>
    <mergeCell ref="FA20:FB20"/>
    <mergeCell ref="FC20:FD20"/>
    <mergeCell ref="FE20:FF20"/>
    <mergeCell ref="FG20:FH20"/>
    <mergeCell ref="FC19:FD19"/>
    <mergeCell ref="FE19:FF19"/>
    <mergeCell ref="FG19:FH19"/>
    <mergeCell ref="FI19:FJ19"/>
    <mergeCell ref="EK20:EL20"/>
    <mergeCell ref="EM20:EN20"/>
    <mergeCell ref="EO20:EP20"/>
    <mergeCell ref="EQ20:ER20"/>
    <mergeCell ref="ES20:ET20"/>
    <mergeCell ref="EU20:EV20"/>
    <mergeCell ref="FI18:FJ18"/>
    <mergeCell ref="EK19:EL19"/>
    <mergeCell ref="EM19:EN19"/>
    <mergeCell ref="EO19:EP19"/>
    <mergeCell ref="EQ19:ER19"/>
    <mergeCell ref="ES19:ET19"/>
    <mergeCell ref="EU19:EV19"/>
    <mergeCell ref="EW19:EX19"/>
    <mergeCell ref="EY19:EZ19"/>
    <mergeCell ref="FA19:FB19"/>
    <mergeCell ref="EW18:EX18"/>
    <mergeCell ref="EY18:EZ18"/>
    <mergeCell ref="FA18:FB18"/>
    <mergeCell ref="FC18:FD18"/>
    <mergeCell ref="FE18:FF18"/>
    <mergeCell ref="FG18:FH18"/>
    <mergeCell ref="FC17:FD17"/>
    <mergeCell ref="FE17:FF17"/>
    <mergeCell ref="FG17:FH17"/>
    <mergeCell ref="FI17:FJ17"/>
    <mergeCell ref="EK18:EL18"/>
    <mergeCell ref="EM18:EN18"/>
    <mergeCell ref="EO18:EP18"/>
    <mergeCell ref="EQ18:ER18"/>
    <mergeCell ref="ES18:ET18"/>
    <mergeCell ref="EU18:EV18"/>
    <mergeCell ref="FI16:FJ16"/>
    <mergeCell ref="EK17:EL17"/>
    <mergeCell ref="EM17:EN17"/>
    <mergeCell ref="EO17:EP17"/>
    <mergeCell ref="EQ17:ER17"/>
    <mergeCell ref="ES17:ET17"/>
    <mergeCell ref="EU17:EV17"/>
    <mergeCell ref="EW17:EX17"/>
    <mergeCell ref="EY17:EZ17"/>
    <mergeCell ref="FA17:FB17"/>
    <mergeCell ref="EW16:EX16"/>
    <mergeCell ref="EY16:EZ16"/>
    <mergeCell ref="FA16:FB16"/>
    <mergeCell ref="FC16:FD16"/>
    <mergeCell ref="FE16:FF16"/>
    <mergeCell ref="FG16:FH16"/>
    <mergeCell ref="FC15:FD15"/>
    <mergeCell ref="FE15:FF15"/>
    <mergeCell ref="FG15:FH15"/>
    <mergeCell ref="FI15:FJ15"/>
    <mergeCell ref="EK16:EL16"/>
    <mergeCell ref="EM16:EN16"/>
    <mergeCell ref="EO16:EP16"/>
    <mergeCell ref="EQ16:ER16"/>
    <mergeCell ref="ES16:ET16"/>
    <mergeCell ref="EU16:EV16"/>
    <mergeCell ref="FI14:FJ14"/>
    <mergeCell ref="EK15:EL15"/>
    <mergeCell ref="EM15:EN15"/>
    <mergeCell ref="EO15:EP15"/>
    <mergeCell ref="EQ15:ER15"/>
    <mergeCell ref="ES15:ET15"/>
    <mergeCell ref="EU15:EV15"/>
    <mergeCell ref="EW15:EX15"/>
    <mergeCell ref="EY15:EZ15"/>
    <mergeCell ref="FA15:FB15"/>
    <mergeCell ref="EW14:EX14"/>
    <mergeCell ref="EY14:EZ14"/>
    <mergeCell ref="FA14:FB14"/>
    <mergeCell ref="FC14:FD14"/>
    <mergeCell ref="FE14:FF14"/>
    <mergeCell ref="FG14:FH14"/>
    <mergeCell ref="FC13:FD13"/>
    <mergeCell ref="FE13:FF13"/>
    <mergeCell ref="FG13:FH13"/>
    <mergeCell ref="FI13:FJ13"/>
    <mergeCell ref="EK14:EL14"/>
    <mergeCell ref="EM14:EN14"/>
    <mergeCell ref="EO14:EP14"/>
    <mergeCell ref="EQ14:ER14"/>
    <mergeCell ref="ES14:ET14"/>
    <mergeCell ref="EU14:EV14"/>
    <mergeCell ref="FI12:FJ12"/>
    <mergeCell ref="EK13:EL13"/>
    <mergeCell ref="EM13:EN13"/>
    <mergeCell ref="EO13:EP13"/>
    <mergeCell ref="EQ13:ER13"/>
    <mergeCell ref="ES13:ET13"/>
    <mergeCell ref="EU13:EV13"/>
    <mergeCell ref="EW13:EX13"/>
    <mergeCell ref="EY13:EZ13"/>
    <mergeCell ref="FA13:FB13"/>
    <mergeCell ref="EW12:EX12"/>
    <mergeCell ref="EY12:EZ12"/>
    <mergeCell ref="FA12:FB12"/>
    <mergeCell ref="FC12:FD12"/>
    <mergeCell ref="FE12:FF12"/>
    <mergeCell ref="FG12:FH12"/>
    <mergeCell ref="FC11:FD11"/>
    <mergeCell ref="FE11:FF11"/>
    <mergeCell ref="FG11:FH11"/>
    <mergeCell ref="FI11:FJ11"/>
    <mergeCell ref="EK12:EL12"/>
    <mergeCell ref="EM12:EN12"/>
    <mergeCell ref="EO12:EP12"/>
    <mergeCell ref="EQ12:ER12"/>
    <mergeCell ref="ES12:ET12"/>
    <mergeCell ref="EU12:EV12"/>
    <mergeCell ref="FI10:FJ10"/>
    <mergeCell ref="EK11:EL11"/>
    <mergeCell ref="EM11:EN11"/>
    <mergeCell ref="EO11:EP11"/>
    <mergeCell ref="EQ11:ER11"/>
    <mergeCell ref="ES11:ET11"/>
    <mergeCell ref="EU11:EV11"/>
    <mergeCell ref="EW11:EX11"/>
    <mergeCell ref="EY11:EZ11"/>
    <mergeCell ref="FA11:FB11"/>
    <mergeCell ref="EW10:EX10"/>
    <mergeCell ref="EY10:EZ10"/>
    <mergeCell ref="FA10:FB10"/>
    <mergeCell ref="FC10:FD10"/>
    <mergeCell ref="FE10:FF10"/>
    <mergeCell ref="FG10:FH10"/>
    <mergeCell ref="FC9:FD9"/>
    <mergeCell ref="FE9:FF9"/>
    <mergeCell ref="FG9:FH9"/>
    <mergeCell ref="FI9:FJ9"/>
    <mergeCell ref="EK10:EL10"/>
    <mergeCell ref="EM10:EN10"/>
    <mergeCell ref="EO10:EP10"/>
    <mergeCell ref="EQ10:ER10"/>
    <mergeCell ref="ES10:ET10"/>
    <mergeCell ref="EU10:EV10"/>
    <mergeCell ref="FI8:FJ8"/>
    <mergeCell ref="EK9:EL9"/>
    <mergeCell ref="EM9:EN9"/>
    <mergeCell ref="EO9:EP9"/>
    <mergeCell ref="EQ9:ER9"/>
    <mergeCell ref="ES9:ET9"/>
    <mergeCell ref="EU9:EV9"/>
    <mergeCell ref="EW9:EX9"/>
    <mergeCell ref="EY9:EZ9"/>
    <mergeCell ref="FA9:FB9"/>
    <mergeCell ref="EW8:EX8"/>
    <mergeCell ref="EY8:EZ8"/>
    <mergeCell ref="FA8:FB8"/>
    <mergeCell ref="FC8:FD8"/>
    <mergeCell ref="FE8:FF8"/>
    <mergeCell ref="FG8:FH8"/>
    <mergeCell ref="FC7:FD7"/>
    <mergeCell ref="FE7:FF7"/>
    <mergeCell ref="FG7:FH7"/>
    <mergeCell ref="FI7:FJ7"/>
    <mergeCell ref="EK8:EL8"/>
    <mergeCell ref="EM8:EN8"/>
    <mergeCell ref="EO8:EP8"/>
    <mergeCell ref="EQ8:ER8"/>
    <mergeCell ref="ES8:ET8"/>
    <mergeCell ref="EU8:EV8"/>
    <mergeCell ref="FI6:FJ6"/>
    <mergeCell ref="EK7:EL7"/>
    <mergeCell ref="EM7:EN7"/>
    <mergeCell ref="EO7:EP7"/>
    <mergeCell ref="EQ7:ER7"/>
    <mergeCell ref="ES7:ET7"/>
    <mergeCell ref="EU7:EV7"/>
    <mergeCell ref="EW7:EX7"/>
    <mergeCell ref="EY7:EZ7"/>
    <mergeCell ref="FA7:FB7"/>
    <mergeCell ref="EW6:EX6"/>
    <mergeCell ref="EY6:EZ6"/>
    <mergeCell ref="FA6:FB6"/>
    <mergeCell ref="FC6:FD6"/>
    <mergeCell ref="FE6:FF6"/>
    <mergeCell ref="FG6:FH6"/>
    <mergeCell ref="EK6:EL6"/>
    <mergeCell ref="EM6:EN6"/>
    <mergeCell ref="EO6:EP6"/>
    <mergeCell ref="EQ6:ER6"/>
    <mergeCell ref="ES6:ET6"/>
    <mergeCell ref="EU6:EV6"/>
    <mergeCell ref="FC5:FD5"/>
    <mergeCell ref="FE5:FF5"/>
    <mergeCell ref="FG5:FH5"/>
    <mergeCell ref="FI5:FJ5"/>
    <mergeCell ref="EM5:EN5"/>
    <mergeCell ref="EO5:EP5"/>
    <mergeCell ref="EQ5:ER5"/>
    <mergeCell ref="ES5:ET5"/>
    <mergeCell ref="EU5:EV5"/>
    <mergeCell ref="EW5:EX5"/>
    <mergeCell ref="EY4:EZ4"/>
    <mergeCell ref="FA4:FB4"/>
    <mergeCell ref="FC4:FD4"/>
    <mergeCell ref="FE4:FF4"/>
    <mergeCell ref="FG4:FH4"/>
    <mergeCell ref="FI4:FJ4"/>
    <mergeCell ref="EQ4:ER4"/>
    <mergeCell ref="ES4:ET4"/>
    <mergeCell ref="EU4:EV4"/>
    <mergeCell ref="EW4:EX4"/>
    <mergeCell ref="E29:F29"/>
    <mergeCell ref="E30:F30"/>
    <mergeCell ref="E31:F31"/>
    <mergeCell ref="E32:F32"/>
    <mergeCell ref="E33:F33"/>
    <mergeCell ref="E34:F34"/>
    <mergeCell ref="E23:F23"/>
    <mergeCell ref="E24:F24"/>
    <mergeCell ref="E25:F25"/>
    <mergeCell ref="E26:F26"/>
    <mergeCell ref="E27:F27"/>
    <mergeCell ref="E28:F28"/>
    <mergeCell ref="E17:F17"/>
    <mergeCell ref="E18:F18"/>
    <mergeCell ref="E19:F19"/>
    <mergeCell ref="E20:F20"/>
    <mergeCell ref="E21:F21"/>
    <mergeCell ref="E22:F22"/>
    <mergeCell ref="E11:F11"/>
    <mergeCell ref="E12:F12"/>
    <mergeCell ref="E13:F13"/>
    <mergeCell ref="E14:F14"/>
    <mergeCell ref="E15:F15"/>
    <mergeCell ref="E16:F16"/>
    <mergeCell ref="Q34:R34"/>
    <mergeCell ref="S34:T34"/>
    <mergeCell ref="U34:V34"/>
    <mergeCell ref="W34:X34"/>
    <mergeCell ref="Y34:Z34"/>
    <mergeCell ref="E6:F6"/>
    <mergeCell ref="E7:F7"/>
    <mergeCell ref="E8:F8"/>
    <mergeCell ref="E9:F9"/>
    <mergeCell ref="E10:F10"/>
    <mergeCell ref="Q33:R33"/>
    <mergeCell ref="S33:T33"/>
    <mergeCell ref="U33:V33"/>
    <mergeCell ref="W33:X33"/>
    <mergeCell ref="Y33:Z33"/>
    <mergeCell ref="G34:H34"/>
    <mergeCell ref="I34:J34"/>
    <mergeCell ref="K34:L34"/>
    <mergeCell ref="M34:N34"/>
    <mergeCell ref="O34:P34"/>
    <mergeCell ref="Q32:R32"/>
    <mergeCell ref="S32:T32"/>
    <mergeCell ref="U32:V32"/>
    <mergeCell ref="W32:X32"/>
    <mergeCell ref="Y32:Z32"/>
    <mergeCell ref="G33:H33"/>
    <mergeCell ref="I33:J33"/>
    <mergeCell ref="K33:L33"/>
    <mergeCell ref="M33:N33"/>
    <mergeCell ref="O33:P33"/>
    <mergeCell ref="Q31:R31"/>
    <mergeCell ref="S31:T31"/>
    <mergeCell ref="U31:V31"/>
    <mergeCell ref="W31:X31"/>
    <mergeCell ref="Y31:Z31"/>
    <mergeCell ref="G32:H32"/>
    <mergeCell ref="I32:J32"/>
    <mergeCell ref="K32:L32"/>
    <mergeCell ref="M32:N32"/>
    <mergeCell ref="O32:P32"/>
    <mergeCell ref="Q30:R30"/>
    <mergeCell ref="S30:T30"/>
    <mergeCell ref="U30:V30"/>
    <mergeCell ref="W30:X30"/>
    <mergeCell ref="Y30:Z30"/>
    <mergeCell ref="G31:H31"/>
    <mergeCell ref="I31:J31"/>
    <mergeCell ref="K31:L31"/>
    <mergeCell ref="M31:N31"/>
    <mergeCell ref="O31:P31"/>
    <mergeCell ref="Q29:R29"/>
    <mergeCell ref="S29:T29"/>
    <mergeCell ref="U29:V29"/>
    <mergeCell ref="W29:X29"/>
    <mergeCell ref="Y29:Z29"/>
    <mergeCell ref="G30:H30"/>
    <mergeCell ref="I30:J30"/>
    <mergeCell ref="K30:L30"/>
    <mergeCell ref="M30:N30"/>
    <mergeCell ref="O30:P30"/>
    <mergeCell ref="Q28:R28"/>
    <mergeCell ref="S28:T28"/>
    <mergeCell ref="U28:V28"/>
    <mergeCell ref="W28:X28"/>
    <mergeCell ref="Y28:Z28"/>
    <mergeCell ref="G29:H29"/>
    <mergeCell ref="I29:J29"/>
    <mergeCell ref="K29:L29"/>
    <mergeCell ref="M29:N29"/>
    <mergeCell ref="O29:P29"/>
    <mergeCell ref="Q27:R27"/>
    <mergeCell ref="S27:T27"/>
    <mergeCell ref="U27:V27"/>
    <mergeCell ref="W27:X27"/>
    <mergeCell ref="Y27:Z27"/>
    <mergeCell ref="G28:H28"/>
    <mergeCell ref="I28:J28"/>
    <mergeCell ref="K28:L28"/>
    <mergeCell ref="M28:N28"/>
    <mergeCell ref="O28:P28"/>
    <mergeCell ref="Q26:R26"/>
    <mergeCell ref="S26:T26"/>
    <mergeCell ref="U26:V26"/>
    <mergeCell ref="W26:X26"/>
    <mergeCell ref="Y26:Z26"/>
    <mergeCell ref="G27:H27"/>
    <mergeCell ref="I27:J27"/>
    <mergeCell ref="K27:L27"/>
    <mergeCell ref="M27:N27"/>
    <mergeCell ref="O27:P27"/>
    <mergeCell ref="Q25:R25"/>
    <mergeCell ref="S25:T25"/>
    <mergeCell ref="U25:V25"/>
    <mergeCell ref="W25:X25"/>
    <mergeCell ref="Y25:Z25"/>
    <mergeCell ref="G26:H26"/>
    <mergeCell ref="I26:J26"/>
    <mergeCell ref="K26:L26"/>
    <mergeCell ref="M26:N26"/>
    <mergeCell ref="O26:P26"/>
    <mergeCell ref="Q24:R24"/>
    <mergeCell ref="S24:T24"/>
    <mergeCell ref="U24:V24"/>
    <mergeCell ref="W24:X24"/>
    <mergeCell ref="Y24:Z24"/>
    <mergeCell ref="G25:H25"/>
    <mergeCell ref="I25:J25"/>
    <mergeCell ref="K25:L25"/>
    <mergeCell ref="M25:N25"/>
    <mergeCell ref="O25:P25"/>
    <mergeCell ref="Q23:R23"/>
    <mergeCell ref="S23:T23"/>
    <mergeCell ref="U23:V23"/>
    <mergeCell ref="W23:X23"/>
    <mergeCell ref="Y23:Z23"/>
    <mergeCell ref="G24:H24"/>
    <mergeCell ref="I24:J24"/>
    <mergeCell ref="K24:L24"/>
    <mergeCell ref="M24:N24"/>
    <mergeCell ref="O24:P24"/>
    <mergeCell ref="Q22:R22"/>
    <mergeCell ref="S22:T22"/>
    <mergeCell ref="U22:V22"/>
    <mergeCell ref="W22:X22"/>
    <mergeCell ref="Y22:Z22"/>
    <mergeCell ref="G23:H23"/>
    <mergeCell ref="I23:J23"/>
    <mergeCell ref="K23:L23"/>
    <mergeCell ref="M23:N23"/>
    <mergeCell ref="O23:P23"/>
    <mergeCell ref="Q21:R21"/>
    <mergeCell ref="S21:T21"/>
    <mergeCell ref="U21:V21"/>
    <mergeCell ref="W21:X21"/>
    <mergeCell ref="Y21:Z21"/>
    <mergeCell ref="G22:H22"/>
    <mergeCell ref="I22:J22"/>
    <mergeCell ref="K22:L22"/>
    <mergeCell ref="M22:N22"/>
    <mergeCell ref="O22:P22"/>
    <mergeCell ref="Q20:R20"/>
    <mergeCell ref="S20:T20"/>
    <mergeCell ref="U20:V20"/>
    <mergeCell ref="W20:X20"/>
    <mergeCell ref="Y20:Z20"/>
    <mergeCell ref="G21:H21"/>
    <mergeCell ref="I21:J21"/>
    <mergeCell ref="K21:L21"/>
    <mergeCell ref="M21:N21"/>
    <mergeCell ref="O21:P21"/>
    <mergeCell ref="Q19:R19"/>
    <mergeCell ref="S19:T19"/>
    <mergeCell ref="U19:V19"/>
    <mergeCell ref="W19:X19"/>
    <mergeCell ref="Y19:Z19"/>
    <mergeCell ref="G20:H20"/>
    <mergeCell ref="I20:J20"/>
    <mergeCell ref="K20:L20"/>
    <mergeCell ref="M20:N20"/>
    <mergeCell ref="O20:P20"/>
    <mergeCell ref="Q18:R18"/>
    <mergeCell ref="S18:T18"/>
    <mergeCell ref="U18:V18"/>
    <mergeCell ref="W18:X18"/>
    <mergeCell ref="Y18:Z18"/>
    <mergeCell ref="G19:H19"/>
    <mergeCell ref="I19:J19"/>
    <mergeCell ref="K19:L19"/>
    <mergeCell ref="M19:N19"/>
    <mergeCell ref="O19:P19"/>
    <mergeCell ref="Q17:R17"/>
    <mergeCell ref="S17:T17"/>
    <mergeCell ref="U17:V17"/>
    <mergeCell ref="W17:X17"/>
    <mergeCell ref="Y17:Z17"/>
    <mergeCell ref="G18:H18"/>
    <mergeCell ref="I18:J18"/>
    <mergeCell ref="K18:L18"/>
    <mergeCell ref="M18:N18"/>
    <mergeCell ref="O18:P18"/>
    <mergeCell ref="Q16:R16"/>
    <mergeCell ref="S16:T16"/>
    <mergeCell ref="U16:V16"/>
    <mergeCell ref="W16:X16"/>
    <mergeCell ref="Y16:Z16"/>
    <mergeCell ref="G17:H17"/>
    <mergeCell ref="I17:J17"/>
    <mergeCell ref="K17:L17"/>
    <mergeCell ref="M17:N17"/>
    <mergeCell ref="O17:P17"/>
    <mergeCell ref="Q15:R15"/>
    <mergeCell ref="S15:T15"/>
    <mergeCell ref="U15:V15"/>
    <mergeCell ref="W15:X15"/>
    <mergeCell ref="Y15:Z15"/>
    <mergeCell ref="G16:H16"/>
    <mergeCell ref="I16:J16"/>
    <mergeCell ref="K16:L16"/>
    <mergeCell ref="M16:N16"/>
    <mergeCell ref="O16:P16"/>
    <mergeCell ref="Q14:R14"/>
    <mergeCell ref="S14:T14"/>
    <mergeCell ref="U14:V14"/>
    <mergeCell ref="W14:X14"/>
    <mergeCell ref="Y14:Z14"/>
    <mergeCell ref="G15:H15"/>
    <mergeCell ref="I15:J15"/>
    <mergeCell ref="K15:L15"/>
    <mergeCell ref="M15:N15"/>
    <mergeCell ref="O15:P15"/>
    <mergeCell ref="Q13:R13"/>
    <mergeCell ref="S13:T13"/>
    <mergeCell ref="U13:V13"/>
    <mergeCell ref="W13:X13"/>
    <mergeCell ref="Y13:Z13"/>
    <mergeCell ref="G14:H14"/>
    <mergeCell ref="I14:J14"/>
    <mergeCell ref="K14:L14"/>
    <mergeCell ref="M14:N14"/>
    <mergeCell ref="O14:P14"/>
    <mergeCell ref="Q12:R12"/>
    <mergeCell ref="S12:T12"/>
    <mergeCell ref="U12:V12"/>
    <mergeCell ref="W12:X12"/>
    <mergeCell ref="Y12:Z12"/>
    <mergeCell ref="G13:H13"/>
    <mergeCell ref="I13:J13"/>
    <mergeCell ref="K13:L13"/>
    <mergeCell ref="M13:N13"/>
    <mergeCell ref="O13:P13"/>
    <mergeCell ref="Q11:R11"/>
    <mergeCell ref="S11:T11"/>
    <mergeCell ref="U11:V11"/>
    <mergeCell ref="W11:X11"/>
    <mergeCell ref="Y11:Z11"/>
    <mergeCell ref="G12:H12"/>
    <mergeCell ref="I12:J12"/>
    <mergeCell ref="K12:L12"/>
    <mergeCell ref="M12:N12"/>
    <mergeCell ref="O12:P12"/>
    <mergeCell ref="Q10:R10"/>
    <mergeCell ref="S10:T10"/>
    <mergeCell ref="U10:V10"/>
    <mergeCell ref="W10:X10"/>
    <mergeCell ref="Y10:Z10"/>
    <mergeCell ref="G11:H11"/>
    <mergeCell ref="I11:J11"/>
    <mergeCell ref="K11:L11"/>
    <mergeCell ref="M11:N11"/>
    <mergeCell ref="O11:P11"/>
    <mergeCell ref="Q9:R9"/>
    <mergeCell ref="S9:T9"/>
    <mergeCell ref="U9:V9"/>
    <mergeCell ref="W9:X9"/>
    <mergeCell ref="Y9:Z9"/>
    <mergeCell ref="G10:H10"/>
    <mergeCell ref="I10:J10"/>
    <mergeCell ref="K10:L10"/>
    <mergeCell ref="M10:N10"/>
    <mergeCell ref="O10:P10"/>
    <mergeCell ref="Q8:R8"/>
    <mergeCell ref="S8:T8"/>
    <mergeCell ref="U8:V8"/>
    <mergeCell ref="W8:X8"/>
    <mergeCell ref="Y8:Z8"/>
    <mergeCell ref="G9:H9"/>
    <mergeCell ref="I9:J9"/>
    <mergeCell ref="K9:L9"/>
    <mergeCell ref="M9:N9"/>
    <mergeCell ref="O9:P9"/>
    <mergeCell ref="Q7:R7"/>
    <mergeCell ref="S7:T7"/>
    <mergeCell ref="U7:V7"/>
    <mergeCell ref="W7:X7"/>
    <mergeCell ref="Y7:Z7"/>
    <mergeCell ref="G8:H8"/>
    <mergeCell ref="I8:J8"/>
    <mergeCell ref="K8:L8"/>
    <mergeCell ref="M8:N8"/>
    <mergeCell ref="O8:P8"/>
    <mergeCell ref="Q6:R6"/>
    <mergeCell ref="S6:T6"/>
    <mergeCell ref="U6:V6"/>
    <mergeCell ref="W6:X6"/>
    <mergeCell ref="Y6:Z6"/>
    <mergeCell ref="G7:H7"/>
    <mergeCell ref="I7:J7"/>
    <mergeCell ref="K7:L7"/>
    <mergeCell ref="M7:N7"/>
    <mergeCell ref="O7:P7"/>
    <mergeCell ref="E4:F4"/>
    <mergeCell ref="E5:F5"/>
    <mergeCell ref="G4:H4"/>
    <mergeCell ref="I4:J4"/>
    <mergeCell ref="K4:L4"/>
    <mergeCell ref="M4:N4"/>
    <mergeCell ref="O4:P4"/>
    <mergeCell ref="E3:X3"/>
    <mergeCell ref="Q5:R5"/>
    <mergeCell ref="S5:T5"/>
    <mergeCell ref="U5:V5"/>
    <mergeCell ref="W5:X5"/>
    <mergeCell ref="Y5:Z5"/>
    <mergeCell ref="G6:H6"/>
    <mergeCell ref="I6:J6"/>
    <mergeCell ref="K6:L6"/>
    <mergeCell ref="M6:N6"/>
    <mergeCell ref="O6:P6"/>
    <mergeCell ref="Q4:R4"/>
    <mergeCell ref="S4:T4"/>
    <mergeCell ref="U4:V4"/>
    <mergeCell ref="W4:X4"/>
    <mergeCell ref="Y4:Z4"/>
    <mergeCell ref="G5:H5"/>
    <mergeCell ref="I5:J5"/>
    <mergeCell ref="K5:L5"/>
    <mergeCell ref="M5:N5"/>
    <mergeCell ref="O5:P5"/>
    <mergeCell ref="Y3:Z3"/>
    <mergeCell ref="JS4:JT4"/>
    <mergeCell ref="JU4:JV4"/>
    <mergeCell ref="JW4:JX4"/>
    <mergeCell ref="JY4:JZ4"/>
    <mergeCell ref="KA4:KB4"/>
    <mergeCell ref="KC4:KD4"/>
    <mergeCell ref="KE4:KF4"/>
    <mergeCell ref="KG4:KH4"/>
    <mergeCell ref="KI4:KJ4"/>
    <mergeCell ref="KK4:KL4"/>
    <mergeCell ref="KM4:KN4"/>
    <mergeCell ref="KO4:KP4"/>
    <mergeCell ref="JS5:JT5"/>
    <mergeCell ref="JU5:JV5"/>
    <mergeCell ref="JW5:JX5"/>
    <mergeCell ref="JY5:JZ5"/>
    <mergeCell ref="KA5:KB5"/>
    <mergeCell ref="KC5:KD5"/>
    <mergeCell ref="KE5:KF5"/>
    <mergeCell ref="KG5:KH5"/>
    <mergeCell ref="KI5:KJ5"/>
    <mergeCell ref="KK5:KL5"/>
    <mergeCell ref="KM5:KN5"/>
    <mergeCell ref="KO5:KP5"/>
    <mergeCell ref="JS6:JT6"/>
    <mergeCell ref="JU6:JV6"/>
    <mergeCell ref="JW6:JX6"/>
    <mergeCell ref="JY6:JZ6"/>
    <mergeCell ref="KA6:KB6"/>
    <mergeCell ref="KC6:KD6"/>
    <mergeCell ref="KE6:KF6"/>
    <mergeCell ref="KG6:KH6"/>
    <mergeCell ref="KI6:KJ6"/>
    <mergeCell ref="KK6:KL6"/>
    <mergeCell ref="KM6:KN6"/>
    <mergeCell ref="KO6:KP6"/>
    <mergeCell ref="JS7:JT7"/>
    <mergeCell ref="JU7:JV7"/>
    <mergeCell ref="JW7:JX7"/>
    <mergeCell ref="JY7:JZ7"/>
    <mergeCell ref="KA7:KB7"/>
    <mergeCell ref="KC7:KD7"/>
    <mergeCell ref="KE7:KF7"/>
    <mergeCell ref="KG7:KH7"/>
    <mergeCell ref="KI7:KJ7"/>
    <mergeCell ref="KK7:KL7"/>
    <mergeCell ref="KM7:KN7"/>
    <mergeCell ref="KO7:KP7"/>
    <mergeCell ref="JS8:JT8"/>
    <mergeCell ref="JU8:JV8"/>
    <mergeCell ref="JW8:JX8"/>
    <mergeCell ref="JY8:JZ8"/>
    <mergeCell ref="KA8:KB8"/>
    <mergeCell ref="KC8:KD8"/>
    <mergeCell ref="KE8:KF8"/>
    <mergeCell ref="KG8:KH8"/>
    <mergeCell ref="KI8:KJ8"/>
    <mergeCell ref="KK8:KL8"/>
    <mergeCell ref="KM8:KN8"/>
    <mergeCell ref="KO8:KP8"/>
    <mergeCell ref="JS9:JT9"/>
    <mergeCell ref="JU9:JV9"/>
    <mergeCell ref="JW9:JX9"/>
    <mergeCell ref="JY9:JZ9"/>
    <mergeCell ref="KA9:KB9"/>
    <mergeCell ref="KC9:KD9"/>
    <mergeCell ref="KE9:KF9"/>
    <mergeCell ref="KG9:KH9"/>
    <mergeCell ref="KI9:KJ9"/>
    <mergeCell ref="KK9:KL9"/>
    <mergeCell ref="KM9:KN9"/>
    <mergeCell ref="KO9:KP9"/>
    <mergeCell ref="JS10:JT10"/>
    <mergeCell ref="JU10:JV10"/>
    <mergeCell ref="JW10:JX10"/>
    <mergeCell ref="JY10:JZ10"/>
    <mergeCell ref="KA10:KB10"/>
    <mergeCell ref="KC10:KD10"/>
    <mergeCell ref="KE10:KF10"/>
    <mergeCell ref="KG10:KH10"/>
    <mergeCell ref="KI10:KJ10"/>
    <mergeCell ref="KK10:KL10"/>
    <mergeCell ref="KM10:KN10"/>
    <mergeCell ref="KO10:KP10"/>
    <mergeCell ref="JS11:JT11"/>
    <mergeCell ref="JU11:JV11"/>
    <mergeCell ref="JW11:JX11"/>
    <mergeCell ref="JY11:JZ11"/>
    <mergeCell ref="KA11:KB11"/>
    <mergeCell ref="KC11:KD11"/>
    <mergeCell ref="KE11:KF11"/>
    <mergeCell ref="KG11:KH11"/>
    <mergeCell ref="KI11:KJ11"/>
    <mergeCell ref="KK11:KL11"/>
    <mergeCell ref="KM11:KN11"/>
    <mergeCell ref="KO11:KP11"/>
    <mergeCell ref="JS12:JT12"/>
    <mergeCell ref="JU12:JV12"/>
    <mergeCell ref="JW12:JX12"/>
    <mergeCell ref="JY12:JZ12"/>
    <mergeCell ref="KA12:KB12"/>
    <mergeCell ref="KC12:KD12"/>
    <mergeCell ref="KE12:KF12"/>
    <mergeCell ref="KG12:KH12"/>
    <mergeCell ref="KI12:KJ12"/>
    <mergeCell ref="KK12:KL12"/>
    <mergeCell ref="KM12:KN12"/>
    <mergeCell ref="KO12:KP12"/>
    <mergeCell ref="JS13:JT13"/>
    <mergeCell ref="JU13:JV13"/>
    <mergeCell ref="JW13:JX13"/>
    <mergeCell ref="JY13:JZ13"/>
    <mergeCell ref="KA13:KB13"/>
    <mergeCell ref="KC13:KD13"/>
    <mergeCell ref="KE13:KF13"/>
    <mergeCell ref="KG13:KH13"/>
    <mergeCell ref="KI13:KJ13"/>
    <mergeCell ref="KK13:KL13"/>
    <mergeCell ref="KM13:KN13"/>
    <mergeCell ref="KO13:KP13"/>
    <mergeCell ref="JS14:JT14"/>
    <mergeCell ref="JU14:JV14"/>
    <mergeCell ref="JW14:JX14"/>
    <mergeCell ref="JY14:JZ14"/>
    <mergeCell ref="KA14:KB14"/>
    <mergeCell ref="KC14:KD14"/>
    <mergeCell ref="KE14:KF14"/>
    <mergeCell ref="KG14:KH14"/>
    <mergeCell ref="KI14:KJ14"/>
    <mergeCell ref="KK14:KL14"/>
    <mergeCell ref="KM14:KN14"/>
    <mergeCell ref="KO14:KP14"/>
    <mergeCell ref="JS15:JT15"/>
    <mergeCell ref="JU15:JV15"/>
    <mergeCell ref="JW15:JX15"/>
    <mergeCell ref="JY15:JZ15"/>
    <mergeCell ref="KA15:KB15"/>
    <mergeCell ref="KC15:KD15"/>
    <mergeCell ref="KE15:KF15"/>
    <mergeCell ref="KG15:KH15"/>
    <mergeCell ref="KI15:KJ15"/>
    <mergeCell ref="KK15:KL15"/>
    <mergeCell ref="KM15:KN15"/>
    <mergeCell ref="KO15:KP15"/>
    <mergeCell ref="JS16:JT16"/>
    <mergeCell ref="JU16:JV16"/>
    <mergeCell ref="JW16:JX16"/>
    <mergeCell ref="JY16:JZ16"/>
    <mergeCell ref="KA16:KB16"/>
    <mergeCell ref="KC16:KD16"/>
    <mergeCell ref="KE16:KF16"/>
    <mergeCell ref="KG16:KH16"/>
    <mergeCell ref="KI16:KJ16"/>
    <mergeCell ref="KK16:KL16"/>
    <mergeCell ref="KM16:KN16"/>
    <mergeCell ref="KO16:KP16"/>
    <mergeCell ref="JS17:JT17"/>
    <mergeCell ref="JU17:JV17"/>
    <mergeCell ref="JW17:JX17"/>
    <mergeCell ref="JY17:JZ17"/>
    <mergeCell ref="KA17:KB17"/>
    <mergeCell ref="KC17:KD17"/>
    <mergeCell ref="KE17:KF17"/>
    <mergeCell ref="KG17:KH17"/>
    <mergeCell ref="KI17:KJ17"/>
    <mergeCell ref="KK17:KL17"/>
    <mergeCell ref="KM17:KN17"/>
    <mergeCell ref="KO17:KP17"/>
    <mergeCell ref="JS18:JT18"/>
    <mergeCell ref="JU18:JV18"/>
    <mergeCell ref="JW18:JX18"/>
    <mergeCell ref="JY18:JZ18"/>
    <mergeCell ref="KA18:KB18"/>
    <mergeCell ref="KC18:KD18"/>
    <mergeCell ref="KE18:KF18"/>
    <mergeCell ref="KG18:KH18"/>
    <mergeCell ref="KI18:KJ18"/>
    <mergeCell ref="KK18:KL18"/>
    <mergeCell ref="KM18:KN18"/>
    <mergeCell ref="KO18:KP18"/>
    <mergeCell ref="JS19:JT19"/>
    <mergeCell ref="JU19:JV19"/>
    <mergeCell ref="JW19:JX19"/>
    <mergeCell ref="JY19:JZ19"/>
    <mergeCell ref="KA19:KB19"/>
    <mergeCell ref="KC19:KD19"/>
    <mergeCell ref="KE19:KF19"/>
    <mergeCell ref="KG19:KH19"/>
    <mergeCell ref="KI19:KJ19"/>
    <mergeCell ref="KK19:KL19"/>
    <mergeCell ref="KM19:KN19"/>
    <mergeCell ref="KO19:KP19"/>
    <mergeCell ref="JS20:JT20"/>
    <mergeCell ref="JU20:JV20"/>
    <mergeCell ref="JW20:JX20"/>
    <mergeCell ref="JY20:JZ20"/>
    <mergeCell ref="KA20:KB20"/>
    <mergeCell ref="KC20:KD20"/>
    <mergeCell ref="KE20:KF20"/>
    <mergeCell ref="KG20:KH20"/>
    <mergeCell ref="KI20:KJ20"/>
    <mergeCell ref="KK20:KL20"/>
    <mergeCell ref="KM20:KN20"/>
    <mergeCell ref="KO20:KP20"/>
    <mergeCell ref="JS21:JT21"/>
    <mergeCell ref="JU21:JV21"/>
    <mergeCell ref="JW21:JX21"/>
    <mergeCell ref="JY21:JZ21"/>
    <mergeCell ref="KA21:KB21"/>
    <mergeCell ref="KC21:KD21"/>
    <mergeCell ref="KE21:KF21"/>
    <mergeCell ref="KG21:KH21"/>
    <mergeCell ref="KI21:KJ21"/>
    <mergeCell ref="KK21:KL21"/>
    <mergeCell ref="KM21:KN21"/>
    <mergeCell ref="KO21:KP21"/>
    <mergeCell ref="JS22:JT22"/>
    <mergeCell ref="JU22:JV22"/>
    <mergeCell ref="JW22:JX22"/>
    <mergeCell ref="JY22:JZ22"/>
    <mergeCell ref="KA22:KB22"/>
    <mergeCell ref="KC22:KD22"/>
    <mergeCell ref="KE22:KF22"/>
    <mergeCell ref="KG22:KH22"/>
    <mergeCell ref="KI22:KJ22"/>
    <mergeCell ref="KK22:KL22"/>
    <mergeCell ref="KM22:KN22"/>
    <mergeCell ref="KO22:KP22"/>
    <mergeCell ref="JS23:JT23"/>
    <mergeCell ref="JU23:JV23"/>
    <mergeCell ref="JW23:JX23"/>
    <mergeCell ref="JY23:JZ23"/>
    <mergeCell ref="KA23:KB23"/>
    <mergeCell ref="KC23:KD23"/>
    <mergeCell ref="KE23:KF23"/>
    <mergeCell ref="KG23:KH23"/>
    <mergeCell ref="KI23:KJ23"/>
    <mergeCell ref="KK23:KL23"/>
    <mergeCell ref="KM23:KN23"/>
    <mergeCell ref="KO23:KP23"/>
    <mergeCell ref="JS24:JT24"/>
    <mergeCell ref="JU24:JV24"/>
    <mergeCell ref="JW24:JX24"/>
    <mergeCell ref="JY24:JZ24"/>
    <mergeCell ref="KA24:KB24"/>
    <mergeCell ref="KC24:KD24"/>
    <mergeCell ref="KE24:KF24"/>
    <mergeCell ref="KG24:KH24"/>
    <mergeCell ref="KI24:KJ24"/>
    <mergeCell ref="KK24:KL24"/>
    <mergeCell ref="KM24:KN24"/>
    <mergeCell ref="KO24:KP24"/>
    <mergeCell ref="JS25:JT25"/>
    <mergeCell ref="JU25:JV25"/>
    <mergeCell ref="JW25:JX25"/>
    <mergeCell ref="JY25:JZ25"/>
    <mergeCell ref="KA25:KB25"/>
    <mergeCell ref="KC25:KD25"/>
    <mergeCell ref="KE25:KF25"/>
    <mergeCell ref="KG25:KH25"/>
    <mergeCell ref="KI25:KJ25"/>
    <mergeCell ref="KK25:KL25"/>
    <mergeCell ref="KM25:KN25"/>
    <mergeCell ref="KO25:KP25"/>
    <mergeCell ref="JS26:JT26"/>
    <mergeCell ref="JU26:JV26"/>
    <mergeCell ref="JW26:JX26"/>
    <mergeCell ref="JY26:JZ26"/>
    <mergeCell ref="KA26:KB26"/>
    <mergeCell ref="KC26:KD26"/>
    <mergeCell ref="KE26:KF26"/>
    <mergeCell ref="KG26:KH26"/>
    <mergeCell ref="KI26:KJ26"/>
    <mergeCell ref="KK26:KL26"/>
    <mergeCell ref="KM26:KN26"/>
    <mergeCell ref="KO26:KP26"/>
    <mergeCell ref="JS27:JT27"/>
    <mergeCell ref="JU27:JV27"/>
    <mergeCell ref="JW27:JX27"/>
    <mergeCell ref="JY27:JZ27"/>
    <mergeCell ref="KA27:KB27"/>
    <mergeCell ref="KC27:KD27"/>
    <mergeCell ref="KE27:KF27"/>
    <mergeCell ref="KG27:KH27"/>
    <mergeCell ref="KI27:KJ27"/>
    <mergeCell ref="KK27:KL27"/>
    <mergeCell ref="KM27:KN27"/>
    <mergeCell ref="KO27:KP27"/>
    <mergeCell ref="JS28:JT28"/>
    <mergeCell ref="JU28:JV28"/>
    <mergeCell ref="JW28:JX28"/>
    <mergeCell ref="JY28:JZ28"/>
    <mergeCell ref="KA28:KB28"/>
    <mergeCell ref="KC28:KD28"/>
    <mergeCell ref="KE28:KF28"/>
    <mergeCell ref="KG28:KH28"/>
    <mergeCell ref="KI28:KJ28"/>
    <mergeCell ref="KK28:KL28"/>
    <mergeCell ref="KM28:KN28"/>
    <mergeCell ref="KO28:KP28"/>
    <mergeCell ref="JS29:JT29"/>
    <mergeCell ref="JU29:JV29"/>
    <mergeCell ref="JW29:JX29"/>
    <mergeCell ref="JY29:JZ29"/>
    <mergeCell ref="KA29:KB29"/>
    <mergeCell ref="KC29:KD29"/>
    <mergeCell ref="KE29:KF29"/>
    <mergeCell ref="KG29:KH29"/>
    <mergeCell ref="KI29:KJ29"/>
    <mergeCell ref="KK29:KL29"/>
    <mergeCell ref="KM29:KN29"/>
    <mergeCell ref="KO29:KP29"/>
    <mergeCell ref="JW30:JX30"/>
    <mergeCell ref="JY30:JZ30"/>
    <mergeCell ref="KA30:KB30"/>
    <mergeCell ref="KC30:KD30"/>
    <mergeCell ref="KE30:KF30"/>
    <mergeCell ref="KG30:KH30"/>
    <mergeCell ref="KI30:KJ30"/>
    <mergeCell ref="KK30:KL30"/>
    <mergeCell ref="KM30:KN30"/>
    <mergeCell ref="KO30:KP30"/>
    <mergeCell ref="JS31:JT31"/>
    <mergeCell ref="JU31:JV31"/>
    <mergeCell ref="JW31:JX31"/>
    <mergeCell ref="JY31:JZ31"/>
    <mergeCell ref="KA31:KB31"/>
    <mergeCell ref="KC31:KD31"/>
    <mergeCell ref="KE31:KF31"/>
    <mergeCell ref="KG31:KH31"/>
    <mergeCell ref="KI31:KJ31"/>
    <mergeCell ref="KK31:KL31"/>
    <mergeCell ref="KM31:KN31"/>
    <mergeCell ref="KO31:KP31"/>
    <mergeCell ref="EY35:EZ35"/>
    <mergeCell ref="FA35:FB35"/>
    <mergeCell ref="FC35:FD35"/>
    <mergeCell ref="FE35:FF35"/>
    <mergeCell ref="AU56:AV56"/>
    <mergeCell ref="AZ56:BA56"/>
    <mergeCell ref="KM34:KN34"/>
    <mergeCell ref="KO34:KP34"/>
    <mergeCell ref="JS3:KN3"/>
    <mergeCell ref="KO3:KP3"/>
    <mergeCell ref="JS32:JT32"/>
    <mergeCell ref="JU32:JV32"/>
    <mergeCell ref="JW32:JX32"/>
    <mergeCell ref="JY32:JZ32"/>
    <mergeCell ref="KA32:KB32"/>
    <mergeCell ref="KC32:KD32"/>
    <mergeCell ref="KE32:KF32"/>
    <mergeCell ref="KG32:KH32"/>
    <mergeCell ref="KI32:KJ32"/>
    <mergeCell ref="KK32:KL32"/>
    <mergeCell ref="KM32:KN32"/>
    <mergeCell ref="KO32:KP32"/>
    <mergeCell ref="JS33:JT33"/>
    <mergeCell ref="JU33:JV33"/>
    <mergeCell ref="JW33:JX33"/>
    <mergeCell ref="JY33:JZ33"/>
    <mergeCell ref="KI33:KJ33"/>
    <mergeCell ref="KK33:KL33"/>
    <mergeCell ref="KM33:KN33"/>
    <mergeCell ref="KO33:KP33"/>
    <mergeCell ref="JS30:JT30"/>
    <mergeCell ref="JU30:JV30"/>
    <mergeCell ref="X56:AA56"/>
    <mergeCell ref="K65:S66"/>
    <mergeCell ref="T57:U58"/>
    <mergeCell ref="V57:W58"/>
    <mergeCell ref="X57:X58"/>
    <mergeCell ref="Y57:Z58"/>
    <mergeCell ref="AA57:AA58"/>
    <mergeCell ref="J76:J78"/>
    <mergeCell ref="T76:U76"/>
    <mergeCell ref="V76:W76"/>
    <mergeCell ref="K69:S70"/>
    <mergeCell ref="T77:U78"/>
    <mergeCell ref="V77:W78"/>
    <mergeCell ref="K60:K62"/>
    <mergeCell ref="U60:V60"/>
    <mergeCell ref="W60:X60"/>
    <mergeCell ref="Y60:AB60"/>
    <mergeCell ref="K57:S58"/>
    <mergeCell ref="U61:V62"/>
    <mergeCell ref="W61:X62"/>
    <mergeCell ref="X65:X66"/>
    <mergeCell ref="AB64:AD64"/>
    <mergeCell ref="AB65:AD66"/>
    <mergeCell ref="J68:J70"/>
    <mergeCell ref="T68:U68"/>
    <mergeCell ref="V68:W68"/>
    <mergeCell ref="X76:AA76"/>
    <mergeCell ref="T69:U70"/>
    <mergeCell ref="V69:W70"/>
    <mergeCell ref="L60:M60"/>
    <mergeCell ref="K64:L64"/>
    <mergeCell ref="Y61:Y62"/>
    <mergeCell ref="EU68:EV68"/>
    <mergeCell ref="EW68:EX68"/>
    <mergeCell ref="EY68:FB68"/>
    <mergeCell ref="EL69:ET70"/>
    <mergeCell ref="EU69:EV70"/>
    <mergeCell ref="EW69:EX70"/>
    <mergeCell ref="EY69:EY70"/>
    <mergeCell ref="EZ69:FA70"/>
    <mergeCell ref="FB69:FB70"/>
    <mergeCell ref="EK64:EK66"/>
    <mergeCell ref="BG65:BG66"/>
    <mergeCell ref="BH64:BL64"/>
    <mergeCell ref="BH65:BL66"/>
    <mergeCell ref="AU64:AV64"/>
    <mergeCell ref="EL68:EM68"/>
    <mergeCell ref="CD68:CG68"/>
    <mergeCell ref="CR64:CR66"/>
    <mergeCell ref="CS64:CT64"/>
    <mergeCell ref="DB64:DC64"/>
    <mergeCell ref="DD64:DE64"/>
    <mergeCell ref="DF64:DI64"/>
    <mergeCell ref="CS65:DA66"/>
    <mergeCell ref="DB65:DC66"/>
    <mergeCell ref="DD65:DE66"/>
    <mergeCell ref="DF65:DF66"/>
    <mergeCell ref="DG65:DH66"/>
    <mergeCell ref="DI65:DI66"/>
    <mergeCell ref="CR68:CT70"/>
    <mergeCell ref="CW64:CX64"/>
    <mergeCell ref="BQ70:BR70"/>
    <mergeCell ref="BZ65:CA66"/>
    <mergeCell ref="CB65:CC66"/>
    <mergeCell ref="JR56:JR58"/>
    <mergeCell ref="JS56:JT56"/>
    <mergeCell ref="KB56:KC56"/>
    <mergeCell ref="KD56:KE56"/>
    <mergeCell ref="KF56:KI56"/>
    <mergeCell ref="JS57:KA58"/>
    <mergeCell ref="KB57:KC58"/>
    <mergeCell ref="KD57:KE58"/>
    <mergeCell ref="KF57:KF58"/>
    <mergeCell ref="KG57:KH58"/>
    <mergeCell ref="KI57:KI58"/>
    <mergeCell ref="JR60:JR62"/>
    <mergeCell ref="JS60:JT60"/>
    <mergeCell ref="KB60:KC60"/>
    <mergeCell ref="KD60:KE60"/>
    <mergeCell ref="KF60:KI60"/>
    <mergeCell ref="JS61:KA62"/>
    <mergeCell ref="KB61:KC62"/>
    <mergeCell ref="KD61:KE62"/>
    <mergeCell ref="KF61:KF62"/>
    <mergeCell ref="KG61:KH62"/>
    <mergeCell ref="KI61:KI62"/>
    <mergeCell ref="DO4:DR6"/>
    <mergeCell ref="CE8:CJ8"/>
    <mergeCell ref="CL8:CP8"/>
    <mergeCell ref="CR8:CU8"/>
    <mergeCell ref="CW8:CY8"/>
    <mergeCell ref="CE9:CJ10"/>
    <mergeCell ref="CL9:CP10"/>
    <mergeCell ref="CR9:CU10"/>
    <mergeCell ref="CW9:CY10"/>
    <mergeCell ref="EU56:EV56"/>
    <mergeCell ref="EW56:EX56"/>
    <mergeCell ref="EY56:FB56"/>
    <mergeCell ref="EL57:ET58"/>
    <mergeCell ref="EU57:EV58"/>
    <mergeCell ref="EW57:EX58"/>
    <mergeCell ref="EY57:EY58"/>
    <mergeCell ref="EZ57:FA58"/>
    <mergeCell ref="FB57:FB58"/>
    <mergeCell ref="EK56:EK58"/>
    <mergeCell ref="EL56:EM56"/>
    <mergeCell ref="EK4:EL4"/>
    <mergeCell ref="EM4:EN4"/>
    <mergeCell ref="EO4:EP4"/>
    <mergeCell ref="EK5:EL5"/>
    <mergeCell ref="EY5:EZ5"/>
    <mergeCell ref="FA5:FB5"/>
    <mergeCell ref="EA13:EB13"/>
    <mergeCell ref="CP14:CR16"/>
    <mergeCell ref="CS14:CU16"/>
    <mergeCell ref="CV14:CX16"/>
    <mergeCell ref="DA14:DC16"/>
    <mergeCell ref="DD14:DF16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T39:U39"/>
    <mergeCell ref="V39:W39"/>
    <mergeCell ref="Y39:Z39"/>
    <mergeCell ref="T41:U41"/>
    <mergeCell ref="V41:W41"/>
    <mergeCell ref="Y41:Z41"/>
    <mergeCell ref="T40:U40"/>
    <mergeCell ref="K39:S39"/>
    <mergeCell ref="K41:S41"/>
    <mergeCell ref="K40:S40"/>
    <mergeCell ref="K42:S42"/>
    <mergeCell ref="K43:S43"/>
    <mergeCell ref="K44:S44"/>
    <mergeCell ref="Y44:Z44"/>
    <mergeCell ref="EL73:ET74"/>
    <mergeCell ref="EU73:EV74"/>
    <mergeCell ref="EW73:EX74"/>
    <mergeCell ref="EL64:EM64"/>
    <mergeCell ref="EU64:EV64"/>
    <mergeCell ref="EW64:EX64"/>
    <mergeCell ref="X72:AA72"/>
    <mergeCell ref="X73:X74"/>
    <mergeCell ref="Y73:Z74"/>
    <mergeCell ref="AA73:AA74"/>
    <mergeCell ref="EK60:EK62"/>
    <mergeCell ref="EL60:EM60"/>
    <mergeCell ref="EU60:EV60"/>
    <mergeCell ref="EM54:EO54"/>
    <mergeCell ref="EQ54:EZ54"/>
    <mergeCell ref="O68:P68"/>
    <mergeCell ref="AQ56:AR56"/>
    <mergeCell ref="EY64:FB64"/>
    <mergeCell ref="EL65:ET66"/>
    <mergeCell ref="EU65:EV66"/>
    <mergeCell ref="EW65:EX66"/>
    <mergeCell ref="EY65:EY66"/>
    <mergeCell ref="EZ65:FA66"/>
    <mergeCell ref="FB65:FB66"/>
    <mergeCell ref="EK68:EK70"/>
    <mergeCell ref="K46:S46"/>
    <mergeCell ref="K56:L56"/>
    <mergeCell ref="BP72:BP74"/>
    <mergeCell ref="JT54:JV54"/>
    <mergeCell ref="JX54:KG54"/>
    <mergeCell ref="P53:Y54"/>
    <mergeCell ref="O53:O54"/>
    <mergeCell ref="K53:K54"/>
    <mergeCell ref="L53:N54"/>
    <mergeCell ref="Z53:Z54"/>
    <mergeCell ref="AN29:AO29"/>
    <mergeCell ref="BD8:BF10"/>
    <mergeCell ref="BH8:BJ10"/>
    <mergeCell ref="BL8:BN10"/>
    <mergeCell ref="BP8:BR10"/>
    <mergeCell ref="AY12:BA12"/>
    <mergeCell ref="AX13:AX14"/>
    <mergeCell ref="AY13:BA14"/>
    <mergeCell ref="Y46:Z46"/>
    <mergeCell ref="K47:S47"/>
    <mergeCell ref="T47:U47"/>
    <mergeCell ref="V47:W47"/>
    <mergeCell ref="Y47:Z47"/>
    <mergeCell ref="K48:S48"/>
    <mergeCell ref="T48:U48"/>
    <mergeCell ref="V48:W48"/>
    <mergeCell ref="Y48:Z48"/>
    <mergeCell ref="K45:S45"/>
    <mergeCell ref="T45:U45"/>
    <mergeCell ref="AD21:AI22"/>
    <mergeCell ref="JS34:JT34"/>
    <mergeCell ref="JU34:JV34"/>
    <mergeCell ref="JW34:JX34"/>
    <mergeCell ref="JY34:JZ34"/>
    <mergeCell ref="KA34:KB34"/>
    <mergeCell ref="KO35:KP35"/>
    <mergeCell ref="AH8:AM8"/>
    <mergeCell ref="AO8:AS8"/>
    <mergeCell ref="AU8:AX8"/>
    <mergeCell ref="AZ8:BB8"/>
    <mergeCell ref="AH9:AM10"/>
    <mergeCell ref="AO9:AS10"/>
    <mergeCell ref="AU9:AX10"/>
    <mergeCell ref="AZ9:BB10"/>
    <mergeCell ref="AD3:AL3"/>
    <mergeCell ref="AN3:AS3"/>
    <mergeCell ref="AU3:AY3"/>
    <mergeCell ref="BA3:BD3"/>
    <mergeCell ref="AD4:AL6"/>
    <mergeCell ref="AN4:AS6"/>
    <mergeCell ref="AU4:AY6"/>
    <mergeCell ref="BA4:BD6"/>
    <mergeCell ref="JS35:JT35"/>
    <mergeCell ref="JU35:JV35"/>
    <mergeCell ref="JW35:JX35"/>
    <mergeCell ref="FG35:FH35"/>
    <mergeCell ref="FI35:FJ35"/>
    <mergeCell ref="BQ4:BS5"/>
    <mergeCell ref="CE3:CP3"/>
    <mergeCell ref="CR3:CZ3"/>
    <mergeCell ref="DB3:DG3"/>
    <mergeCell ref="DI3:DM3"/>
    <mergeCell ref="DO3:DR3"/>
    <mergeCell ref="CE4:CP6"/>
    <mergeCell ref="CR4:CZ6"/>
    <mergeCell ref="DB4:DG6"/>
    <mergeCell ref="DI4:DM6"/>
    <mergeCell ref="JY35:JZ35"/>
    <mergeCell ref="KA35:KB35"/>
    <mergeCell ref="KC35:KD35"/>
    <mergeCell ref="KE35:KF35"/>
    <mergeCell ref="KG35:KH35"/>
    <mergeCell ref="KI35:KJ35"/>
    <mergeCell ref="KK35:KL35"/>
    <mergeCell ref="KM35:KN35"/>
    <mergeCell ref="AK24:AN24"/>
    <mergeCell ref="V40:W40"/>
    <mergeCell ref="Y40:Z40"/>
    <mergeCell ref="K37:S38"/>
    <mergeCell ref="V37:W38"/>
    <mergeCell ref="T37:U38"/>
    <mergeCell ref="X37:AA38"/>
    <mergeCell ref="EK35:EL35"/>
    <mergeCell ref="EM35:EN35"/>
    <mergeCell ref="EO35:EP35"/>
    <mergeCell ref="EQ35:ER35"/>
    <mergeCell ref="ES35:ET35"/>
    <mergeCell ref="EU35:EV35"/>
    <mergeCell ref="EW35:EX35"/>
    <mergeCell ref="KC34:KD34"/>
    <mergeCell ref="KE34:KF34"/>
    <mergeCell ref="KG34:KH34"/>
    <mergeCell ref="KI34:KJ34"/>
    <mergeCell ref="KK34:KL34"/>
    <mergeCell ref="FI34:FJ34"/>
    <mergeCell ref="KA33:KB33"/>
    <mergeCell ref="KC33:KD33"/>
    <mergeCell ref="KE33:KF33"/>
    <mergeCell ref="KG33:KH33"/>
    <mergeCell ref="T50:U50"/>
    <mergeCell ref="V50:W50"/>
    <mergeCell ref="Y50:Z50"/>
    <mergeCell ref="T122:U123"/>
    <mergeCell ref="N93:V94"/>
    <mergeCell ref="R80:S80"/>
    <mergeCell ref="L85:T86"/>
    <mergeCell ref="R88:S88"/>
    <mergeCell ref="AB100:AE100"/>
    <mergeCell ref="AB101:AE102"/>
    <mergeCell ref="L61:T62"/>
    <mergeCell ref="T46:U46"/>
    <mergeCell ref="V46:W46"/>
    <mergeCell ref="X121:AA121"/>
    <mergeCell ref="X122:X123"/>
    <mergeCell ref="Y122:Z123"/>
    <mergeCell ref="AA122:AA123"/>
    <mergeCell ref="T113:U114"/>
    <mergeCell ref="V113:W114"/>
    <mergeCell ref="T72:U72"/>
    <mergeCell ref="V72:W72"/>
    <mergeCell ref="T73:U74"/>
    <mergeCell ref="V73:W74"/>
    <mergeCell ref="K72:L72"/>
    <mergeCell ref="Y65:Z66"/>
    <mergeCell ref="AA65:AA66"/>
    <mergeCell ref="T56:U56"/>
    <mergeCell ref="V56:W56"/>
    <mergeCell ref="Y113:Z114"/>
    <mergeCell ref="AA113:AA114"/>
    <mergeCell ref="Z61:AA62"/>
    <mergeCell ref="AB61:AB62"/>
    <mergeCell ref="BJ3:BO3"/>
    <mergeCell ref="CC81:CD82"/>
    <mergeCell ref="CE81:CE82"/>
    <mergeCell ref="CF81:CG82"/>
    <mergeCell ref="CH81:CH82"/>
    <mergeCell ref="BJ4:BO5"/>
    <mergeCell ref="BU80:BV80"/>
    <mergeCell ref="BX80:BY80"/>
    <mergeCell ref="CE73:CF74"/>
    <mergeCell ref="CG73:CG74"/>
    <mergeCell ref="BQ73:BY74"/>
    <mergeCell ref="BT8:BT10"/>
    <mergeCell ref="X68:AA68"/>
    <mergeCell ref="X69:X70"/>
    <mergeCell ref="Y69:Z70"/>
    <mergeCell ref="AA69:AA70"/>
    <mergeCell ref="O88:P88"/>
    <mergeCell ref="T88:U88"/>
    <mergeCell ref="V88:W88"/>
    <mergeCell ref="T80:U80"/>
    <mergeCell ref="V80:W80"/>
    <mergeCell ref="T81:U82"/>
    <mergeCell ref="V81:W82"/>
    <mergeCell ref="U85:V86"/>
    <mergeCell ref="W85:X86"/>
    <mergeCell ref="Y85:Y86"/>
    <mergeCell ref="Z85:AA86"/>
    <mergeCell ref="AB85:AB86"/>
    <mergeCell ref="O80:P80"/>
    <mergeCell ref="N81:S82"/>
    <mergeCell ref="V43:W43"/>
    <mergeCell ref="T44:U44"/>
    <mergeCell ref="CH109:CL110"/>
    <mergeCell ref="O64:P64"/>
    <mergeCell ref="R64:S64"/>
    <mergeCell ref="R56:S56"/>
    <mergeCell ref="O56:P56"/>
    <mergeCell ref="O72:P72"/>
    <mergeCell ref="O76:P76"/>
    <mergeCell ref="N73:S74"/>
    <mergeCell ref="R76:S76"/>
    <mergeCell ref="AD93:AD94"/>
    <mergeCell ref="X104:AA104"/>
    <mergeCell ref="V105:W106"/>
    <mergeCell ref="X105:X106"/>
    <mergeCell ref="Y105:Z106"/>
    <mergeCell ref="AA105:AA106"/>
    <mergeCell ref="AA77:AA78"/>
    <mergeCell ref="X80:AA80"/>
    <mergeCell ref="X81:X82"/>
    <mergeCell ref="Y81:Z82"/>
    <mergeCell ref="AA81:AA82"/>
    <mergeCell ref="AB80:AG80"/>
    <mergeCell ref="AY84:BI84"/>
    <mergeCell ref="AY85:BK96"/>
    <mergeCell ref="K77:S78"/>
    <mergeCell ref="X77:X78"/>
    <mergeCell ref="Y77:Z78"/>
    <mergeCell ref="K88:L88"/>
    <mergeCell ref="L82:M82"/>
    <mergeCell ref="AB97:AD98"/>
    <mergeCell ref="N97:S98"/>
    <mergeCell ref="T97:U98"/>
    <mergeCell ref="V97:W98"/>
    <mergeCell ref="AB77:AD78"/>
    <mergeCell ref="AB104:AD104"/>
    <mergeCell ref="AB105:AD106"/>
    <mergeCell ref="J60:J62"/>
    <mergeCell ref="J88:J90"/>
    <mergeCell ref="J80:J82"/>
    <mergeCell ref="L84:M84"/>
    <mergeCell ref="U84:V84"/>
    <mergeCell ref="W84:X84"/>
    <mergeCell ref="Y84:AB84"/>
    <mergeCell ref="J104:J106"/>
    <mergeCell ref="K104:L104"/>
    <mergeCell ref="T104:U104"/>
    <mergeCell ref="V104:W104"/>
    <mergeCell ref="K105:S106"/>
    <mergeCell ref="T105:U106"/>
    <mergeCell ref="J84:J86"/>
    <mergeCell ref="K80:L80"/>
    <mergeCell ref="K84:K86"/>
    <mergeCell ref="L81:M81"/>
    <mergeCell ref="AB68:AF68"/>
    <mergeCell ref="AB69:AF70"/>
    <mergeCell ref="L74:M74"/>
    <mergeCell ref="R72:S72"/>
    <mergeCell ref="K76:L76"/>
    <mergeCell ref="K68:L68"/>
    <mergeCell ref="J64:J66"/>
    <mergeCell ref="T64:U64"/>
    <mergeCell ref="V64:W64"/>
    <mergeCell ref="X64:AA64"/>
    <mergeCell ref="T65:U66"/>
    <mergeCell ref="V65:W66"/>
    <mergeCell ref="X112:AA112"/>
    <mergeCell ref="X97:X98"/>
    <mergeCell ref="Y97:Z98"/>
    <mergeCell ref="J72:J74"/>
    <mergeCell ref="Y126:Y127"/>
    <mergeCell ref="Z126:AA127"/>
    <mergeCell ref="AB126:AB127"/>
    <mergeCell ref="K108:L108"/>
    <mergeCell ref="O104:P104"/>
    <mergeCell ref="T108:U108"/>
    <mergeCell ref="V108:W108"/>
    <mergeCell ref="AB112:AF112"/>
    <mergeCell ref="J100:J102"/>
    <mergeCell ref="L125:M125"/>
    <mergeCell ref="P125:Q125"/>
    <mergeCell ref="U125:V125"/>
    <mergeCell ref="K115:L115"/>
    <mergeCell ref="V122:W123"/>
    <mergeCell ref="M115:N115"/>
    <mergeCell ref="M113:N113"/>
    <mergeCell ref="AB72:AI72"/>
    <mergeCell ref="AB88:AD88"/>
    <mergeCell ref="AB89:AD90"/>
    <mergeCell ref="W92:X92"/>
    <mergeCell ref="V109:W110"/>
    <mergeCell ref="X109:X110"/>
    <mergeCell ref="AB109:AB110"/>
    <mergeCell ref="M110:N110"/>
    <mergeCell ref="L73:M73"/>
    <mergeCell ref="AB81:AG82"/>
    <mergeCell ref="J92:L94"/>
    <mergeCell ref="AB76:AD76"/>
    <mergeCell ref="CG97:CH98"/>
    <mergeCell ref="CI97:CI98"/>
    <mergeCell ref="L126:T127"/>
    <mergeCell ref="O109:S110"/>
    <mergeCell ref="K110:L110"/>
    <mergeCell ref="K122:S123"/>
    <mergeCell ref="CE93:CE94"/>
    <mergeCell ref="CF93:CG94"/>
    <mergeCell ref="CH93:CH94"/>
    <mergeCell ref="AQ60:AR60"/>
    <mergeCell ref="AB121:AE121"/>
    <mergeCell ref="AB122:AE123"/>
    <mergeCell ref="X108:AB108"/>
    <mergeCell ref="AB113:AF115"/>
    <mergeCell ref="AJ84:AU84"/>
    <mergeCell ref="AV84:AW84"/>
    <mergeCell ref="AJ85:AW96"/>
    <mergeCell ref="BJ84:BK84"/>
    <mergeCell ref="L97:M97"/>
    <mergeCell ref="AC108:AF108"/>
    <mergeCell ref="AC109:AF110"/>
    <mergeCell ref="K100:L100"/>
    <mergeCell ref="T100:U100"/>
    <mergeCell ref="V100:W100"/>
    <mergeCell ref="X100:AA100"/>
    <mergeCell ref="K101:S102"/>
    <mergeCell ref="T101:U102"/>
    <mergeCell ref="V101:W102"/>
    <mergeCell ref="X101:X102"/>
    <mergeCell ref="Y101:Z102"/>
    <mergeCell ref="T112:U112"/>
    <mergeCell ref="V112:W112"/>
    <mergeCell ref="K96:L96"/>
    <mergeCell ref="O96:P96"/>
    <mergeCell ref="T96:U96"/>
    <mergeCell ref="V96:W96"/>
    <mergeCell ref="Y125:AB125"/>
    <mergeCell ref="U126:V127"/>
    <mergeCell ref="W126:X127"/>
    <mergeCell ref="K126:K127"/>
    <mergeCell ref="BR93:BZ94"/>
    <mergeCell ref="BQ81:BY82"/>
    <mergeCell ref="BP96:BP98"/>
    <mergeCell ref="BR96:BS96"/>
    <mergeCell ref="CA96:CB96"/>
    <mergeCell ref="CF96:CI96"/>
    <mergeCell ref="BR97:BZ98"/>
    <mergeCell ref="CA97:CB98"/>
    <mergeCell ref="CF97:CF98"/>
    <mergeCell ref="Y93:Z94"/>
    <mergeCell ref="AA93:AA94"/>
    <mergeCell ref="AB93:AC94"/>
    <mergeCell ref="T109:U110"/>
    <mergeCell ref="AB96:AD96"/>
    <mergeCell ref="CC96:CE96"/>
    <mergeCell ref="CC97:CE98"/>
    <mergeCell ref="BV96:BW96"/>
    <mergeCell ref="BP92:BP94"/>
    <mergeCell ref="BP80:BP82"/>
    <mergeCell ref="BQ80:BR80"/>
    <mergeCell ref="CC80:CD80"/>
    <mergeCell ref="CE80:CH80"/>
    <mergeCell ref="X96:AA96"/>
    <mergeCell ref="W125:X125"/>
    <mergeCell ref="EL76:EM76"/>
    <mergeCell ref="EU76:EV76"/>
    <mergeCell ref="KD77:KE78"/>
    <mergeCell ref="KF77:KF78"/>
    <mergeCell ref="KG77:KH78"/>
    <mergeCell ref="BZ73:CA74"/>
    <mergeCell ref="CB73:CC74"/>
    <mergeCell ref="KI77:KI78"/>
    <mergeCell ref="JR72:JR74"/>
    <mergeCell ref="JS72:JT72"/>
    <mergeCell ref="AA97:AA98"/>
    <mergeCell ref="L98:M98"/>
    <mergeCell ref="BT60:BU60"/>
    <mergeCell ref="CC60:CD60"/>
    <mergeCell ref="CE60:CF60"/>
    <mergeCell ref="CG60:CJ60"/>
    <mergeCell ref="CC61:CD62"/>
    <mergeCell ref="JR64:JR66"/>
    <mergeCell ref="JS64:JT64"/>
    <mergeCell ref="KB64:KC64"/>
    <mergeCell ref="KD64:KE64"/>
    <mergeCell ref="KF64:KI64"/>
    <mergeCell ref="JS65:KA66"/>
    <mergeCell ref="KB65:KC66"/>
    <mergeCell ref="KD65:KE66"/>
    <mergeCell ref="KF65:KF66"/>
    <mergeCell ref="KG65:KH66"/>
    <mergeCell ref="KI65:KI66"/>
    <mergeCell ref="BP68:BP70"/>
    <mergeCell ref="BQ68:BR68"/>
    <mergeCell ref="BZ68:CA68"/>
    <mergeCell ref="CB68:CC68"/>
    <mergeCell ref="EY77:EY78"/>
    <mergeCell ref="EZ77:FA78"/>
    <mergeCell ref="FB77:FB78"/>
    <mergeCell ref="JR76:JR78"/>
    <mergeCell ref="JS76:JT76"/>
    <mergeCell ref="KB76:KC76"/>
    <mergeCell ref="KD76:KE76"/>
    <mergeCell ref="KF76:KI76"/>
    <mergeCell ref="JS77:KA78"/>
    <mergeCell ref="KB77:KC78"/>
    <mergeCell ref="KB72:KC72"/>
    <mergeCell ref="KD72:KE72"/>
    <mergeCell ref="KF72:KI72"/>
    <mergeCell ref="JS73:KA74"/>
    <mergeCell ref="KB73:KC74"/>
    <mergeCell ref="KD73:KE74"/>
    <mergeCell ref="KF73:KF74"/>
    <mergeCell ref="KG73:KH74"/>
    <mergeCell ref="KI73:KI74"/>
    <mergeCell ref="EY72:FB72"/>
    <mergeCell ref="EY73:EY74"/>
    <mergeCell ref="EZ73:FA74"/>
    <mergeCell ref="BB56:BC56"/>
    <mergeCell ref="BD56:BG56"/>
    <mergeCell ref="AZ57:BA58"/>
    <mergeCell ref="BB57:BC58"/>
    <mergeCell ref="BD57:BD58"/>
    <mergeCell ref="JS69:KA70"/>
    <mergeCell ref="KB69:KC70"/>
    <mergeCell ref="KD69:KE70"/>
    <mergeCell ref="KF69:KF70"/>
    <mergeCell ref="KG69:KH70"/>
    <mergeCell ref="EK76:EK78"/>
    <mergeCell ref="CD73:CD74"/>
    <mergeCell ref="BH56:BK56"/>
    <mergeCell ref="BH57:BK58"/>
    <mergeCell ref="BG57:BG58"/>
    <mergeCell ref="BH61:BK62"/>
    <mergeCell ref="CB57:CC58"/>
    <mergeCell ref="JS68:JT68"/>
    <mergeCell ref="KB68:KC68"/>
    <mergeCell ref="KD68:KE68"/>
    <mergeCell ref="KF68:KI68"/>
    <mergeCell ref="JR68:JR70"/>
    <mergeCell ref="FB73:FB74"/>
    <mergeCell ref="EK72:EK74"/>
    <mergeCell ref="EL72:EM72"/>
    <mergeCell ref="EU72:EV72"/>
    <mergeCell ref="KI69:KI70"/>
    <mergeCell ref="EW76:EX76"/>
    <mergeCell ref="EY76:FB76"/>
    <mergeCell ref="EL77:ET78"/>
    <mergeCell ref="EU77:EV78"/>
    <mergeCell ref="EW77:EX78"/>
    <mergeCell ref="Y92:Z92"/>
    <mergeCell ref="BQ100:BR100"/>
    <mergeCell ref="CA92:CB92"/>
    <mergeCell ref="CC92:CD92"/>
    <mergeCell ref="CE92:CH92"/>
    <mergeCell ref="CA93:CB94"/>
    <mergeCell ref="CC93:CD94"/>
    <mergeCell ref="O121:P121"/>
    <mergeCell ref="J112:J115"/>
    <mergeCell ref="M114:N114"/>
    <mergeCell ref="K109:L109"/>
    <mergeCell ref="M109:N109"/>
    <mergeCell ref="O113:S115"/>
    <mergeCell ref="K113:L113"/>
    <mergeCell ref="K114:L114"/>
    <mergeCell ref="K121:L121"/>
    <mergeCell ref="T121:U121"/>
    <mergeCell ref="V121:W121"/>
    <mergeCell ref="J117:J119"/>
    <mergeCell ref="K118:S119"/>
    <mergeCell ref="T118:U119"/>
    <mergeCell ref="V118:W119"/>
    <mergeCell ref="X118:X119"/>
    <mergeCell ref="Y118:Z119"/>
    <mergeCell ref="AA118:AA119"/>
    <mergeCell ref="K117:L117"/>
    <mergeCell ref="T117:U117"/>
    <mergeCell ref="V117:W117"/>
    <mergeCell ref="X117:AA117"/>
    <mergeCell ref="CG101:CG102"/>
    <mergeCell ref="CH100:CJ100"/>
    <mergeCell ref="BQ114:BY114"/>
    <mergeCell ref="J125:J127"/>
    <mergeCell ref="J121:J123"/>
    <mergeCell ref="AA101:AA102"/>
    <mergeCell ref="AA92:AD92"/>
    <mergeCell ref="W93:X94"/>
    <mergeCell ref="K112:L112"/>
    <mergeCell ref="AD8:AF8"/>
    <mergeCell ref="AD9:AF10"/>
    <mergeCell ref="AX16:AZ16"/>
    <mergeCell ref="AX17:AZ18"/>
    <mergeCell ref="AB117:AE117"/>
    <mergeCell ref="AB118:AE119"/>
    <mergeCell ref="O117:P117"/>
    <mergeCell ref="R117:S117"/>
    <mergeCell ref="AX64:AY64"/>
    <mergeCell ref="X88:AA88"/>
    <mergeCell ref="K89:S90"/>
    <mergeCell ref="T89:U90"/>
    <mergeCell ref="V89:W90"/>
    <mergeCell ref="X89:X90"/>
    <mergeCell ref="Y89:Z90"/>
    <mergeCell ref="AA89:AA90"/>
    <mergeCell ref="M92:M94"/>
    <mergeCell ref="N92:O92"/>
    <mergeCell ref="X113:X114"/>
    <mergeCell ref="AG50:AO51"/>
    <mergeCell ref="AR50:AS51"/>
    <mergeCell ref="AT50:AT51"/>
    <mergeCell ref="AU50:AV51"/>
    <mergeCell ref="AW50:AW51"/>
    <mergeCell ref="AG40:AN40"/>
    <mergeCell ref="AO40:AP40"/>
    <mergeCell ref="AB56:AD56"/>
    <mergeCell ref="AB57:AD58"/>
    <mergeCell ref="Y109:AA110"/>
    <mergeCell ref="CH84:CL84"/>
    <mergeCell ref="CH85:CL86"/>
    <mergeCell ref="CH108:CL108"/>
    <mergeCell ref="CH72:CJ72"/>
    <mergeCell ref="CE69:CF70"/>
    <mergeCell ref="CG69:CG70"/>
    <mergeCell ref="CH68:CL68"/>
    <mergeCell ref="CH64:CJ64"/>
    <mergeCell ref="AS16:AV16"/>
    <mergeCell ref="AS17:AV18"/>
    <mergeCell ref="AD12:AG12"/>
    <mergeCell ref="AD13:AG14"/>
    <mergeCell ref="AS12:AV12"/>
    <mergeCell ref="AI12:AL12"/>
    <mergeCell ref="AS13:AV14"/>
    <mergeCell ref="AI13:AL14"/>
    <mergeCell ref="BQ72:BR72"/>
    <mergeCell ref="BU72:BV72"/>
    <mergeCell ref="BZ72:CA72"/>
    <mergeCell ref="CB72:CC72"/>
    <mergeCell ref="CD72:CG72"/>
    <mergeCell ref="BT61:CB62"/>
    <mergeCell ref="CD57:CD58"/>
    <mergeCell ref="CE57:CF58"/>
    <mergeCell ref="CG57:CG58"/>
    <mergeCell ref="AI31:AM31"/>
    <mergeCell ref="CE34:CG34"/>
    <mergeCell ref="AU61:AY62"/>
    <mergeCell ref="AQ61:AR61"/>
    <mergeCell ref="AQ62:AR62"/>
    <mergeCell ref="BH60:BK60"/>
    <mergeCell ref="AD20:AI20"/>
    <mergeCell ref="AN12:AQ12"/>
    <mergeCell ref="AN13:AQ14"/>
    <mergeCell ref="AF42:AF43"/>
    <mergeCell ref="AF46:AF47"/>
    <mergeCell ref="AF50:AF51"/>
    <mergeCell ref="CE22:CG22"/>
    <mergeCell ref="BQ3:BS3"/>
    <mergeCell ref="BF3:BH3"/>
    <mergeCell ref="DG68:DH68"/>
    <mergeCell ref="DI68:DL68"/>
    <mergeCell ref="CV69:DD70"/>
    <mergeCell ref="DE69:DF70"/>
    <mergeCell ref="DG69:DH70"/>
    <mergeCell ref="DI69:DI70"/>
    <mergeCell ref="DJ69:DK70"/>
    <mergeCell ref="DL69:DL70"/>
    <mergeCell ref="BE65:BF66"/>
    <mergeCell ref="CE61:CF62"/>
    <mergeCell ref="CG61:CG62"/>
    <mergeCell ref="CH61:CI62"/>
    <mergeCell ref="DJ64:DL64"/>
    <mergeCell ref="DJ65:DL66"/>
    <mergeCell ref="BO26:BR27"/>
    <mergeCell ref="CJ61:CJ62"/>
    <mergeCell ref="BQ56:BR56"/>
    <mergeCell ref="BZ56:CA56"/>
    <mergeCell ref="CB56:CC56"/>
    <mergeCell ref="CD56:CG56"/>
    <mergeCell ref="BQ57:BY58"/>
    <mergeCell ref="BZ57:CA58"/>
    <mergeCell ref="BU3:BW3"/>
    <mergeCell ref="BF4:BH5"/>
    <mergeCell ref="CY40:CY42"/>
    <mergeCell ref="DA40:DB40"/>
    <mergeCell ref="DJ40:DK40"/>
    <mergeCell ref="DL40:DN40"/>
    <mergeCell ref="CH52:CL52"/>
    <mergeCell ref="CH53:CL54"/>
    <mergeCell ref="AS61:AT61"/>
    <mergeCell ref="AS62:AT62"/>
    <mergeCell ref="AP61:AP62"/>
    <mergeCell ref="AP65:AP66"/>
    <mergeCell ref="AZ61:BA62"/>
    <mergeCell ref="BB61:BC62"/>
    <mergeCell ref="BD61:BD62"/>
    <mergeCell ref="BE61:BF62"/>
    <mergeCell ref="BG61:BG62"/>
    <mergeCell ref="AQ64:AR64"/>
    <mergeCell ref="AZ64:BA64"/>
    <mergeCell ref="BB64:BC64"/>
    <mergeCell ref="BD64:BG64"/>
    <mergeCell ref="AQ65:AY66"/>
    <mergeCell ref="AZ65:BA66"/>
    <mergeCell ref="BB65:BC66"/>
    <mergeCell ref="BD65:BD66"/>
    <mergeCell ref="AQ57:AY58"/>
    <mergeCell ref="BU4:BW5"/>
    <mergeCell ref="CH56:CK56"/>
    <mergeCell ref="CH57:CK58"/>
    <mergeCell ref="BE57:BF58"/>
    <mergeCell ref="AZ60:BA60"/>
    <mergeCell ref="BB60:BC60"/>
    <mergeCell ref="BD60:BG60"/>
    <mergeCell ref="CD104:CG104"/>
    <mergeCell ref="BZ105:CA106"/>
    <mergeCell ref="CB105:CC106"/>
    <mergeCell ref="CD105:CD106"/>
    <mergeCell ref="CE105:CF106"/>
    <mergeCell ref="CG105:CG106"/>
    <mergeCell ref="BP108:BP110"/>
    <mergeCell ref="BQ108:BR108"/>
    <mergeCell ref="BZ108:CA108"/>
    <mergeCell ref="CB108:CC108"/>
    <mergeCell ref="CD108:CG108"/>
    <mergeCell ref="BQ109:BY110"/>
    <mergeCell ref="BZ109:CA110"/>
    <mergeCell ref="CB109:CC110"/>
    <mergeCell ref="CD109:CD110"/>
    <mergeCell ref="CE109:CF110"/>
    <mergeCell ref="CG109:CG110"/>
    <mergeCell ref="BR106:BS106"/>
    <mergeCell ref="BT105:BY106"/>
    <mergeCell ref="BU108:BV108"/>
    <mergeCell ref="BX108:BY108"/>
    <mergeCell ref="BP84:BP86"/>
    <mergeCell ref="BQ84:BR84"/>
    <mergeCell ref="BZ84:CA84"/>
    <mergeCell ref="BT77:BY78"/>
    <mergeCell ref="BQ78:BS78"/>
    <mergeCell ref="BP76:BP78"/>
    <mergeCell ref="BU64:BV64"/>
    <mergeCell ref="BX64:BY64"/>
    <mergeCell ref="BR77:BS77"/>
    <mergeCell ref="CD65:CD66"/>
    <mergeCell ref="CE65:CF66"/>
    <mergeCell ref="CG65:CG66"/>
    <mergeCell ref="CH65:CJ66"/>
    <mergeCell ref="CB84:CC84"/>
    <mergeCell ref="CD84:CG84"/>
    <mergeCell ref="BZ85:CA86"/>
    <mergeCell ref="CB85:CC86"/>
    <mergeCell ref="CD85:CD86"/>
    <mergeCell ref="CE85:CF86"/>
    <mergeCell ref="CG85:CG86"/>
    <mergeCell ref="CH73:CJ74"/>
    <mergeCell ref="CU68:CU70"/>
    <mergeCell ref="CV68:CW68"/>
    <mergeCell ref="CV79:DE80"/>
    <mergeCell ref="CV75:DE76"/>
    <mergeCell ref="CI80:CL80"/>
    <mergeCell ref="CI81:CL82"/>
    <mergeCell ref="CR78:CT80"/>
    <mergeCell ref="CV78:CW78"/>
    <mergeCell ref="CR74:CT76"/>
    <mergeCell ref="DB72:DC72"/>
    <mergeCell ref="DD72:DE72"/>
    <mergeCell ref="DE68:DF68"/>
    <mergeCell ref="BZ81:CB82"/>
    <mergeCell ref="BU76:BW76"/>
    <mergeCell ref="BQ76:BR76"/>
    <mergeCell ref="BZ76:CA76"/>
    <mergeCell ref="CB76:CC76"/>
    <mergeCell ref="CH76:CK76"/>
    <mergeCell ref="CH77:CK78"/>
    <mergeCell ref="CR82:CT84"/>
    <mergeCell ref="CV82:CW82"/>
    <mergeCell ref="DF82:DG82"/>
    <mergeCell ref="BX72:BY72"/>
    <mergeCell ref="BZ69:CA70"/>
    <mergeCell ref="CB69:CC70"/>
    <mergeCell ref="CD69:CD70"/>
    <mergeCell ref="CH69:CL70"/>
    <mergeCell ref="BU69:BY70"/>
    <mergeCell ref="BS70:BT70"/>
    <mergeCell ref="DF78:DG78"/>
    <mergeCell ref="DF72:DG72"/>
    <mergeCell ref="DN45:DN46"/>
    <mergeCell ref="DO45:DP46"/>
    <mergeCell ref="DQ45:DQ46"/>
    <mergeCell ref="AZ119:BA119"/>
    <mergeCell ref="BR86:BS86"/>
    <mergeCell ref="BT85:BY86"/>
    <mergeCell ref="BU84:BV84"/>
    <mergeCell ref="BX88:BY88"/>
    <mergeCell ref="BP100:BP102"/>
    <mergeCell ref="BR92:BS92"/>
    <mergeCell ref="BZ100:CA100"/>
    <mergeCell ref="CB100:CC100"/>
    <mergeCell ref="CD100:CG100"/>
    <mergeCell ref="BQ101:BY102"/>
    <mergeCell ref="BZ101:CA102"/>
    <mergeCell ref="CB101:CC102"/>
    <mergeCell ref="CD101:CD102"/>
    <mergeCell ref="CE101:CF102"/>
    <mergeCell ref="BQ88:BR88"/>
    <mergeCell ref="BZ114:CA114"/>
    <mergeCell ref="BQ115:CA126"/>
    <mergeCell ref="CH88:CK88"/>
    <mergeCell ref="CH89:CK90"/>
    <mergeCell ref="BU100:BV100"/>
    <mergeCell ref="BX100:BY100"/>
    <mergeCell ref="BP104:BP106"/>
    <mergeCell ref="BQ104:BR104"/>
    <mergeCell ref="BZ104:CA104"/>
    <mergeCell ref="CB104:CC104"/>
    <mergeCell ref="CH104:CK104"/>
    <mergeCell ref="CH101:CJ102"/>
    <mergeCell ref="AZ121:BA121"/>
    <mergeCell ref="AW25:AW27"/>
    <mergeCell ref="AX25:AY25"/>
    <mergeCell ref="BG25:BH25"/>
    <mergeCell ref="BI25:BJ25"/>
    <mergeCell ref="BK25:BN25"/>
    <mergeCell ref="AX26:BF27"/>
    <mergeCell ref="BG26:BH27"/>
    <mergeCell ref="BI26:BJ27"/>
    <mergeCell ref="BK26:BK27"/>
    <mergeCell ref="BL26:BM27"/>
    <mergeCell ref="BN26:BN27"/>
    <mergeCell ref="BO25:BR25"/>
    <mergeCell ref="BU56:BV56"/>
    <mergeCell ref="BP88:BP90"/>
    <mergeCell ref="BZ88:CA88"/>
    <mergeCell ref="CB88:CC88"/>
    <mergeCell ref="CD88:CG88"/>
    <mergeCell ref="BQ89:BY90"/>
    <mergeCell ref="BZ89:CA90"/>
    <mergeCell ref="CB89:CC90"/>
    <mergeCell ref="CD89:CD90"/>
    <mergeCell ref="BP64:BP66"/>
    <mergeCell ref="BQ64:BR64"/>
    <mergeCell ref="BZ64:CA64"/>
    <mergeCell ref="CB64:CC64"/>
    <mergeCell ref="CD64:CG64"/>
    <mergeCell ref="BQ65:BY66"/>
    <mergeCell ref="BU88:BV88"/>
    <mergeCell ref="BR85:BS85"/>
    <mergeCell ref="BK39:BP39"/>
    <mergeCell ref="CE89:CF90"/>
    <mergeCell ref="CG89:CG90"/>
    <mergeCell ref="CH105:CK106"/>
    <mergeCell ref="BU104:BV104"/>
    <mergeCell ref="BR105:BS105"/>
    <mergeCell ref="BS69:BT69"/>
    <mergeCell ref="BQ69:BR69"/>
    <mergeCell ref="BP56:BP58"/>
    <mergeCell ref="BG114:BH114"/>
    <mergeCell ref="HL103:HM103"/>
    <mergeCell ref="CD76:CG76"/>
    <mergeCell ref="BZ77:CA78"/>
    <mergeCell ref="CB77:CC78"/>
    <mergeCell ref="CD77:CD78"/>
    <mergeCell ref="CE77:CF78"/>
    <mergeCell ref="CG77:CG78"/>
    <mergeCell ref="GJ102:GK102"/>
    <mergeCell ref="HN103:HO103"/>
    <mergeCell ref="HL104:HM104"/>
    <mergeCell ref="HN104:HO104"/>
    <mergeCell ref="GJ100:GK100"/>
    <mergeCell ref="GL100:GM100"/>
    <mergeCell ref="GN100:GO100"/>
    <mergeCell ref="GP100:GQ100"/>
    <mergeCell ref="GR100:GS100"/>
    <mergeCell ref="GT100:GU100"/>
    <mergeCell ref="GV100:GW100"/>
    <mergeCell ref="GX100:GY100"/>
    <mergeCell ref="GZ100:HA100"/>
    <mergeCell ref="HB100:HC100"/>
    <mergeCell ref="HD100:HE100"/>
    <mergeCell ref="HF100:HG100"/>
    <mergeCell ref="HH100:HI100"/>
    <mergeCell ref="BZ80:CB80"/>
    <mergeCell ref="AZ122:BA122"/>
    <mergeCell ref="BG115:BH115"/>
    <mergeCell ref="BF124:BG124"/>
    <mergeCell ref="GJ103:GK103"/>
    <mergeCell ref="GL103:GM103"/>
    <mergeCell ref="GN103:GO103"/>
    <mergeCell ref="GP103:GQ103"/>
    <mergeCell ref="GR103:GS103"/>
    <mergeCell ref="GT103:GU103"/>
    <mergeCell ref="GV103:GW103"/>
    <mergeCell ref="GX103:GY103"/>
    <mergeCell ref="GZ103:HA103"/>
    <mergeCell ref="HB103:HC103"/>
    <mergeCell ref="HD103:HE103"/>
    <mergeCell ref="HF103:HG103"/>
    <mergeCell ref="HJ103:HK103"/>
    <mergeCell ref="GL104:GM104"/>
    <mergeCell ref="GN104:GO104"/>
    <mergeCell ref="GP104:GQ104"/>
    <mergeCell ref="GR104:GS104"/>
    <mergeCell ref="GT104:GU104"/>
    <mergeCell ref="GV104:GW104"/>
    <mergeCell ref="GX104:GY104"/>
    <mergeCell ref="GZ104:HA104"/>
    <mergeCell ref="HB104:HC104"/>
    <mergeCell ref="HD104:HE104"/>
    <mergeCell ref="HF104:HG104"/>
    <mergeCell ref="HJ104:HK104"/>
    <mergeCell ref="GJ106:GK106"/>
    <mergeCell ref="GL106:GM106"/>
    <mergeCell ref="GN106:GO106"/>
    <mergeCell ref="GX106:GY106"/>
    <mergeCell ref="GN135:GO135"/>
    <mergeCell ref="GP135:GQ135"/>
    <mergeCell ref="GR135:GS135"/>
    <mergeCell ref="GT135:GU135"/>
    <mergeCell ref="GV135:GW135"/>
    <mergeCell ref="GX135:GY135"/>
    <mergeCell ref="GZ135:HA135"/>
    <mergeCell ref="HB135:HC135"/>
    <mergeCell ref="HD135:HE135"/>
    <mergeCell ref="HF135:HG135"/>
    <mergeCell ref="HJ135:HK135"/>
    <mergeCell ref="HL135:HM135"/>
    <mergeCell ref="GL102:GM102"/>
    <mergeCell ref="GN102:GO102"/>
    <mergeCell ref="GP102:GQ102"/>
    <mergeCell ref="GR102:GS102"/>
    <mergeCell ref="GT102:GU102"/>
    <mergeCell ref="GV102:GW102"/>
    <mergeCell ref="GX102:GY102"/>
    <mergeCell ref="GZ102:HA102"/>
    <mergeCell ref="HB102:HC102"/>
    <mergeCell ref="HD102:HE102"/>
    <mergeCell ref="HF102:HG102"/>
    <mergeCell ref="HJ102:HK102"/>
    <mergeCell ref="HL102:HM102"/>
    <mergeCell ref="GL105:GM105"/>
    <mergeCell ref="GN105:GO105"/>
    <mergeCell ref="GP105:GQ105"/>
    <mergeCell ref="GP106:GQ106"/>
    <mergeCell ref="GR106:GS106"/>
    <mergeCell ref="GT106:GU106"/>
    <mergeCell ref="GV106:GW106"/>
    <mergeCell ref="HJ100:HK100"/>
    <mergeCell ref="HL100:HM100"/>
    <mergeCell ref="HN100:HO100"/>
    <mergeCell ref="GR105:GS105"/>
    <mergeCell ref="GT105:GU105"/>
    <mergeCell ref="GV105:GW105"/>
    <mergeCell ref="GX105:GY105"/>
    <mergeCell ref="GZ105:HA105"/>
    <mergeCell ref="HB105:HC105"/>
    <mergeCell ref="HD105:HE105"/>
    <mergeCell ref="HF105:HG105"/>
    <mergeCell ref="HJ105:HK105"/>
    <mergeCell ref="HL105:HM105"/>
    <mergeCell ref="HN105:HO105"/>
    <mergeCell ref="HF101:HG101"/>
    <mergeCell ref="GJ101:HE101"/>
    <mergeCell ref="GJ105:GK105"/>
    <mergeCell ref="GJ104:GK104"/>
    <mergeCell ref="HN102:HO102"/>
    <mergeCell ref="GZ106:HA106"/>
    <mergeCell ref="HB106:HC106"/>
    <mergeCell ref="HD106:HE106"/>
    <mergeCell ref="HF106:HG106"/>
    <mergeCell ref="HJ106:HK106"/>
    <mergeCell ref="HL106:HM106"/>
    <mergeCell ref="HN106:HO106"/>
    <mergeCell ref="GJ107:GK107"/>
    <mergeCell ref="GL107:GM107"/>
    <mergeCell ref="GN107:GO107"/>
    <mergeCell ref="GP107:GQ107"/>
    <mergeCell ref="GR107:GS107"/>
    <mergeCell ref="GT107:GU107"/>
    <mergeCell ref="GV107:GW107"/>
    <mergeCell ref="GX107:GY107"/>
    <mergeCell ref="GZ107:HA107"/>
    <mergeCell ref="HB107:HC107"/>
    <mergeCell ref="HD107:HE107"/>
    <mergeCell ref="HF107:HG107"/>
    <mergeCell ref="HJ107:HK107"/>
    <mergeCell ref="HL107:HM107"/>
    <mergeCell ref="HN107:HO107"/>
    <mergeCell ref="GJ108:GK108"/>
    <mergeCell ref="GL108:GM108"/>
    <mergeCell ref="GN108:GO108"/>
    <mergeCell ref="GP108:GQ108"/>
    <mergeCell ref="GR108:GS108"/>
    <mergeCell ref="GT108:GU108"/>
    <mergeCell ref="GV108:GW108"/>
    <mergeCell ref="GX108:GY108"/>
    <mergeCell ref="GZ108:HA108"/>
    <mergeCell ref="HB108:HC108"/>
    <mergeCell ref="HD108:HE108"/>
    <mergeCell ref="HF108:HG108"/>
    <mergeCell ref="HJ108:HK108"/>
    <mergeCell ref="HL108:HM108"/>
    <mergeCell ref="HN108:HO108"/>
    <mergeCell ref="GJ109:GK109"/>
    <mergeCell ref="GL109:GM109"/>
    <mergeCell ref="GN109:GO109"/>
    <mergeCell ref="GP109:GQ109"/>
    <mergeCell ref="GR109:GS109"/>
    <mergeCell ref="GT109:GU109"/>
    <mergeCell ref="GV109:GW109"/>
    <mergeCell ref="GX109:GY109"/>
    <mergeCell ref="GZ109:HA109"/>
    <mergeCell ref="HB109:HC109"/>
    <mergeCell ref="HD109:HE109"/>
    <mergeCell ref="HF109:HG109"/>
    <mergeCell ref="HJ109:HK109"/>
    <mergeCell ref="HL109:HM109"/>
    <mergeCell ref="HN109:HO109"/>
    <mergeCell ref="GJ110:GK110"/>
    <mergeCell ref="GL110:GM110"/>
    <mergeCell ref="GN110:GO110"/>
    <mergeCell ref="GP110:GQ110"/>
    <mergeCell ref="GR110:GS110"/>
    <mergeCell ref="GT110:GU110"/>
    <mergeCell ref="GV110:GW110"/>
    <mergeCell ref="GX110:GY110"/>
    <mergeCell ref="GZ110:HA110"/>
    <mergeCell ref="HB110:HC110"/>
    <mergeCell ref="HD110:HE110"/>
    <mergeCell ref="HF110:HG110"/>
    <mergeCell ref="HJ110:HK110"/>
    <mergeCell ref="HL110:HM110"/>
    <mergeCell ref="HN110:HO110"/>
    <mergeCell ref="GJ111:GK111"/>
    <mergeCell ref="GL111:GM111"/>
    <mergeCell ref="GN111:GO111"/>
    <mergeCell ref="GP111:GQ111"/>
    <mergeCell ref="GR111:GS111"/>
    <mergeCell ref="GT111:GU111"/>
    <mergeCell ref="GV111:GW111"/>
    <mergeCell ref="GX111:GY111"/>
    <mergeCell ref="GZ111:HA111"/>
    <mergeCell ref="HB111:HC111"/>
    <mergeCell ref="HD111:HE111"/>
    <mergeCell ref="HF111:HG111"/>
    <mergeCell ref="HJ111:HK111"/>
    <mergeCell ref="HL111:HM111"/>
    <mergeCell ref="HN111:HO111"/>
    <mergeCell ref="GJ112:GK112"/>
    <mergeCell ref="GL112:GM112"/>
    <mergeCell ref="GN112:GO112"/>
    <mergeCell ref="GP112:GQ112"/>
    <mergeCell ref="GR112:GS112"/>
    <mergeCell ref="GT112:GU112"/>
    <mergeCell ref="GV112:GW112"/>
    <mergeCell ref="GX112:GY112"/>
    <mergeCell ref="GZ112:HA112"/>
    <mergeCell ref="HB112:HC112"/>
    <mergeCell ref="HD112:HE112"/>
    <mergeCell ref="HF112:HG112"/>
    <mergeCell ref="HJ112:HK112"/>
    <mergeCell ref="HL112:HM112"/>
    <mergeCell ref="HN112:HO112"/>
    <mergeCell ref="GJ113:GK113"/>
    <mergeCell ref="GL113:GM113"/>
    <mergeCell ref="GN113:GO113"/>
    <mergeCell ref="GP113:GQ113"/>
    <mergeCell ref="GR113:GS113"/>
    <mergeCell ref="GT113:GU113"/>
    <mergeCell ref="GV113:GW113"/>
    <mergeCell ref="GX113:GY113"/>
    <mergeCell ref="GZ113:HA113"/>
    <mergeCell ref="HB113:HC113"/>
    <mergeCell ref="HD113:HE113"/>
    <mergeCell ref="HF113:HG113"/>
    <mergeCell ref="HJ113:HK113"/>
    <mergeCell ref="HL113:HM113"/>
    <mergeCell ref="HN113:HO113"/>
    <mergeCell ref="GJ114:GK114"/>
    <mergeCell ref="GL114:GM114"/>
    <mergeCell ref="GN114:GO114"/>
    <mergeCell ref="GP114:GQ114"/>
    <mergeCell ref="GR114:GS114"/>
    <mergeCell ref="GT114:GU114"/>
    <mergeCell ref="GV114:GW114"/>
    <mergeCell ref="GX114:GY114"/>
    <mergeCell ref="GZ114:HA114"/>
    <mergeCell ref="HB114:HC114"/>
    <mergeCell ref="HD114:HE114"/>
    <mergeCell ref="HF114:HG114"/>
    <mergeCell ref="HJ114:HK114"/>
    <mergeCell ref="HL114:HM114"/>
    <mergeCell ref="HN114:HO114"/>
    <mergeCell ref="GJ115:GK115"/>
    <mergeCell ref="GL115:GM115"/>
    <mergeCell ref="GN115:GO115"/>
    <mergeCell ref="GP115:GQ115"/>
    <mergeCell ref="GR115:GS115"/>
    <mergeCell ref="GT115:GU115"/>
    <mergeCell ref="GV115:GW115"/>
    <mergeCell ref="GX115:GY115"/>
    <mergeCell ref="GZ115:HA115"/>
    <mergeCell ref="HB115:HC115"/>
    <mergeCell ref="HD115:HE115"/>
    <mergeCell ref="HF115:HG115"/>
    <mergeCell ref="HJ115:HK115"/>
    <mergeCell ref="HL115:HM115"/>
    <mergeCell ref="HN115:HO115"/>
    <mergeCell ref="GJ116:GK116"/>
    <mergeCell ref="GL116:GM116"/>
    <mergeCell ref="GN116:GO116"/>
    <mergeCell ref="GP116:GQ116"/>
    <mergeCell ref="GR116:GS116"/>
    <mergeCell ref="GT116:GU116"/>
    <mergeCell ref="GV116:GW116"/>
    <mergeCell ref="GX116:GY116"/>
    <mergeCell ref="GZ116:HA116"/>
    <mergeCell ref="HB116:HC116"/>
    <mergeCell ref="HD116:HE116"/>
    <mergeCell ref="HF116:HG116"/>
    <mergeCell ref="HJ116:HK116"/>
    <mergeCell ref="HL116:HM116"/>
    <mergeCell ref="HN116:HO116"/>
    <mergeCell ref="GJ117:GK117"/>
    <mergeCell ref="GL117:GM117"/>
    <mergeCell ref="GN117:GO117"/>
    <mergeCell ref="GP117:GQ117"/>
    <mergeCell ref="GR117:GS117"/>
    <mergeCell ref="GT117:GU117"/>
    <mergeCell ref="GV117:GW117"/>
    <mergeCell ref="GX117:GY117"/>
    <mergeCell ref="GZ117:HA117"/>
    <mergeCell ref="HB117:HC117"/>
    <mergeCell ref="HD117:HE117"/>
    <mergeCell ref="HF117:HG117"/>
    <mergeCell ref="HJ117:HK117"/>
    <mergeCell ref="HL117:HM117"/>
    <mergeCell ref="HN117:HO117"/>
    <mergeCell ref="GJ118:GK118"/>
    <mergeCell ref="GL118:GM118"/>
    <mergeCell ref="GN118:GO118"/>
    <mergeCell ref="GP118:GQ118"/>
    <mergeCell ref="GR118:GS118"/>
    <mergeCell ref="GT118:GU118"/>
    <mergeCell ref="GV118:GW118"/>
    <mergeCell ref="GX118:GY118"/>
    <mergeCell ref="GZ118:HA118"/>
    <mergeCell ref="HB118:HC118"/>
    <mergeCell ref="HD118:HE118"/>
    <mergeCell ref="HF118:HG118"/>
    <mergeCell ref="HJ118:HK118"/>
    <mergeCell ref="HL118:HM118"/>
    <mergeCell ref="HN118:HO118"/>
    <mergeCell ref="HL122:HM122"/>
    <mergeCell ref="HN122:HO122"/>
    <mergeCell ref="GJ119:GK119"/>
    <mergeCell ref="GL119:GM119"/>
    <mergeCell ref="GN119:GO119"/>
    <mergeCell ref="GP119:GQ119"/>
    <mergeCell ref="GR119:GS119"/>
    <mergeCell ref="GT119:GU119"/>
    <mergeCell ref="GV119:GW119"/>
    <mergeCell ref="GX119:GY119"/>
    <mergeCell ref="GZ119:HA119"/>
    <mergeCell ref="HB119:HC119"/>
    <mergeCell ref="HD119:HE119"/>
    <mergeCell ref="HF119:HG119"/>
    <mergeCell ref="HJ119:HK119"/>
    <mergeCell ref="HL119:HM119"/>
    <mergeCell ref="HN119:HO119"/>
    <mergeCell ref="GJ120:GK120"/>
    <mergeCell ref="GL120:GM120"/>
    <mergeCell ref="GN120:GO120"/>
    <mergeCell ref="GP120:GQ120"/>
    <mergeCell ref="GR120:GS120"/>
    <mergeCell ref="GT120:GU120"/>
    <mergeCell ref="GV120:GW120"/>
    <mergeCell ref="GX120:GY120"/>
    <mergeCell ref="GZ120:HA120"/>
    <mergeCell ref="HB120:HC120"/>
    <mergeCell ref="HD120:HE120"/>
    <mergeCell ref="HF120:HG120"/>
    <mergeCell ref="HJ120:HK120"/>
    <mergeCell ref="HL120:HM120"/>
    <mergeCell ref="HN120:HO120"/>
    <mergeCell ref="HF124:HG124"/>
    <mergeCell ref="HJ124:HK124"/>
    <mergeCell ref="HL124:HM124"/>
    <mergeCell ref="HN124:HO124"/>
    <mergeCell ref="GJ121:GK121"/>
    <mergeCell ref="GL121:GM121"/>
    <mergeCell ref="GN121:GO121"/>
    <mergeCell ref="GP121:GQ121"/>
    <mergeCell ref="GR121:GS121"/>
    <mergeCell ref="GT121:GU121"/>
    <mergeCell ref="GV121:GW121"/>
    <mergeCell ref="GX121:GY121"/>
    <mergeCell ref="GZ121:HA121"/>
    <mergeCell ref="HB121:HC121"/>
    <mergeCell ref="HD121:HE121"/>
    <mergeCell ref="HF121:HG121"/>
    <mergeCell ref="HJ121:HK121"/>
    <mergeCell ref="HL121:HM121"/>
    <mergeCell ref="HN121:HO121"/>
    <mergeCell ref="GJ122:GK122"/>
    <mergeCell ref="GL122:GM122"/>
    <mergeCell ref="GN122:GO122"/>
    <mergeCell ref="GP122:GQ122"/>
    <mergeCell ref="GR122:GS122"/>
    <mergeCell ref="GT122:GU122"/>
    <mergeCell ref="GV122:GW122"/>
    <mergeCell ref="GX122:GY122"/>
    <mergeCell ref="GZ122:HA122"/>
    <mergeCell ref="HB122:HC122"/>
    <mergeCell ref="HD122:HE122"/>
    <mergeCell ref="HF122:HG122"/>
    <mergeCell ref="HJ122:HK122"/>
    <mergeCell ref="HB126:HC126"/>
    <mergeCell ref="HD126:HE126"/>
    <mergeCell ref="HF126:HG126"/>
    <mergeCell ref="HJ126:HK126"/>
    <mergeCell ref="HL126:HM126"/>
    <mergeCell ref="HN126:HO126"/>
    <mergeCell ref="GJ123:GK123"/>
    <mergeCell ref="GL123:GM123"/>
    <mergeCell ref="GN123:GO123"/>
    <mergeCell ref="GP123:GQ123"/>
    <mergeCell ref="GR123:GS123"/>
    <mergeCell ref="GT123:GU123"/>
    <mergeCell ref="GV123:GW123"/>
    <mergeCell ref="GX123:GY123"/>
    <mergeCell ref="GZ123:HA123"/>
    <mergeCell ref="HB123:HC123"/>
    <mergeCell ref="HD123:HE123"/>
    <mergeCell ref="HF123:HG123"/>
    <mergeCell ref="HJ123:HK123"/>
    <mergeCell ref="HL123:HM123"/>
    <mergeCell ref="HN123:HO123"/>
    <mergeCell ref="GJ124:GK124"/>
    <mergeCell ref="GL124:GM124"/>
    <mergeCell ref="GN124:GO124"/>
    <mergeCell ref="GP124:GQ124"/>
    <mergeCell ref="GR124:GS124"/>
    <mergeCell ref="GT124:GU124"/>
    <mergeCell ref="GV124:GW124"/>
    <mergeCell ref="GX124:GY124"/>
    <mergeCell ref="GZ124:HA124"/>
    <mergeCell ref="HB124:HC124"/>
    <mergeCell ref="HD124:HE124"/>
    <mergeCell ref="GX128:GY128"/>
    <mergeCell ref="GZ128:HA128"/>
    <mergeCell ref="HB128:HC128"/>
    <mergeCell ref="HD128:HE128"/>
    <mergeCell ref="HF128:HG128"/>
    <mergeCell ref="HJ128:HK128"/>
    <mergeCell ref="HL128:HM128"/>
    <mergeCell ref="HN128:HO128"/>
    <mergeCell ref="GJ125:GK125"/>
    <mergeCell ref="GL125:GM125"/>
    <mergeCell ref="GN125:GO125"/>
    <mergeCell ref="GP125:GQ125"/>
    <mergeCell ref="GR125:GS125"/>
    <mergeCell ref="GT125:GU125"/>
    <mergeCell ref="GV125:GW125"/>
    <mergeCell ref="GX125:GY125"/>
    <mergeCell ref="GZ125:HA125"/>
    <mergeCell ref="HB125:HC125"/>
    <mergeCell ref="HD125:HE125"/>
    <mergeCell ref="HF125:HG125"/>
    <mergeCell ref="HJ125:HK125"/>
    <mergeCell ref="HL125:HM125"/>
    <mergeCell ref="HN125:HO125"/>
    <mergeCell ref="GJ126:GK126"/>
    <mergeCell ref="GL126:GM126"/>
    <mergeCell ref="GN126:GO126"/>
    <mergeCell ref="GP126:GQ126"/>
    <mergeCell ref="GR126:GS126"/>
    <mergeCell ref="GT126:GU126"/>
    <mergeCell ref="GV126:GW126"/>
    <mergeCell ref="GX126:GY126"/>
    <mergeCell ref="GZ126:HA126"/>
    <mergeCell ref="GT130:GU130"/>
    <mergeCell ref="GV130:GW130"/>
    <mergeCell ref="GX130:GY130"/>
    <mergeCell ref="GZ130:HA130"/>
    <mergeCell ref="HB130:HC130"/>
    <mergeCell ref="HD130:HE130"/>
    <mergeCell ref="HF130:HG130"/>
    <mergeCell ref="HJ130:HK130"/>
    <mergeCell ref="HL130:HM130"/>
    <mergeCell ref="HN130:HO130"/>
    <mergeCell ref="GJ127:GK127"/>
    <mergeCell ref="GL127:GM127"/>
    <mergeCell ref="GN127:GO127"/>
    <mergeCell ref="GP127:GQ127"/>
    <mergeCell ref="GR127:GS127"/>
    <mergeCell ref="GT127:GU127"/>
    <mergeCell ref="GV127:GW127"/>
    <mergeCell ref="GX127:GY127"/>
    <mergeCell ref="GZ127:HA127"/>
    <mergeCell ref="HB127:HC127"/>
    <mergeCell ref="HD127:HE127"/>
    <mergeCell ref="HF127:HG127"/>
    <mergeCell ref="HJ127:HK127"/>
    <mergeCell ref="HL127:HM127"/>
    <mergeCell ref="HN127:HO127"/>
    <mergeCell ref="GJ128:GK128"/>
    <mergeCell ref="GL128:GM128"/>
    <mergeCell ref="GN128:GO128"/>
    <mergeCell ref="GP128:GQ128"/>
    <mergeCell ref="GR128:GS128"/>
    <mergeCell ref="GT128:GU128"/>
    <mergeCell ref="GV128:GW128"/>
    <mergeCell ref="GP132:GQ132"/>
    <mergeCell ref="GR132:GS132"/>
    <mergeCell ref="GT132:GU132"/>
    <mergeCell ref="GV132:GW132"/>
    <mergeCell ref="GX132:GY132"/>
    <mergeCell ref="GZ132:HA132"/>
    <mergeCell ref="HB132:HC132"/>
    <mergeCell ref="HD132:HE132"/>
    <mergeCell ref="HF132:HG132"/>
    <mergeCell ref="HJ132:HK132"/>
    <mergeCell ref="HL132:HM132"/>
    <mergeCell ref="HN132:HO132"/>
    <mergeCell ref="GJ129:GK129"/>
    <mergeCell ref="GL129:GM129"/>
    <mergeCell ref="GN129:GO129"/>
    <mergeCell ref="GP129:GQ129"/>
    <mergeCell ref="GR129:GS129"/>
    <mergeCell ref="GT129:GU129"/>
    <mergeCell ref="GV129:GW129"/>
    <mergeCell ref="GX129:GY129"/>
    <mergeCell ref="GZ129:HA129"/>
    <mergeCell ref="HB129:HC129"/>
    <mergeCell ref="HD129:HE129"/>
    <mergeCell ref="HF129:HG129"/>
    <mergeCell ref="HJ129:HK129"/>
    <mergeCell ref="HL129:HM129"/>
    <mergeCell ref="HN129:HO129"/>
    <mergeCell ref="GJ130:GK130"/>
    <mergeCell ref="GL130:GM130"/>
    <mergeCell ref="GN130:GO130"/>
    <mergeCell ref="GP130:GQ130"/>
    <mergeCell ref="GR130:GS130"/>
    <mergeCell ref="GL134:GM134"/>
    <mergeCell ref="GN134:GO134"/>
    <mergeCell ref="GP134:GQ134"/>
    <mergeCell ref="GR134:GS134"/>
    <mergeCell ref="GT134:GU134"/>
    <mergeCell ref="GV134:GW134"/>
    <mergeCell ref="GX134:GY134"/>
    <mergeCell ref="GZ134:HA134"/>
    <mergeCell ref="HB134:HC134"/>
    <mergeCell ref="HD134:HE134"/>
    <mergeCell ref="HF134:HG134"/>
    <mergeCell ref="HJ134:HK134"/>
    <mergeCell ref="HL134:HM134"/>
    <mergeCell ref="HN134:HO134"/>
    <mergeCell ref="GJ131:GK131"/>
    <mergeCell ref="GL131:GM131"/>
    <mergeCell ref="GN131:GO131"/>
    <mergeCell ref="GP131:GQ131"/>
    <mergeCell ref="GR131:GS131"/>
    <mergeCell ref="GT131:GU131"/>
    <mergeCell ref="GV131:GW131"/>
    <mergeCell ref="GX131:GY131"/>
    <mergeCell ref="GZ131:HA131"/>
    <mergeCell ref="HB131:HC131"/>
    <mergeCell ref="HD131:HE131"/>
    <mergeCell ref="HF131:HG131"/>
    <mergeCell ref="HJ131:HK131"/>
    <mergeCell ref="HL131:HM131"/>
    <mergeCell ref="HN131:HO131"/>
    <mergeCell ref="GJ132:GK132"/>
    <mergeCell ref="GL132:GM132"/>
    <mergeCell ref="GN132:GO132"/>
    <mergeCell ref="HN135:HO135"/>
    <mergeCell ref="GJ136:GK136"/>
    <mergeCell ref="GL136:GM136"/>
    <mergeCell ref="GN136:GO136"/>
    <mergeCell ref="GP136:GQ136"/>
    <mergeCell ref="GR136:GS136"/>
    <mergeCell ref="GT136:GU136"/>
    <mergeCell ref="GV136:GW136"/>
    <mergeCell ref="GX136:GY136"/>
    <mergeCell ref="GZ136:HA136"/>
    <mergeCell ref="HB136:HC136"/>
    <mergeCell ref="HD136:HE136"/>
    <mergeCell ref="HF136:HG136"/>
    <mergeCell ref="HJ136:HK136"/>
    <mergeCell ref="HL136:HM136"/>
    <mergeCell ref="HN136:HO136"/>
    <mergeCell ref="GJ133:GK133"/>
    <mergeCell ref="GL133:GM133"/>
    <mergeCell ref="GN133:GO133"/>
    <mergeCell ref="GP133:GQ133"/>
    <mergeCell ref="GR133:GS133"/>
    <mergeCell ref="GT133:GU133"/>
    <mergeCell ref="GV133:GW133"/>
    <mergeCell ref="GX133:GY133"/>
    <mergeCell ref="GZ133:HA133"/>
    <mergeCell ref="HB133:HC133"/>
    <mergeCell ref="HD133:HE133"/>
    <mergeCell ref="HF133:HG133"/>
    <mergeCell ref="HJ133:HK133"/>
    <mergeCell ref="HL133:HM133"/>
    <mergeCell ref="HN133:HO133"/>
    <mergeCell ref="GJ134:GK134"/>
    <mergeCell ref="GJ137:GK137"/>
    <mergeCell ref="GL137:GM137"/>
    <mergeCell ref="GN137:GO137"/>
    <mergeCell ref="GP137:GQ137"/>
    <mergeCell ref="GR137:GS137"/>
    <mergeCell ref="GT137:GU137"/>
    <mergeCell ref="GV137:GW137"/>
    <mergeCell ref="GX137:GY137"/>
    <mergeCell ref="GZ137:HA137"/>
    <mergeCell ref="HB137:HC137"/>
    <mergeCell ref="HD137:HE137"/>
    <mergeCell ref="HF137:HG137"/>
    <mergeCell ref="HJ137:HK137"/>
    <mergeCell ref="HL137:HM137"/>
    <mergeCell ref="HN137:HO137"/>
    <mergeCell ref="GJ135:GK135"/>
    <mergeCell ref="GL135:GM135"/>
    <mergeCell ref="GJ138:GK138"/>
    <mergeCell ref="GL138:GM138"/>
    <mergeCell ref="GN138:GO138"/>
    <mergeCell ref="GP138:GQ138"/>
    <mergeCell ref="GR138:GS138"/>
    <mergeCell ref="GT138:GU138"/>
    <mergeCell ref="GV138:GW138"/>
    <mergeCell ref="GX138:GY138"/>
    <mergeCell ref="GZ138:HA138"/>
    <mergeCell ref="HB138:HC138"/>
    <mergeCell ref="HD138:HE138"/>
    <mergeCell ref="HF138:HG138"/>
    <mergeCell ref="HJ138:HK138"/>
    <mergeCell ref="HL138:HM138"/>
    <mergeCell ref="HN138:HO138"/>
    <mergeCell ref="GJ139:GK139"/>
    <mergeCell ref="GL139:GM139"/>
    <mergeCell ref="GN139:GO139"/>
    <mergeCell ref="GP139:GQ139"/>
    <mergeCell ref="GR139:GS139"/>
    <mergeCell ref="GT139:GU139"/>
    <mergeCell ref="GV139:GW139"/>
    <mergeCell ref="GX139:GY139"/>
    <mergeCell ref="GZ139:HA139"/>
    <mergeCell ref="HB139:HC139"/>
    <mergeCell ref="HD139:HE139"/>
    <mergeCell ref="HF139:HG139"/>
    <mergeCell ref="HJ139:HK139"/>
    <mergeCell ref="HL139:HM139"/>
    <mergeCell ref="HN139:HO139"/>
    <mergeCell ref="GJ140:GK140"/>
    <mergeCell ref="GL140:GM140"/>
    <mergeCell ref="GN140:GO140"/>
    <mergeCell ref="GP140:GQ140"/>
    <mergeCell ref="GR140:GS140"/>
    <mergeCell ref="GT140:GU140"/>
    <mergeCell ref="GV140:GW140"/>
    <mergeCell ref="GX140:GY140"/>
    <mergeCell ref="GZ140:HA140"/>
    <mergeCell ref="HB140:HC140"/>
    <mergeCell ref="HD140:HE140"/>
    <mergeCell ref="HF140:HG140"/>
    <mergeCell ref="HJ140:HK140"/>
    <mergeCell ref="HL140:HM140"/>
    <mergeCell ref="HN140:HO140"/>
    <mergeCell ref="GJ141:GK141"/>
    <mergeCell ref="GL141:GM141"/>
    <mergeCell ref="GN141:GO141"/>
    <mergeCell ref="GP141:GQ141"/>
    <mergeCell ref="GR141:GS141"/>
    <mergeCell ref="GT141:GU141"/>
    <mergeCell ref="GV141:GW141"/>
    <mergeCell ref="GX141:GY141"/>
    <mergeCell ref="GZ141:HA141"/>
    <mergeCell ref="HB141:HC141"/>
    <mergeCell ref="HD141:HE141"/>
    <mergeCell ref="HF141:HG141"/>
    <mergeCell ref="HJ141:HK141"/>
    <mergeCell ref="HL141:HM141"/>
    <mergeCell ref="HN141:HO141"/>
    <mergeCell ref="GJ142:GK142"/>
    <mergeCell ref="GL142:GM142"/>
    <mergeCell ref="GN142:GO142"/>
    <mergeCell ref="GP142:GQ142"/>
    <mergeCell ref="GR142:GS142"/>
    <mergeCell ref="GT142:GU142"/>
    <mergeCell ref="GV142:GW142"/>
    <mergeCell ref="GX142:GY142"/>
    <mergeCell ref="GZ142:HA142"/>
    <mergeCell ref="HB142:HC142"/>
    <mergeCell ref="HD142:HE142"/>
    <mergeCell ref="HF142:HG142"/>
    <mergeCell ref="HJ142:HK142"/>
    <mergeCell ref="HL142:HM142"/>
    <mergeCell ref="HN142:HO142"/>
    <mergeCell ref="GJ143:GK143"/>
    <mergeCell ref="GL143:GM143"/>
    <mergeCell ref="GN143:GO143"/>
    <mergeCell ref="GP143:GQ143"/>
    <mergeCell ref="GR143:GS143"/>
    <mergeCell ref="GT143:GU143"/>
    <mergeCell ref="GV143:GW143"/>
    <mergeCell ref="GX143:GY143"/>
    <mergeCell ref="GZ143:HA143"/>
    <mergeCell ref="HB143:HC143"/>
    <mergeCell ref="HD143:HE143"/>
    <mergeCell ref="HF143:HG143"/>
    <mergeCell ref="HJ143:HK143"/>
    <mergeCell ref="HL143:HM143"/>
    <mergeCell ref="HN143:HO143"/>
    <mergeCell ref="GJ144:GK144"/>
    <mergeCell ref="GL144:GM144"/>
    <mergeCell ref="GN144:GO144"/>
    <mergeCell ref="GP144:GQ144"/>
    <mergeCell ref="GR144:GS144"/>
    <mergeCell ref="GT144:GU144"/>
    <mergeCell ref="GV144:GW144"/>
    <mergeCell ref="GX144:GY144"/>
    <mergeCell ref="GZ144:HA144"/>
    <mergeCell ref="HB144:HC144"/>
    <mergeCell ref="HD144:HE144"/>
    <mergeCell ref="HF144:HG144"/>
    <mergeCell ref="HJ144:HK144"/>
    <mergeCell ref="HL144:HM144"/>
    <mergeCell ref="HN144:HO144"/>
    <mergeCell ref="GJ145:GK145"/>
    <mergeCell ref="GL145:GM145"/>
    <mergeCell ref="GN145:GO145"/>
    <mergeCell ref="GP145:GQ145"/>
    <mergeCell ref="GR145:GS145"/>
    <mergeCell ref="GT145:GU145"/>
    <mergeCell ref="GV145:GW145"/>
    <mergeCell ref="GX145:GY145"/>
    <mergeCell ref="GZ145:HA145"/>
    <mergeCell ref="HB145:HC145"/>
    <mergeCell ref="HD145:HE145"/>
    <mergeCell ref="HF145:HG145"/>
    <mergeCell ref="HJ145:HK145"/>
    <mergeCell ref="HL145:HM145"/>
    <mergeCell ref="HN145:HO145"/>
    <mergeCell ref="GJ146:GK146"/>
    <mergeCell ref="GL146:GM146"/>
    <mergeCell ref="GN146:GO146"/>
    <mergeCell ref="GP146:GQ146"/>
    <mergeCell ref="GR146:GS146"/>
    <mergeCell ref="GT146:GU146"/>
    <mergeCell ref="GV146:GW146"/>
    <mergeCell ref="GX146:GY146"/>
    <mergeCell ref="GZ146:HA146"/>
    <mergeCell ref="HB146:HC146"/>
    <mergeCell ref="HD146:HE146"/>
    <mergeCell ref="HF146:HG146"/>
    <mergeCell ref="HJ146:HK146"/>
    <mergeCell ref="HL146:HM146"/>
    <mergeCell ref="HN146:HO146"/>
    <mergeCell ref="GJ147:GK147"/>
    <mergeCell ref="GL147:GM147"/>
    <mergeCell ref="GN147:GO147"/>
    <mergeCell ref="GP147:GQ147"/>
    <mergeCell ref="GR147:GS147"/>
    <mergeCell ref="GT147:GU147"/>
    <mergeCell ref="GV147:GW147"/>
    <mergeCell ref="GX147:GY147"/>
    <mergeCell ref="GZ147:HA147"/>
    <mergeCell ref="HB147:HC147"/>
    <mergeCell ref="HD147:HE147"/>
    <mergeCell ref="HF147:HG147"/>
    <mergeCell ref="HJ147:HK147"/>
    <mergeCell ref="HL147:HM147"/>
    <mergeCell ref="HN147:HO147"/>
    <mergeCell ref="GJ148:GK148"/>
    <mergeCell ref="GL148:GM148"/>
    <mergeCell ref="GN148:GO148"/>
    <mergeCell ref="GP148:GQ148"/>
    <mergeCell ref="GR148:GS148"/>
    <mergeCell ref="GT148:GU148"/>
    <mergeCell ref="GV148:GW148"/>
    <mergeCell ref="GX148:GY148"/>
    <mergeCell ref="GZ148:HA148"/>
    <mergeCell ref="HB148:HC148"/>
    <mergeCell ref="HD148:HE148"/>
    <mergeCell ref="HF148:HG148"/>
    <mergeCell ref="HJ148:HK148"/>
    <mergeCell ref="HL148:HM148"/>
    <mergeCell ref="HN148:HO148"/>
    <mergeCell ref="GJ149:GK149"/>
    <mergeCell ref="GL149:GM149"/>
    <mergeCell ref="GN149:GO149"/>
    <mergeCell ref="GP149:GQ149"/>
    <mergeCell ref="GR149:GS149"/>
    <mergeCell ref="GT149:GU149"/>
    <mergeCell ref="GV149:GW149"/>
    <mergeCell ref="GX149:GY149"/>
    <mergeCell ref="GZ149:HA149"/>
    <mergeCell ref="HB149:HC149"/>
    <mergeCell ref="HD149:HE149"/>
    <mergeCell ref="HF149:HG149"/>
    <mergeCell ref="HJ149:HK149"/>
    <mergeCell ref="HL149:HM149"/>
    <mergeCell ref="HN149:HO149"/>
    <mergeCell ref="GJ150:GK150"/>
    <mergeCell ref="GL150:GM150"/>
    <mergeCell ref="GN150:GO150"/>
    <mergeCell ref="GP150:GQ150"/>
    <mergeCell ref="GR150:GS150"/>
    <mergeCell ref="GT150:GU150"/>
    <mergeCell ref="GV150:GW150"/>
    <mergeCell ref="GX150:GY150"/>
    <mergeCell ref="GZ150:HA150"/>
    <mergeCell ref="HB150:HC150"/>
    <mergeCell ref="HD150:HE150"/>
    <mergeCell ref="HF150:HG150"/>
    <mergeCell ref="HJ150:HK150"/>
    <mergeCell ref="HL150:HM150"/>
    <mergeCell ref="HN150:HO150"/>
    <mergeCell ref="GJ151:GK151"/>
    <mergeCell ref="GL151:GM151"/>
    <mergeCell ref="GN151:GO151"/>
    <mergeCell ref="GP151:GQ151"/>
    <mergeCell ref="GR151:GS151"/>
    <mergeCell ref="GT151:GU151"/>
    <mergeCell ref="GV151:GW151"/>
    <mergeCell ref="GX151:GY151"/>
    <mergeCell ref="GZ151:HA151"/>
    <mergeCell ref="HB151:HC151"/>
    <mergeCell ref="HD151:HE151"/>
    <mergeCell ref="HF151:HG151"/>
    <mergeCell ref="HJ151:HK151"/>
    <mergeCell ref="HL151:HM151"/>
    <mergeCell ref="HN151:HO151"/>
    <mergeCell ref="GJ152:GK152"/>
    <mergeCell ref="GL152:GM152"/>
    <mergeCell ref="GN152:GO152"/>
    <mergeCell ref="GP152:GQ152"/>
    <mergeCell ref="GR152:GS152"/>
    <mergeCell ref="GT152:GU152"/>
    <mergeCell ref="GV152:GW152"/>
    <mergeCell ref="GX152:GY152"/>
    <mergeCell ref="GZ152:HA152"/>
    <mergeCell ref="HB152:HC152"/>
    <mergeCell ref="HD152:HE152"/>
    <mergeCell ref="HF152:HG152"/>
    <mergeCell ref="HJ152:HK152"/>
    <mergeCell ref="HL152:HM152"/>
    <mergeCell ref="HN152:HO152"/>
    <mergeCell ref="GJ153:GK153"/>
    <mergeCell ref="GL153:GM153"/>
    <mergeCell ref="GN153:GO153"/>
    <mergeCell ref="GP153:GQ153"/>
    <mergeCell ref="GR153:GS153"/>
    <mergeCell ref="GT153:GU153"/>
    <mergeCell ref="GV153:GW153"/>
    <mergeCell ref="GX153:GY153"/>
    <mergeCell ref="GZ153:HA153"/>
    <mergeCell ref="HB153:HC153"/>
    <mergeCell ref="HD153:HE153"/>
    <mergeCell ref="HF153:HG153"/>
    <mergeCell ref="HJ153:HK153"/>
    <mergeCell ref="HL153:HM153"/>
    <mergeCell ref="HN153:HO153"/>
    <mergeCell ref="GJ154:GK154"/>
    <mergeCell ref="GL154:GM154"/>
    <mergeCell ref="GN154:GO154"/>
    <mergeCell ref="GP154:GQ154"/>
    <mergeCell ref="GR154:GS154"/>
    <mergeCell ref="GT154:GU154"/>
    <mergeCell ref="GV154:GW154"/>
    <mergeCell ref="GX154:GY154"/>
    <mergeCell ref="GZ154:HA154"/>
    <mergeCell ref="HB154:HC154"/>
    <mergeCell ref="HD154:HE154"/>
    <mergeCell ref="HF154:HG154"/>
    <mergeCell ref="HJ154:HK154"/>
    <mergeCell ref="HL154:HM154"/>
    <mergeCell ref="HN154:HO154"/>
    <mergeCell ref="GJ155:GK155"/>
    <mergeCell ref="GL155:GM155"/>
    <mergeCell ref="GN155:GO155"/>
    <mergeCell ref="GP155:GQ155"/>
    <mergeCell ref="GR155:GS155"/>
    <mergeCell ref="GT155:GU155"/>
    <mergeCell ref="GV155:GW155"/>
    <mergeCell ref="GX155:GY155"/>
    <mergeCell ref="GZ155:HA155"/>
    <mergeCell ref="HB155:HC155"/>
    <mergeCell ref="HD155:HE155"/>
    <mergeCell ref="HF155:HG155"/>
    <mergeCell ref="HJ155:HK155"/>
    <mergeCell ref="HL155:HM155"/>
    <mergeCell ref="HN155:HO155"/>
    <mergeCell ref="GJ156:GK156"/>
    <mergeCell ref="GL156:GM156"/>
    <mergeCell ref="GN156:GO156"/>
    <mergeCell ref="GP156:GQ156"/>
    <mergeCell ref="GR156:GS156"/>
    <mergeCell ref="GT156:GU156"/>
    <mergeCell ref="GV156:GW156"/>
    <mergeCell ref="GX156:GY156"/>
    <mergeCell ref="GZ156:HA156"/>
    <mergeCell ref="HB156:HC156"/>
    <mergeCell ref="HD156:HE156"/>
    <mergeCell ref="HF156:HG156"/>
    <mergeCell ref="HJ156:HK156"/>
    <mergeCell ref="HL156:HM156"/>
    <mergeCell ref="HN156:HO156"/>
    <mergeCell ref="GJ157:GK157"/>
    <mergeCell ref="GL157:GM157"/>
    <mergeCell ref="GN157:GO157"/>
    <mergeCell ref="GP157:GQ157"/>
    <mergeCell ref="GR157:GS157"/>
    <mergeCell ref="GT157:GU157"/>
    <mergeCell ref="GV157:GW157"/>
    <mergeCell ref="GX157:GY157"/>
    <mergeCell ref="GZ157:HA157"/>
    <mergeCell ref="HB157:HC157"/>
    <mergeCell ref="HD157:HE157"/>
    <mergeCell ref="HF157:HG157"/>
    <mergeCell ref="HJ157:HK157"/>
    <mergeCell ref="HL157:HM157"/>
    <mergeCell ref="HN157:HO157"/>
    <mergeCell ref="GJ158:GK158"/>
    <mergeCell ref="GL158:GM158"/>
    <mergeCell ref="GN158:GO158"/>
    <mergeCell ref="GP158:GQ158"/>
    <mergeCell ref="GR158:GS158"/>
    <mergeCell ref="GT158:GU158"/>
    <mergeCell ref="GV158:GW158"/>
    <mergeCell ref="GX158:GY158"/>
    <mergeCell ref="GZ158:HA158"/>
    <mergeCell ref="HB158:HC158"/>
    <mergeCell ref="HD158:HE158"/>
    <mergeCell ref="HF158:HG158"/>
    <mergeCell ref="HJ158:HK158"/>
    <mergeCell ref="HL158:HM158"/>
    <mergeCell ref="HN158:HO158"/>
    <mergeCell ref="GJ159:GK159"/>
    <mergeCell ref="GL159:GM159"/>
    <mergeCell ref="GN159:GO159"/>
    <mergeCell ref="GP159:GQ159"/>
    <mergeCell ref="GR159:GS159"/>
    <mergeCell ref="GT159:GU159"/>
    <mergeCell ref="GV159:GW159"/>
    <mergeCell ref="GX159:GY159"/>
    <mergeCell ref="GZ159:HA159"/>
    <mergeCell ref="HB159:HC159"/>
    <mergeCell ref="HD159:HE159"/>
    <mergeCell ref="HF159:HG159"/>
    <mergeCell ref="HJ159:HK159"/>
    <mergeCell ref="HL159:HM159"/>
    <mergeCell ref="HN159:HO159"/>
    <mergeCell ref="GJ160:GK160"/>
    <mergeCell ref="GL160:GM160"/>
    <mergeCell ref="GN160:GO160"/>
    <mergeCell ref="GP160:GQ160"/>
    <mergeCell ref="GR160:GS160"/>
    <mergeCell ref="GT160:GU160"/>
    <mergeCell ref="GV160:GW160"/>
    <mergeCell ref="GX160:GY160"/>
    <mergeCell ref="GZ160:HA160"/>
    <mergeCell ref="HB160:HC160"/>
    <mergeCell ref="HD160:HE160"/>
    <mergeCell ref="HF160:HG160"/>
    <mergeCell ref="HJ160:HK160"/>
    <mergeCell ref="HL160:HM160"/>
    <mergeCell ref="HN160:HO160"/>
    <mergeCell ref="GJ161:GK161"/>
    <mergeCell ref="GL161:GM161"/>
    <mergeCell ref="GN161:GO161"/>
    <mergeCell ref="GP161:GQ161"/>
    <mergeCell ref="GR161:GS161"/>
    <mergeCell ref="GT161:GU161"/>
    <mergeCell ref="GV161:GW161"/>
    <mergeCell ref="GX161:GY161"/>
    <mergeCell ref="GZ161:HA161"/>
    <mergeCell ref="HB161:HC161"/>
    <mergeCell ref="HD161:HE161"/>
    <mergeCell ref="HF161:HG161"/>
    <mergeCell ref="HJ161:HK161"/>
    <mergeCell ref="HL161:HM161"/>
    <mergeCell ref="HN161:HO161"/>
    <mergeCell ref="GJ162:GK162"/>
    <mergeCell ref="GL162:GM162"/>
    <mergeCell ref="GN162:GO162"/>
    <mergeCell ref="GP162:GQ162"/>
    <mergeCell ref="GR162:GS162"/>
    <mergeCell ref="GT162:GU162"/>
    <mergeCell ref="GV162:GW162"/>
    <mergeCell ref="GX162:GY162"/>
    <mergeCell ref="GZ162:HA162"/>
    <mergeCell ref="HB162:HC162"/>
    <mergeCell ref="HD162:HE162"/>
    <mergeCell ref="HF162:HG162"/>
    <mergeCell ref="HJ162:HK162"/>
    <mergeCell ref="HL162:HM162"/>
    <mergeCell ref="HN162:HO162"/>
    <mergeCell ref="GJ163:GK163"/>
    <mergeCell ref="GL163:GM163"/>
    <mergeCell ref="GN163:GO163"/>
    <mergeCell ref="GP163:GQ163"/>
    <mergeCell ref="GR163:GS163"/>
    <mergeCell ref="GT163:GU163"/>
    <mergeCell ref="GV163:GW163"/>
    <mergeCell ref="GX163:GY163"/>
    <mergeCell ref="GZ163:HA163"/>
    <mergeCell ref="HB163:HC163"/>
    <mergeCell ref="HD163:HE163"/>
    <mergeCell ref="HF163:HG163"/>
    <mergeCell ref="HJ163:HK163"/>
    <mergeCell ref="HL163:HM163"/>
    <mergeCell ref="HN163:HO163"/>
    <mergeCell ref="GJ164:GK164"/>
    <mergeCell ref="GL164:GM164"/>
    <mergeCell ref="GN164:GO164"/>
    <mergeCell ref="GP164:GQ164"/>
    <mergeCell ref="GR164:GS164"/>
    <mergeCell ref="GT164:GU164"/>
    <mergeCell ref="GV164:GW164"/>
    <mergeCell ref="GX164:GY164"/>
    <mergeCell ref="GZ164:HA164"/>
    <mergeCell ref="HB164:HC164"/>
    <mergeCell ref="HD164:HE164"/>
    <mergeCell ref="HF164:HG164"/>
    <mergeCell ref="HJ164:HK164"/>
    <mergeCell ref="HL164:HM164"/>
    <mergeCell ref="HN164:HO164"/>
    <mergeCell ref="GJ165:GK165"/>
    <mergeCell ref="GL165:GM165"/>
    <mergeCell ref="GN165:GO165"/>
    <mergeCell ref="GP165:GQ165"/>
    <mergeCell ref="GR165:GS165"/>
    <mergeCell ref="GT165:GU165"/>
    <mergeCell ref="GV165:GW165"/>
    <mergeCell ref="GX165:GY165"/>
    <mergeCell ref="GZ165:HA165"/>
    <mergeCell ref="HB165:HC165"/>
    <mergeCell ref="HD165:HE165"/>
    <mergeCell ref="HF165:HG165"/>
    <mergeCell ref="HJ165:HK165"/>
    <mergeCell ref="HL165:HM165"/>
    <mergeCell ref="HN165:HO165"/>
    <mergeCell ref="GJ166:GK166"/>
    <mergeCell ref="GL166:GM166"/>
    <mergeCell ref="GN166:GO166"/>
    <mergeCell ref="GP166:GQ166"/>
    <mergeCell ref="GR166:GS166"/>
    <mergeCell ref="GT166:GU166"/>
    <mergeCell ref="GV166:GW166"/>
    <mergeCell ref="GX166:GY166"/>
    <mergeCell ref="GZ166:HA166"/>
    <mergeCell ref="HB166:HC166"/>
    <mergeCell ref="HD166:HE166"/>
    <mergeCell ref="HF166:HG166"/>
    <mergeCell ref="HJ166:HK166"/>
    <mergeCell ref="HL166:HM166"/>
    <mergeCell ref="HN166:HO166"/>
    <mergeCell ref="GJ167:GK167"/>
    <mergeCell ref="GL167:GM167"/>
    <mergeCell ref="GN167:GO167"/>
    <mergeCell ref="GP167:GQ167"/>
    <mergeCell ref="GR167:GS167"/>
    <mergeCell ref="GT167:GU167"/>
    <mergeCell ref="GV167:GW167"/>
    <mergeCell ref="GX167:GY167"/>
    <mergeCell ref="GZ167:HA167"/>
    <mergeCell ref="HB167:HC167"/>
    <mergeCell ref="HD167:HE167"/>
    <mergeCell ref="HF167:HG167"/>
    <mergeCell ref="HJ167:HK167"/>
    <mergeCell ref="HL167:HM167"/>
    <mergeCell ref="HN167:HO167"/>
    <mergeCell ref="GJ168:GK168"/>
    <mergeCell ref="GL168:GM168"/>
    <mergeCell ref="GN168:GO168"/>
    <mergeCell ref="GP168:GQ168"/>
    <mergeCell ref="GR168:GS168"/>
    <mergeCell ref="GT168:GU168"/>
    <mergeCell ref="GV168:GW168"/>
    <mergeCell ref="GX168:GY168"/>
    <mergeCell ref="GZ168:HA168"/>
    <mergeCell ref="HB168:HC168"/>
    <mergeCell ref="HD168:HE168"/>
    <mergeCell ref="HF168:HG168"/>
    <mergeCell ref="HJ168:HK168"/>
    <mergeCell ref="HL168:HM168"/>
    <mergeCell ref="HN168:HO168"/>
    <mergeCell ref="GJ169:GK169"/>
    <mergeCell ref="GL169:GM169"/>
    <mergeCell ref="GN169:GO169"/>
    <mergeCell ref="GP169:GQ169"/>
    <mergeCell ref="GR169:GS169"/>
    <mergeCell ref="GT169:GU169"/>
    <mergeCell ref="GV169:GW169"/>
    <mergeCell ref="GX169:GY169"/>
    <mergeCell ref="GZ169:HA169"/>
    <mergeCell ref="HB169:HC169"/>
    <mergeCell ref="HD169:HE169"/>
    <mergeCell ref="HF169:HG169"/>
    <mergeCell ref="HJ169:HK169"/>
    <mergeCell ref="HL169:HM169"/>
    <mergeCell ref="HN169:HO169"/>
    <mergeCell ref="GJ170:GK170"/>
    <mergeCell ref="GL170:GM170"/>
    <mergeCell ref="GN170:GO170"/>
    <mergeCell ref="GP170:GQ170"/>
    <mergeCell ref="GR170:GS170"/>
    <mergeCell ref="GT170:GU170"/>
    <mergeCell ref="GV170:GW170"/>
    <mergeCell ref="GX170:GY170"/>
    <mergeCell ref="GZ170:HA170"/>
    <mergeCell ref="HB170:HC170"/>
    <mergeCell ref="HD170:HE170"/>
    <mergeCell ref="HF170:HG170"/>
    <mergeCell ref="HJ170:HK170"/>
    <mergeCell ref="HL170:HM170"/>
    <mergeCell ref="HN170:HO170"/>
    <mergeCell ref="GJ171:GK171"/>
    <mergeCell ref="GL171:GM171"/>
    <mergeCell ref="GN171:GO171"/>
    <mergeCell ref="GP171:GQ171"/>
    <mergeCell ref="GR171:GS171"/>
    <mergeCell ref="GT171:GU171"/>
    <mergeCell ref="GV171:GW171"/>
    <mergeCell ref="GX171:GY171"/>
    <mergeCell ref="GZ171:HA171"/>
    <mergeCell ref="HB171:HC171"/>
    <mergeCell ref="HD171:HE171"/>
    <mergeCell ref="HF171:HG171"/>
    <mergeCell ref="HJ171:HK171"/>
    <mergeCell ref="HL171:HM171"/>
    <mergeCell ref="HN171:HO171"/>
    <mergeCell ref="GJ172:GK172"/>
    <mergeCell ref="GL172:GM172"/>
    <mergeCell ref="GN172:GO172"/>
    <mergeCell ref="GP172:GQ172"/>
    <mergeCell ref="GR172:GS172"/>
    <mergeCell ref="GT172:GU172"/>
    <mergeCell ref="GV172:GW172"/>
    <mergeCell ref="GX172:GY172"/>
    <mergeCell ref="GZ172:HA172"/>
    <mergeCell ref="HB172:HC172"/>
    <mergeCell ref="HD172:HE172"/>
    <mergeCell ref="HF172:HG172"/>
    <mergeCell ref="HJ172:HK172"/>
    <mergeCell ref="HL172:HM172"/>
    <mergeCell ref="HN172:HO172"/>
    <mergeCell ref="GJ173:GK173"/>
    <mergeCell ref="GL173:GM173"/>
    <mergeCell ref="GN173:GO173"/>
    <mergeCell ref="GP173:GQ173"/>
    <mergeCell ref="GR173:GS173"/>
    <mergeCell ref="GT173:GU173"/>
    <mergeCell ref="GV173:GW173"/>
    <mergeCell ref="GX173:GY173"/>
    <mergeCell ref="GZ173:HA173"/>
    <mergeCell ref="HB173:HC173"/>
    <mergeCell ref="HD173:HE173"/>
    <mergeCell ref="HF173:HG173"/>
    <mergeCell ref="HJ173:HK173"/>
    <mergeCell ref="HL173:HM173"/>
    <mergeCell ref="HN173:HO173"/>
    <mergeCell ref="GJ174:GK174"/>
    <mergeCell ref="GL174:GM174"/>
    <mergeCell ref="GN174:GO174"/>
    <mergeCell ref="GP174:GQ174"/>
    <mergeCell ref="GR174:GS174"/>
    <mergeCell ref="GT174:GU174"/>
    <mergeCell ref="GV174:GW174"/>
    <mergeCell ref="GX174:GY174"/>
    <mergeCell ref="GZ174:HA174"/>
    <mergeCell ref="HB174:HC174"/>
    <mergeCell ref="HD174:HE174"/>
    <mergeCell ref="HF174:HG174"/>
    <mergeCell ref="HJ174:HK174"/>
    <mergeCell ref="HL174:HM174"/>
    <mergeCell ref="HN174:HO174"/>
    <mergeCell ref="GJ175:GK175"/>
    <mergeCell ref="GL175:GM175"/>
    <mergeCell ref="GN175:GO175"/>
    <mergeCell ref="GP175:GQ175"/>
    <mergeCell ref="GR175:GS175"/>
    <mergeCell ref="GT175:GU175"/>
    <mergeCell ref="GV175:GW175"/>
    <mergeCell ref="GX175:GY175"/>
    <mergeCell ref="GZ175:HA175"/>
    <mergeCell ref="HB175:HC175"/>
    <mergeCell ref="HD175:HE175"/>
    <mergeCell ref="HF175:HG175"/>
    <mergeCell ref="HJ175:HK175"/>
    <mergeCell ref="HL175:HM175"/>
    <mergeCell ref="HN175:HO175"/>
    <mergeCell ref="GJ176:GK176"/>
    <mergeCell ref="GL176:GM176"/>
    <mergeCell ref="GN176:GO176"/>
    <mergeCell ref="GP176:GQ176"/>
    <mergeCell ref="GR176:GS176"/>
    <mergeCell ref="GT176:GU176"/>
    <mergeCell ref="GV176:GW176"/>
    <mergeCell ref="GX176:GY176"/>
    <mergeCell ref="GZ176:HA176"/>
    <mergeCell ref="HB176:HC176"/>
    <mergeCell ref="HD176:HE176"/>
    <mergeCell ref="HF176:HG176"/>
    <mergeCell ref="HJ176:HK176"/>
    <mergeCell ref="HL176:HM176"/>
    <mergeCell ref="HN176:HO176"/>
    <mergeCell ref="GJ177:GK177"/>
    <mergeCell ref="GL177:GM177"/>
    <mergeCell ref="GN177:GO177"/>
    <mergeCell ref="GP177:GQ177"/>
    <mergeCell ref="GR177:GS177"/>
    <mergeCell ref="GT177:GU177"/>
    <mergeCell ref="GV177:GW177"/>
    <mergeCell ref="GX177:GY177"/>
    <mergeCell ref="GZ177:HA177"/>
    <mergeCell ref="HB177:HC177"/>
    <mergeCell ref="HD177:HE177"/>
    <mergeCell ref="HF177:HG177"/>
    <mergeCell ref="HJ177:HK177"/>
    <mergeCell ref="HL177:HM177"/>
    <mergeCell ref="HN177:HO177"/>
    <mergeCell ref="GJ178:GK178"/>
    <mergeCell ref="GL178:GM178"/>
    <mergeCell ref="GN178:GO178"/>
    <mergeCell ref="GP178:GQ178"/>
    <mergeCell ref="GR178:GS178"/>
    <mergeCell ref="GT178:GU178"/>
    <mergeCell ref="GV178:GW178"/>
    <mergeCell ref="GX178:GY178"/>
    <mergeCell ref="GZ178:HA178"/>
    <mergeCell ref="HB178:HC178"/>
    <mergeCell ref="HD178:HE178"/>
    <mergeCell ref="HF178:HG178"/>
    <mergeCell ref="HJ178:HK178"/>
    <mergeCell ref="HL178:HM178"/>
    <mergeCell ref="HN178:HO178"/>
    <mergeCell ref="GJ179:GK179"/>
    <mergeCell ref="GL179:GM179"/>
    <mergeCell ref="GN179:GO179"/>
    <mergeCell ref="GP179:GQ179"/>
    <mergeCell ref="GR179:GS179"/>
    <mergeCell ref="GT179:GU179"/>
    <mergeCell ref="GV179:GW179"/>
    <mergeCell ref="GX179:GY179"/>
    <mergeCell ref="GZ179:HA179"/>
    <mergeCell ref="HB179:HC179"/>
    <mergeCell ref="HD179:HE179"/>
    <mergeCell ref="HF179:HG179"/>
    <mergeCell ref="HJ179:HK179"/>
    <mergeCell ref="HL179:HM179"/>
    <mergeCell ref="HN179:HO179"/>
    <mergeCell ref="GJ180:GK180"/>
    <mergeCell ref="GL180:GM180"/>
    <mergeCell ref="GN180:GO180"/>
    <mergeCell ref="GP180:GQ180"/>
    <mergeCell ref="GR180:GS180"/>
    <mergeCell ref="GT180:GU180"/>
    <mergeCell ref="GV180:GW180"/>
    <mergeCell ref="GX180:GY180"/>
    <mergeCell ref="GZ180:HA180"/>
    <mergeCell ref="HB180:HC180"/>
    <mergeCell ref="HD180:HE180"/>
    <mergeCell ref="HF180:HG180"/>
    <mergeCell ref="HJ180:HK180"/>
    <mergeCell ref="HL180:HM180"/>
    <mergeCell ref="HN180:HO180"/>
    <mergeCell ref="GJ181:GK181"/>
    <mergeCell ref="GL181:GM181"/>
    <mergeCell ref="GN181:GO181"/>
    <mergeCell ref="GP181:GQ181"/>
    <mergeCell ref="GR181:GS181"/>
    <mergeCell ref="GT181:GU181"/>
    <mergeCell ref="GV181:GW181"/>
    <mergeCell ref="GX181:GY181"/>
    <mergeCell ref="GZ181:HA181"/>
    <mergeCell ref="HB181:HC181"/>
    <mergeCell ref="HD181:HE181"/>
    <mergeCell ref="HF181:HG181"/>
    <mergeCell ref="HJ181:HK181"/>
    <mergeCell ref="HL181:HM181"/>
    <mergeCell ref="HN181:HO181"/>
    <mergeCell ref="GJ182:GK182"/>
    <mergeCell ref="GL182:GM182"/>
    <mergeCell ref="GN182:GO182"/>
    <mergeCell ref="GP182:GQ182"/>
    <mergeCell ref="GR182:GS182"/>
    <mergeCell ref="GT182:GU182"/>
    <mergeCell ref="GV182:GW182"/>
    <mergeCell ref="GX182:GY182"/>
    <mergeCell ref="GZ182:HA182"/>
    <mergeCell ref="HB182:HC182"/>
    <mergeCell ref="HD182:HE182"/>
    <mergeCell ref="HF182:HG182"/>
    <mergeCell ref="HJ182:HK182"/>
    <mergeCell ref="HL182:HM182"/>
    <mergeCell ref="HN182:HO182"/>
    <mergeCell ref="GJ183:GK183"/>
    <mergeCell ref="GL183:GM183"/>
    <mergeCell ref="GN183:GO183"/>
    <mergeCell ref="GP183:GQ183"/>
    <mergeCell ref="GR183:GS183"/>
    <mergeCell ref="GT183:GU183"/>
    <mergeCell ref="GV183:GW183"/>
    <mergeCell ref="GX183:GY183"/>
    <mergeCell ref="GZ183:HA183"/>
    <mergeCell ref="HB183:HC183"/>
    <mergeCell ref="HD183:HE183"/>
    <mergeCell ref="HF183:HG183"/>
    <mergeCell ref="HJ183:HK183"/>
    <mergeCell ref="HL183:HM183"/>
    <mergeCell ref="HN183:HO183"/>
    <mergeCell ref="GJ184:GK184"/>
    <mergeCell ref="GL184:GM184"/>
    <mergeCell ref="GN184:GO184"/>
    <mergeCell ref="GP184:GQ184"/>
    <mergeCell ref="GR184:GS184"/>
    <mergeCell ref="GT184:GU184"/>
    <mergeCell ref="GV184:GW184"/>
    <mergeCell ref="GX184:GY184"/>
    <mergeCell ref="GZ184:HA184"/>
    <mergeCell ref="HB184:HC184"/>
    <mergeCell ref="HD184:HE184"/>
    <mergeCell ref="HF184:HG184"/>
    <mergeCell ref="HJ184:HK184"/>
    <mergeCell ref="HL184:HM184"/>
    <mergeCell ref="HN184:HO184"/>
    <mergeCell ref="GJ185:GK185"/>
    <mergeCell ref="GL185:GM185"/>
    <mergeCell ref="GN185:GO185"/>
    <mergeCell ref="GP185:GQ185"/>
    <mergeCell ref="GR185:GS185"/>
    <mergeCell ref="GT185:GU185"/>
    <mergeCell ref="GV185:GW185"/>
    <mergeCell ref="GX185:GY185"/>
    <mergeCell ref="GZ185:HA185"/>
    <mergeCell ref="HB185:HC185"/>
    <mergeCell ref="HD185:HE185"/>
    <mergeCell ref="HF185:HG185"/>
    <mergeCell ref="HJ185:HK185"/>
    <mergeCell ref="HL185:HM185"/>
    <mergeCell ref="HN185:HO185"/>
    <mergeCell ref="GJ186:GK186"/>
    <mergeCell ref="GL186:GM186"/>
    <mergeCell ref="GN186:GO186"/>
    <mergeCell ref="GP186:GQ186"/>
    <mergeCell ref="GR186:GS186"/>
    <mergeCell ref="GT186:GU186"/>
    <mergeCell ref="GV186:GW186"/>
    <mergeCell ref="GX186:GY186"/>
    <mergeCell ref="GZ186:HA186"/>
    <mergeCell ref="HB186:HC186"/>
    <mergeCell ref="HD186:HE186"/>
    <mergeCell ref="HF186:HG186"/>
    <mergeCell ref="HJ186:HK186"/>
    <mergeCell ref="HL186:HM186"/>
    <mergeCell ref="HN186:HO186"/>
    <mergeCell ref="GJ187:GK187"/>
    <mergeCell ref="GL187:GM187"/>
    <mergeCell ref="GN187:GO187"/>
    <mergeCell ref="GP187:GQ187"/>
    <mergeCell ref="GR187:GS187"/>
    <mergeCell ref="GT187:GU187"/>
    <mergeCell ref="GV187:GW187"/>
    <mergeCell ref="GX187:GY187"/>
    <mergeCell ref="GZ187:HA187"/>
    <mergeCell ref="HB187:HC187"/>
    <mergeCell ref="HD187:HE187"/>
    <mergeCell ref="HF187:HG187"/>
    <mergeCell ref="HJ187:HK187"/>
    <mergeCell ref="HL187:HM187"/>
    <mergeCell ref="HN187:HO187"/>
    <mergeCell ref="GJ188:GK188"/>
    <mergeCell ref="GL188:GM188"/>
    <mergeCell ref="GN188:GO188"/>
    <mergeCell ref="GP188:GQ188"/>
    <mergeCell ref="GR188:GS188"/>
    <mergeCell ref="GT188:GU188"/>
    <mergeCell ref="GV188:GW188"/>
    <mergeCell ref="GX188:GY188"/>
    <mergeCell ref="GZ188:HA188"/>
    <mergeCell ref="HB188:HC188"/>
    <mergeCell ref="HD188:HE188"/>
    <mergeCell ref="HF188:HG188"/>
    <mergeCell ref="HJ188:HK188"/>
    <mergeCell ref="HL188:HM188"/>
    <mergeCell ref="HN188:HO188"/>
    <mergeCell ref="GV189:GW189"/>
    <mergeCell ref="GX189:GY189"/>
    <mergeCell ref="GZ189:HA189"/>
    <mergeCell ref="HB189:HC189"/>
    <mergeCell ref="HD189:HE189"/>
    <mergeCell ref="HF189:HG189"/>
    <mergeCell ref="HJ189:HK189"/>
    <mergeCell ref="HL189:HM189"/>
    <mergeCell ref="HN189:HO189"/>
    <mergeCell ref="HJ190:HK190"/>
    <mergeCell ref="HL190:HM190"/>
    <mergeCell ref="HN190:HO190"/>
    <mergeCell ref="GJ193:GK193"/>
    <mergeCell ref="GL193:GM193"/>
    <mergeCell ref="GN193:GO193"/>
    <mergeCell ref="GP193:GQ193"/>
    <mergeCell ref="GR193:GS193"/>
    <mergeCell ref="GT193:GU193"/>
    <mergeCell ref="GV193:GW193"/>
    <mergeCell ref="GX193:GY193"/>
    <mergeCell ref="GZ193:HA193"/>
    <mergeCell ref="HB193:HC193"/>
    <mergeCell ref="HD193:HE193"/>
    <mergeCell ref="HF193:HG193"/>
    <mergeCell ref="HH193:HI193"/>
    <mergeCell ref="HJ193:HK193"/>
    <mergeCell ref="HL193:HM193"/>
    <mergeCell ref="HN193:HO193"/>
    <mergeCell ref="GJ191:GK191"/>
    <mergeCell ref="GL191:GM191"/>
    <mergeCell ref="GN191:GO191"/>
    <mergeCell ref="GP191:GQ191"/>
    <mergeCell ref="GR191:GS191"/>
    <mergeCell ref="GT191:GU191"/>
    <mergeCell ref="GV191:GW191"/>
    <mergeCell ref="GX191:GY191"/>
    <mergeCell ref="GZ191:HA191"/>
    <mergeCell ref="HB191:HC191"/>
    <mergeCell ref="HD191:HE191"/>
    <mergeCell ref="HF191:HG191"/>
    <mergeCell ref="HJ191:HK191"/>
    <mergeCell ref="HL191:HM191"/>
    <mergeCell ref="GJ99:HM99"/>
    <mergeCell ref="HN99:HO99"/>
    <mergeCell ref="HJ101:HO101"/>
    <mergeCell ref="GN192:HO192"/>
    <mergeCell ref="HN191:HO191"/>
    <mergeCell ref="GJ192:GK192"/>
    <mergeCell ref="GL192:GM192"/>
    <mergeCell ref="GJ189:GK189"/>
    <mergeCell ref="GL189:GM189"/>
    <mergeCell ref="GN189:GO189"/>
    <mergeCell ref="GP189:GQ189"/>
    <mergeCell ref="GR189:GS189"/>
    <mergeCell ref="GT189:GU189"/>
    <mergeCell ref="GJ190:GK190"/>
    <mergeCell ref="GL190:GM190"/>
    <mergeCell ref="GN190:GO190"/>
    <mergeCell ref="GP190:GQ190"/>
    <mergeCell ref="GR190:GS190"/>
    <mergeCell ref="GT190:GU190"/>
    <mergeCell ref="GV190:GW190"/>
    <mergeCell ref="GX190:GY190"/>
    <mergeCell ref="GZ190:HA190"/>
    <mergeCell ref="HB190:HC190"/>
    <mergeCell ref="HD190:HE190"/>
    <mergeCell ref="HF190:HG190"/>
    <mergeCell ref="AZ117:BA117"/>
    <mergeCell ref="BK40:BP40"/>
    <mergeCell ref="BK41:BP41"/>
    <mergeCell ref="CT92:CY92"/>
    <mergeCell ref="CT93:CY93"/>
    <mergeCell ref="CT94:CY94"/>
    <mergeCell ref="DZ47:EE47"/>
    <mergeCell ref="DZ48:EE48"/>
    <mergeCell ref="DZ49:EE49"/>
    <mergeCell ref="JE47:JJ47"/>
    <mergeCell ref="JE48:JJ48"/>
    <mergeCell ref="JE49:JJ49"/>
    <mergeCell ref="JB99:JC99"/>
    <mergeCell ref="JD99:JE99"/>
    <mergeCell ref="IB100:IC100"/>
    <mergeCell ref="ID100:IE100"/>
    <mergeCell ref="IB102:IC102"/>
    <mergeCell ref="ID102:IE102"/>
    <mergeCell ref="IF102:IG102"/>
    <mergeCell ref="IH102:II102"/>
    <mergeCell ref="IJ102:IK102"/>
    <mergeCell ref="IL102:IM102"/>
    <mergeCell ref="IN102:IO102"/>
    <mergeCell ref="IP102:IQ102"/>
    <mergeCell ref="IR102:IS102"/>
    <mergeCell ref="IT102:IU102"/>
    <mergeCell ref="IV102:IW102"/>
    <mergeCell ref="IX102:IY102"/>
    <mergeCell ref="JB102:JC102"/>
    <mergeCell ref="JD102:JE102"/>
    <mergeCell ref="JF102:JG102"/>
    <mergeCell ref="JF99:JG99"/>
    <mergeCell ref="IB99:JA99"/>
    <mergeCell ref="IB101:IW101"/>
    <mergeCell ref="IF100:IG100"/>
    <mergeCell ref="IH100:II100"/>
    <mergeCell ref="IJ100:IK100"/>
    <mergeCell ref="IL100:IM100"/>
    <mergeCell ref="IN100:IO100"/>
    <mergeCell ref="IP100:IQ100"/>
    <mergeCell ref="IR100:IS100"/>
    <mergeCell ref="IT100:IU100"/>
    <mergeCell ref="IV100:IW100"/>
    <mergeCell ref="IX100:IY100"/>
    <mergeCell ref="IZ100:JA100"/>
    <mergeCell ref="JB100:JC100"/>
    <mergeCell ref="JD100:JE100"/>
    <mergeCell ref="JF100:JG100"/>
    <mergeCell ref="IX101:IY101"/>
    <mergeCell ref="JB101:JG101"/>
    <mergeCell ref="IB103:IC103"/>
    <mergeCell ref="ID103:IE103"/>
    <mergeCell ref="IF103:IG103"/>
    <mergeCell ref="IH103:II103"/>
    <mergeCell ref="IJ103:IK103"/>
    <mergeCell ref="IL103:IM103"/>
    <mergeCell ref="IN103:IO103"/>
    <mergeCell ref="IP103:IQ103"/>
    <mergeCell ref="IR103:IS103"/>
    <mergeCell ref="IT103:IU103"/>
    <mergeCell ref="IV103:IW103"/>
    <mergeCell ref="IX103:IY103"/>
    <mergeCell ref="JB103:JC103"/>
    <mergeCell ref="JD103:JE103"/>
    <mergeCell ref="JF103:JG103"/>
    <mergeCell ref="IB104:IC104"/>
    <mergeCell ref="ID104:IE104"/>
    <mergeCell ref="IF104:IG104"/>
    <mergeCell ref="IH104:II104"/>
    <mergeCell ref="IJ104:IK104"/>
    <mergeCell ref="IL104:IM104"/>
    <mergeCell ref="IN104:IO104"/>
    <mergeCell ref="IP104:IQ104"/>
    <mergeCell ref="IR104:IS104"/>
    <mergeCell ref="IT104:IU104"/>
    <mergeCell ref="IV104:IW104"/>
    <mergeCell ref="IX104:IY104"/>
    <mergeCell ref="JB104:JC104"/>
    <mergeCell ref="JD104:JE104"/>
    <mergeCell ref="JF104:JG104"/>
    <mergeCell ref="IH105:II105"/>
    <mergeCell ref="IJ105:IK105"/>
    <mergeCell ref="IL105:IM105"/>
    <mergeCell ref="IN105:IO105"/>
    <mergeCell ref="IP105:IQ105"/>
    <mergeCell ref="IR105:IS105"/>
    <mergeCell ref="IT105:IU105"/>
    <mergeCell ref="IV105:IW105"/>
    <mergeCell ref="IX105:IY105"/>
    <mergeCell ref="JB105:JC105"/>
    <mergeCell ref="JD105:JE105"/>
    <mergeCell ref="JF105:JG105"/>
    <mergeCell ref="IB106:IC106"/>
    <mergeCell ref="ID106:IE106"/>
    <mergeCell ref="IF106:IG106"/>
    <mergeCell ref="IH106:II106"/>
    <mergeCell ref="IJ106:IK106"/>
    <mergeCell ref="IL106:IM106"/>
    <mergeCell ref="IN106:IO106"/>
    <mergeCell ref="IP106:IQ106"/>
    <mergeCell ref="IR106:IS106"/>
    <mergeCell ref="IT106:IU106"/>
    <mergeCell ref="IV106:IW106"/>
    <mergeCell ref="IX106:IY106"/>
    <mergeCell ref="JB106:JC106"/>
    <mergeCell ref="JD106:JE106"/>
    <mergeCell ref="JF106:JG106"/>
    <mergeCell ref="IB105:IC105"/>
    <mergeCell ref="ID105:IE105"/>
    <mergeCell ref="IF105:IG105"/>
    <mergeCell ref="IB110:IC110"/>
    <mergeCell ref="ID110:IE110"/>
    <mergeCell ref="IF110:IG110"/>
    <mergeCell ref="IH110:II110"/>
    <mergeCell ref="IJ110:IK110"/>
    <mergeCell ref="IL110:IM110"/>
    <mergeCell ref="IN110:IO110"/>
    <mergeCell ref="IP110:IQ110"/>
    <mergeCell ref="IR110:IS110"/>
    <mergeCell ref="IT110:IU110"/>
    <mergeCell ref="IV110:IW110"/>
    <mergeCell ref="IX110:IY110"/>
    <mergeCell ref="JB110:JC110"/>
    <mergeCell ref="JD110:JE110"/>
    <mergeCell ref="JF110:JG110"/>
    <mergeCell ref="IB107:IC107"/>
    <mergeCell ref="ID107:IE107"/>
    <mergeCell ref="IF107:IG107"/>
    <mergeCell ref="IH107:II107"/>
    <mergeCell ref="IJ107:IK107"/>
    <mergeCell ref="IL107:IM107"/>
    <mergeCell ref="IN107:IO107"/>
    <mergeCell ref="IP107:IQ107"/>
    <mergeCell ref="IR107:IS107"/>
    <mergeCell ref="IT107:IU107"/>
    <mergeCell ref="IV107:IW107"/>
    <mergeCell ref="IX107:IY107"/>
    <mergeCell ref="JB107:JC107"/>
    <mergeCell ref="JD107:JE107"/>
    <mergeCell ref="JF107:JG107"/>
    <mergeCell ref="IB108:IC108"/>
    <mergeCell ref="ID108:IE108"/>
    <mergeCell ref="IB109:IC109"/>
    <mergeCell ref="ID109:IE109"/>
    <mergeCell ref="IF109:IG109"/>
    <mergeCell ref="IH109:II109"/>
    <mergeCell ref="IJ109:IK109"/>
    <mergeCell ref="IL109:IM109"/>
    <mergeCell ref="IN109:IO109"/>
    <mergeCell ref="IP109:IQ109"/>
    <mergeCell ref="IR109:IS109"/>
    <mergeCell ref="IT109:IU109"/>
    <mergeCell ref="IV109:IW109"/>
    <mergeCell ref="IX109:IY109"/>
    <mergeCell ref="JB109:JC109"/>
    <mergeCell ref="JD109:JE109"/>
    <mergeCell ref="JF109:JG109"/>
    <mergeCell ref="IF108:IG108"/>
    <mergeCell ref="IH108:II108"/>
    <mergeCell ref="IJ108:IK108"/>
    <mergeCell ref="IL108:IM108"/>
    <mergeCell ref="IN108:IO108"/>
    <mergeCell ref="IP108:IQ108"/>
    <mergeCell ref="IR108:IS108"/>
    <mergeCell ref="IT108:IU108"/>
    <mergeCell ref="IV108:IW108"/>
    <mergeCell ref="IX108:IY108"/>
    <mergeCell ref="JB108:JC108"/>
    <mergeCell ref="JD108:JE108"/>
    <mergeCell ref="JF108:JG108"/>
    <mergeCell ref="IB112:IC112"/>
    <mergeCell ref="ID112:IE112"/>
    <mergeCell ref="IF112:IG112"/>
    <mergeCell ref="IH112:II112"/>
    <mergeCell ref="IJ112:IK112"/>
    <mergeCell ref="IL112:IM112"/>
    <mergeCell ref="IN112:IO112"/>
    <mergeCell ref="IP112:IQ112"/>
    <mergeCell ref="IR112:IS112"/>
    <mergeCell ref="IT112:IU112"/>
    <mergeCell ref="IV112:IW112"/>
    <mergeCell ref="IX112:IY112"/>
    <mergeCell ref="JB112:JC112"/>
    <mergeCell ref="JD112:JE112"/>
    <mergeCell ref="JF112:JG112"/>
    <mergeCell ref="IB111:IC111"/>
    <mergeCell ref="ID111:IE111"/>
    <mergeCell ref="IF111:IG111"/>
    <mergeCell ref="IH111:II111"/>
    <mergeCell ref="IJ111:IK111"/>
    <mergeCell ref="IL111:IM111"/>
    <mergeCell ref="IN111:IO111"/>
    <mergeCell ref="IP111:IQ111"/>
    <mergeCell ref="IR111:IS111"/>
    <mergeCell ref="IT111:IU111"/>
    <mergeCell ref="IV111:IW111"/>
    <mergeCell ref="IX111:IY111"/>
    <mergeCell ref="JB111:JC111"/>
    <mergeCell ref="JD111:JE111"/>
    <mergeCell ref="JF111:JG111"/>
    <mergeCell ref="IB113:IC113"/>
    <mergeCell ref="ID113:IE113"/>
    <mergeCell ref="IF113:IG113"/>
    <mergeCell ref="IH113:II113"/>
    <mergeCell ref="IJ113:IK113"/>
    <mergeCell ref="IL113:IM113"/>
    <mergeCell ref="IN113:IO113"/>
    <mergeCell ref="IP113:IQ113"/>
    <mergeCell ref="IR113:IS113"/>
    <mergeCell ref="IT113:IU113"/>
    <mergeCell ref="IV113:IW113"/>
    <mergeCell ref="IX113:IY113"/>
    <mergeCell ref="JB113:JC113"/>
    <mergeCell ref="JD113:JE113"/>
    <mergeCell ref="JF113:JG113"/>
    <mergeCell ref="IB114:IC114"/>
    <mergeCell ref="ID114:IE114"/>
    <mergeCell ref="IF114:IG114"/>
    <mergeCell ref="IH114:II114"/>
    <mergeCell ref="IJ114:IK114"/>
    <mergeCell ref="IL114:IM114"/>
    <mergeCell ref="IN114:IO114"/>
    <mergeCell ref="IP114:IQ114"/>
    <mergeCell ref="IR114:IS114"/>
    <mergeCell ref="IT114:IU114"/>
    <mergeCell ref="IV114:IW114"/>
    <mergeCell ref="IX114:IY114"/>
    <mergeCell ref="JB114:JC114"/>
    <mergeCell ref="JD114:JE114"/>
    <mergeCell ref="JF114:JG114"/>
    <mergeCell ref="IB115:IC115"/>
    <mergeCell ref="ID115:IE115"/>
    <mergeCell ref="IF115:IG115"/>
    <mergeCell ref="IH115:II115"/>
    <mergeCell ref="IJ115:IK115"/>
    <mergeCell ref="IL115:IM115"/>
    <mergeCell ref="IN115:IO115"/>
    <mergeCell ref="IP115:IQ115"/>
    <mergeCell ref="IR115:IS115"/>
    <mergeCell ref="IT115:IU115"/>
    <mergeCell ref="IV115:IW115"/>
    <mergeCell ref="IX115:IY115"/>
    <mergeCell ref="JB115:JC115"/>
    <mergeCell ref="JD115:JE115"/>
    <mergeCell ref="JF115:JG115"/>
    <mergeCell ref="IB116:IC116"/>
    <mergeCell ref="ID116:IE116"/>
    <mergeCell ref="IF116:IG116"/>
    <mergeCell ref="IH116:II116"/>
    <mergeCell ref="IJ116:IK116"/>
    <mergeCell ref="IL116:IM116"/>
    <mergeCell ref="IN116:IO116"/>
    <mergeCell ref="IP116:IQ116"/>
    <mergeCell ref="IR116:IS116"/>
    <mergeCell ref="IT116:IU116"/>
    <mergeCell ref="IV116:IW116"/>
    <mergeCell ref="IX116:IY116"/>
    <mergeCell ref="JB116:JC116"/>
    <mergeCell ref="JD116:JE116"/>
    <mergeCell ref="JF116:JG116"/>
    <mergeCell ref="IB117:IC117"/>
    <mergeCell ref="ID117:IE117"/>
    <mergeCell ref="IF117:IG117"/>
    <mergeCell ref="IH117:II117"/>
    <mergeCell ref="IJ117:IK117"/>
    <mergeCell ref="IL117:IM117"/>
    <mergeCell ref="IN117:IO117"/>
    <mergeCell ref="IP117:IQ117"/>
    <mergeCell ref="IR117:IS117"/>
    <mergeCell ref="IT117:IU117"/>
    <mergeCell ref="IV117:IW117"/>
    <mergeCell ref="IX117:IY117"/>
    <mergeCell ref="JB117:JC117"/>
    <mergeCell ref="JD117:JE117"/>
    <mergeCell ref="JF117:JG117"/>
    <mergeCell ref="IB118:IC118"/>
    <mergeCell ref="ID118:IE118"/>
    <mergeCell ref="IF118:IG118"/>
    <mergeCell ref="IH118:II118"/>
    <mergeCell ref="IJ118:IK118"/>
    <mergeCell ref="IL118:IM118"/>
    <mergeCell ref="IN118:IO118"/>
    <mergeCell ref="IP118:IQ118"/>
    <mergeCell ref="IR118:IS118"/>
    <mergeCell ref="IT118:IU118"/>
    <mergeCell ref="IV118:IW118"/>
    <mergeCell ref="IX118:IY118"/>
    <mergeCell ref="JB118:JC118"/>
    <mergeCell ref="JD118:JE118"/>
    <mergeCell ref="JF118:JG118"/>
    <mergeCell ref="IB119:IC119"/>
    <mergeCell ref="ID119:IE119"/>
    <mergeCell ref="IF119:IG119"/>
    <mergeCell ref="IH119:II119"/>
    <mergeCell ref="IJ119:IK119"/>
    <mergeCell ref="IL119:IM119"/>
    <mergeCell ref="IN119:IO119"/>
    <mergeCell ref="IP119:IQ119"/>
    <mergeCell ref="IR119:IS119"/>
    <mergeCell ref="IT119:IU119"/>
    <mergeCell ref="IV119:IW119"/>
    <mergeCell ref="IX119:IY119"/>
    <mergeCell ref="JB119:JC119"/>
    <mergeCell ref="JD119:JE119"/>
    <mergeCell ref="JF119:JG119"/>
    <mergeCell ref="IB120:IC120"/>
    <mergeCell ref="ID120:IE120"/>
    <mergeCell ref="IF120:IG120"/>
    <mergeCell ref="IH120:II120"/>
    <mergeCell ref="IJ120:IK120"/>
    <mergeCell ref="IL120:IM120"/>
    <mergeCell ref="IN120:IO120"/>
    <mergeCell ref="IP120:IQ120"/>
    <mergeCell ref="IR120:IS120"/>
    <mergeCell ref="IT120:IU120"/>
    <mergeCell ref="IV120:IW120"/>
    <mergeCell ref="IX120:IY120"/>
    <mergeCell ref="JB120:JC120"/>
    <mergeCell ref="JD120:JE120"/>
    <mergeCell ref="JF120:JG120"/>
    <mergeCell ref="IB121:IC121"/>
    <mergeCell ref="ID121:IE121"/>
    <mergeCell ref="IF121:IG121"/>
    <mergeCell ref="IH121:II121"/>
    <mergeCell ref="IJ121:IK121"/>
    <mergeCell ref="IL121:IM121"/>
    <mergeCell ref="IN121:IO121"/>
    <mergeCell ref="IP121:IQ121"/>
    <mergeCell ref="IR121:IS121"/>
    <mergeCell ref="IT121:IU121"/>
    <mergeCell ref="IV121:IW121"/>
    <mergeCell ref="IX121:IY121"/>
    <mergeCell ref="JB121:JC121"/>
    <mergeCell ref="JD121:JE121"/>
    <mergeCell ref="JF121:JG121"/>
    <mergeCell ref="IB122:IC122"/>
    <mergeCell ref="ID122:IE122"/>
    <mergeCell ref="IF122:IG122"/>
    <mergeCell ref="IH122:II122"/>
    <mergeCell ref="IJ122:IK122"/>
    <mergeCell ref="IL122:IM122"/>
    <mergeCell ref="IN122:IO122"/>
    <mergeCell ref="IP122:IQ122"/>
    <mergeCell ref="IR122:IS122"/>
    <mergeCell ref="IT122:IU122"/>
    <mergeCell ref="IV122:IW122"/>
    <mergeCell ref="IX122:IY122"/>
    <mergeCell ref="JB122:JC122"/>
    <mergeCell ref="JD122:JE122"/>
    <mergeCell ref="JF122:JG122"/>
    <mergeCell ref="IB123:IC123"/>
    <mergeCell ref="ID123:IE123"/>
    <mergeCell ref="IF123:IG123"/>
    <mergeCell ref="IH123:II123"/>
    <mergeCell ref="IJ123:IK123"/>
    <mergeCell ref="IL123:IM123"/>
    <mergeCell ref="IN123:IO123"/>
    <mergeCell ref="IP123:IQ123"/>
    <mergeCell ref="IR123:IS123"/>
    <mergeCell ref="IT123:IU123"/>
    <mergeCell ref="IV123:IW123"/>
    <mergeCell ref="IX123:IY123"/>
    <mergeCell ref="JB123:JC123"/>
    <mergeCell ref="JD123:JE123"/>
    <mergeCell ref="JF123:JG123"/>
    <mergeCell ref="IB124:IC124"/>
    <mergeCell ref="ID124:IE124"/>
    <mergeCell ref="IF124:IG124"/>
    <mergeCell ref="IH124:II124"/>
    <mergeCell ref="IJ124:IK124"/>
    <mergeCell ref="IL124:IM124"/>
    <mergeCell ref="IN124:IO124"/>
    <mergeCell ref="IP124:IQ124"/>
    <mergeCell ref="IR124:IS124"/>
    <mergeCell ref="IT124:IU124"/>
    <mergeCell ref="IV124:IW124"/>
    <mergeCell ref="IX124:IY124"/>
    <mergeCell ref="JB124:JC124"/>
    <mergeCell ref="JD124:JE124"/>
    <mergeCell ref="JF124:JG124"/>
    <mergeCell ref="IB125:IC125"/>
    <mergeCell ref="ID125:IE125"/>
    <mergeCell ref="IF125:IG125"/>
    <mergeCell ref="IH125:II125"/>
    <mergeCell ref="IJ125:IK125"/>
    <mergeCell ref="IL125:IM125"/>
    <mergeCell ref="IN125:IO125"/>
    <mergeCell ref="IP125:IQ125"/>
    <mergeCell ref="IR125:IS125"/>
    <mergeCell ref="IT125:IU125"/>
    <mergeCell ref="IV125:IW125"/>
    <mergeCell ref="IX125:IY125"/>
    <mergeCell ref="JB125:JC125"/>
    <mergeCell ref="JD125:JE125"/>
    <mergeCell ref="JF125:JG125"/>
    <mergeCell ref="IB126:IC126"/>
    <mergeCell ref="ID126:IE126"/>
    <mergeCell ref="IF126:IG126"/>
    <mergeCell ref="IH126:II126"/>
    <mergeCell ref="IJ126:IK126"/>
    <mergeCell ref="IL126:IM126"/>
    <mergeCell ref="IN126:IO126"/>
    <mergeCell ref="IP126:IQ126"/>
    <mergeCell ref="IR126:IS126"/>
    <mergeCell ref="IT126:IU126"/>
    <mergeCell ref="IV126:IW126"/>
    <mergeCell ref="IX126:IY126"/>
    <mergeCell ref="JB126:JC126"/>
    <mergeCell ref="JD126:JE126"/>
    <mergeCell ref="JF126:JG126"/>
    <mergeCell ref="IB127:IC127"/>
    <mergeCell ref="ID127:IE127"/>
    <mergeCell ref="IF127:IG127"/>
    <mergeCell ref="IH127:II127"/>
    <mergeCell ref="IJ127:IK127"/>
    <mergeCell ref="IL127:IM127"/>
    <mergeCell ref="IN127:IO127"/>
    <mergeCell ref="IP127:IQ127"/>
    <mergeCell ref="IR127:IS127"/>
    <mergeCell ref="IT127:IU127"/>
    <mergeCell ref="IV127:IW127"/>
    <mergeCell ref="IX127:IY127"/>
    <mergeCell ref="JB127:JC127"/>
    <mergeCell ref="JD127:JE127"/>
    <mergeCell ref="JF127:JG127"/>
    <mergeCell ref="IB128:IC128"/>
    <mergeCell ref="ID128:IE128"/>
    <mergeCell ref="IF128:IG128"/>
    <mergeCell ref="IH128:II128"/>
    <mergeCell ref="IJ128:IK128"/>
    <mergeCell ref="IL128:IM128"/>
    <mergeCell ref="IN128:IO128"/>
    <mergeCell ref="IP128:IQ128"/>
    <mergeCell ref="IR128:IS128"/>
    <mergeCell ref="IT128:IU128"/>
    <mergeCell ref="IV128:IW128"/>
    <mergeCell ref="IX128:IY128"/>
    <mergeCell ref="JB128:JC128"/>
    <mergeCell ref="JD128:JE128"/>
    <mergeCell ref="JF128:JG128"/>
    <mergeCell ref="IB129:IC129"/>
    <mergeCell ref="ID129:IE129"/>
    <mergeCell ref="IF129:IG129"/>
    <mergeCell ref="IH129:II129"/>
    <mergeCell ref="IJ129:IK129"/>
    <mergeCell ref="IL129:IM129"/>
    <mergeCell ref="IN129:IO129"/>
    <mergeCell ref="IP129:IQ129"/>
    <mergeCell ref="IR129:IS129"/>
    <mergeCell ref="IT129:IU129"/>
    <mergeCell ref="IV129:IW129"/>
    <mergeCell ref="IX129:IY129"/>
    <mergeCell ref="JB129:JC129"/>
    <mergeCell ref="JD129:JE129"/>
    <mergeCell ref="JF129:JG129"/>
    <mergeCell ref="IB130:IC130"/>
    <mergeCell ref="ID130:IE130"/>
    <mergeCell ref="IF130:IG130"/>
    <mergeCell ref="IH130:II130"/>
    <mergeCell ref="IJ130:IK130"/>
    <mergeCell ref="IL130:IM130"/>
    <mergeCell ref="IN130:IO130"/>
    <mergeCell ref="IP130:IQ130"/>
    <mergeCell ref="IR130:IS130"/>
    <mergeCell ref="IT130:IU130"/>
    <mergeCell ref="IV130:IW130"/>
    <mergeCell ref="IX130:IY130"/>
    <mergeCell ref="JB130:JC130"/>
    <mergeCell ref="JD130:JE130"/>
    <mergeCell ref="JF130:JG130"/>
    <mergeCell ref="IB131:IC131"/>
    <mergeCell ref="ID131:IE131"/>
    <mergeCell ref="IF131:IG131"/>
    <mergeCell ref="IH131:II131"/>
    <mergeCell ref="IJ131:IK131"/>
    <mergeCell ref="IL131:IM131"/>
    <mergeCell ref="IN131:IO131"/>
    <mergeCell ref="IP131:IQ131"/>
    <mergeCell ref="IR131:IS131"/>
    <mergeCell ref="IT131:IU131"/>
    <mergeCell ref="IV131:IW131"/>
    <mergeCell ref="IX131:IY131"/>
    <mergeCell ref="JB131:JC131"/>
    <mergeCell ref="JD131:JE131"/>
    <mergeCell ref="JF131:JG131"/>
    <mergeCell ref="IB132:IC132"/>
    <mergeCell ref="ID132:IE132"/>
    <mergeCell ref="IF132:IG132"/>
    <mergeCell ref="IH132:II132"/>
    <mergeCell ref="IJ132:IK132"/>
    <mergeCell ref="IL132:IM132"/>
    <mergeCell ref="IN132:IO132"/>
    <mergeCell ref="IP132:IQ132"/>
    <mergeCell ref="IR132:IS132"/>
    <mergeCell ref="IT132:IU132"/>
    <mergeCell ref="IV132:IW132"/>
    <mergeCell ref="IX132:IY132"/>
    <mergeCell ref="JB132:JC132"/>
    <mergeCell ref="JD132:JE132"/>
    <mergeCell ref="JF132:JG132"/>
    <mergeCell ref="IB133:IC133"/>
    <mergeCell ref="ID133:IE133"/>
    <mergeCell ref="IF133:IG133"/>
    <mergeCell ref="IH133:II133"/>
    <mergeCell ref="IJ133:IK133"/>
    <mergeCell ref="IL133:IM133"/>
    <mergeCell ref="IN133:IO133"/>
    <mergeCell ref="IP133:IQ133"/>
    <mergeCell ref="IR133:IS133"/>
    <mergeCell ref="IT133:IU133"/>
    <mergeCell ref="IV133:IW133"/>
    <mergeCell ref="IX133:IY133"/>
    <mergeCell ref="JB133:JC133"/>
    <mergeCell ref="JD133:JE133"/>
    <mergeCell ref="JF133:JG133"/>
    <mergeCell ref="IB134:IC134"/>
    <mergeCell ref="ID134:IE134"/>
    <mergeCell ref="IF134:IG134"/>
    <mergeCell ref="IH134:II134"/>
    <mergeCell ref="IJ134:IK134"/>
    <mergeCell ref="IL134:IM134"/>
    <mergeCell ref="IN134:IO134"/>
    <mergeCell ref="IP134:IQ134"/>
    <mergeCell ref="IR134:IS134"/>
    <mergeCell ref="IT134:IU134"/>
    <mergeCell ref="IV134:IW134"/>
    <mergeCell ref="IX134:IY134"/>
    <mergeCell ref="JB134:JC134"/>
    <mergeCell ref="JD134:JE134"/>
    <mergeCell ref="JF134:JG134"/>
    <mergeCell ref="IB135:IC135"/>
    <mergeCell ref="ID135:IE135"/>
    <mergeCell ref="IF135:IG135"/>
    <mergeCell ref="IH135:II135"/>
    <mergeCell ref="IJ135:IK135"/>
    <mergeCell ref="IL135:IM135"/>
    <mergeCell ref="IN135:IO135"/>
    <mergeCell ref="IP135:IQ135"/>
    <mergeCell ref="IR135:IS135"/>
    <mergeCell ref="IT135:IU135"/>
    <mergeCell ref="IV135:IW135"/>
    <mergeCell ref="IX135:IY135"/>
    <mergeCell ref="JB135:JC135"/>
    <mergeCell ref="JD135:JE135"/>
    <mergeCell ref="JF135:JG135"/>
    <mergeCell ref="IB136:IC136"/>
    <mergeCell ref="ID136:IE136"/>
    <mergeCell ref="IF136:IG136"/>
    <mergeCell ref="IH136:II136"/>
    <mergeCell ref="IJ136:IK136"/>
    <mergeCell ref="IL136:IM136"/>
    <mergeCell ref="IN136:IO136"/>
    <mergeCell ref="IP136:IQ136"/>
    <mergeCell ref="IR136:IS136"/>
    <mergeCell ref="IT136:IU136"/>
    <mergeCell ref="IV136:IW136"/>
    <mergeCell ref="IX136:IY136"/>
    <mergeCell ref="JB136:JC136"/>
    <mergeCell ref="JD136:JE136"/>
    <mergeCell ref="JF136:JG136"/>
    <mergeCell ref="IB137:IC137"/>
    <mergeCell ref="ID137:IE137"/>
    <mergeCell ref="IF137:IG137"/>
    <mergeCell ref="IH137:II137"/>
    <mergeCell ref="IJ137:IK137"/>
    <mergeCell ref="IL137:IM137"/>
    <mergeCell ref="IN137:IO137"/>
    <mergeCell ref="IP137:IQ137"/>
    <mergeCell ref="IR137:IS137"/>
    <mergeCell ref="IT137:IU137"/>
    <mergeCell ref="IV137:IW137"/>
    <mergeCell ref="IX137:IY137"/>
    <mergeCell ref="JB137:JC137"/>
    <mergeCell ref="JD137:JE137"/>
    <mergeCell ref="JF137:JG137"/>
    <mergeCell ref="IB138:IC138"/>
    <mergeCell ref="ID138:IE138"/>
    <mergeCell ref="IF138:IG138"/>
    <mergeCell ref="IH138:II138"/>
    <mergeCell ref="IJ138:IK138"/>
    <mergeCell ref="IL138:IM138"/>
    <mergeCell ref="IN138:IO138"/>
    <mergeCell ref="IP138:IQ138"/>
    <mergeCell ref="IR138:IS138"/>
    <mergeCell ref="IT138:IU138"/>
    <mergeCell ref="IV138:IW138"/>
    <mergeCell ref="IX138:IY138"/>
    <mergeCell ref="JB138:JC138"/>
    <mergeCell ref="JD138:JE138"/>
    <mergeCell ref="JF138:JG138"/>
    <mergeCell ref="IB139:IC139"/>
    <mergeCell ref="ID139:IE139"/>
    <mergeCell ref="IF139:IG139"/>
    <mergeCell ref="IH139:II139"/>
    <mergeCell ref="IJ139:IK139"/>
    <mergeCell ref="IL139:IM139"/>
    <mergeCell ref="IN139:IO139"/>
    <mergeCell ref="IP139:IQ139"/>
    <mergeCell ref="IR139:IS139"/>
    <mergeCell ref="IT139:IU139"/>
    <mergeCell ref="IV139:IW139"/>
    <mergeCell ref="IX139:IY139"/>
    <mergeCell ref="JB139:JC139"/>
    <mergeCell ref="JD139:JE139"/>
    <mergeCell ref="JF139:JG139"/>
    <mergeCell ref="IB140:IC140"/>
    <mergeCell ref="ID140:IE140"/>
    <mergeCell ref="IF140:IG140"/>
    <mergeCell ref="IH140:II140"/>
    <mergeCell ref="IJ140:IK140"/>
    <mergeCell ref="IL140:IM140"/>
    <mergeCell ref="IN140:IO140"/>
    <mergeCell ref="IP140:IQ140"/>
    <mergeCell ref="IR140:IS140"/>
    <mergeCell ref="IT140:IU140"/>
    <mergeCell ref="IV140:IW140"/>
    <mergeCell ref="IX140:IY140"/>
    <mergeCell ref="JB140:JC140"/>
    <mergeCell ref="JD140:JE140"/>
    <mergeCell ref="JF140:JG140"/>
    <mergeCell ref="IB141:IC141"/>
    <mergeCell ref="ID141:IE141"/>
    <mergeCell ref="IF141:IG141"/>
    <mergeCell ref="IH141:II141"/>
    <mergeCell ref="IJ141:IK141"/>
    <mergeCell ref="IL141:IM141"/>
    <mergeCell ref="IN141:IO141"/>
    <mergeCell ref="IP141:IQ141"/>
    <mergeCell ref="IR141:IS141"/>
    <mergeCell ref="IT141:IU141"/>
    <mergeCell ref="IV141:IW141"/>
    <mergeCell ref="IX141:IY141"/>
    <mergeCell ref="JB141:JC141"/>
    <mergeCell ref="JD141:JE141"/>
    <mergeCell ref="JF141:JG141"/>
    <mergeCell ref="IB142:IC142"/>
    <mergeCell ref="ID142:IE142"/>
    <mergeCell ref="IF142:IG142"/>
    <mergeCell ref="IH142:II142"/>
    <mergeCell ref="IJ142:IK142"/>
    <mergeCell ref="IL142:IM142"/>
    <mergeCell ref="IN142:IO142"/>
    <mergeCell ref="IP142:IQ142"/>
    <mergeCell ref="IR142:IS142"/>
    <mergeCell ref="IT142:IU142"/>
    <mergeCell ref="IV142:IW142"/>
    <mergeCell ref="IX142:IY142"/>
    <mergeCell ref="JB142:JC142"/>
    <mergeCell ref="JD142:JE142"/>
    <mergeCell ref="JF142:JG142"/>
    <mergeCell ref="IB143:IC143"/>
    <mergeCell ref="ID143:IE143"/>
    <mergeCell ref="IF143:IG143"/>
    <mergeCell ref="IH143:II143"/>
    <mergeCell ref="IJ143:IK143"/>
    <mergeCell ref="IL143:IM143"/>
    <mergeCell ref="IN143:IO143"/>
    <mergeCell ref="IP143:IQ143"/>
    <mergeCell ref="IR143:IS143"/>
    <mergeCell ref="IT143:IU143"/>
    <mergeCell ref="IV143:IW143"/>
    <mergeCell ref="IX143:IY143"/>
    <mergeCell ref="JB143:JC143"/>
    <mergeCell ref="JD143:JE143"/>
    <mergeCell ref="JF143:JG143"/>
    <mergeCell ref="IB144:IC144"/>
    <mergeCell ref="ID144:IE144"/>
    <mergeCell ref="IF144:IG144"/>
    <mergeCell ref="IH144:II144"/>
    <mergeCell ref="IJ144:IK144"/>
    <mergeCell ref="IL144:IM144"/>
    <mergeCell ref="IN144:IO144"/>
    <mergeCell ref="IP144:IQ144"/>
    <mergeCell ref="IR144:IS144"/>
    <mergeCell ref="IT144:IU144"/>
    <mergeCell ref="IV144:IW144"/>
    <mergeCell ref="IX144:IY144"/>
    <mergeCell ref="JB144:JC144"/>
    <mergeCell ref="JD144:JE144"/>
    <mergeCell ref="JF144:JG144"/>
    <mergeCell ref="IB145:IC145"/>
    <mergeCell ref="ID145:IE145"/>
    <mergeCell ref="IF145:IG145"/>
    <mergeCell ref="IH145:II145"/>
    <mergeCell ref="IJ145:IK145"/>
    <mergeCell ref="IL145:IM145"/>
    <mergeCell ref="IN145:IO145"/>
    <mergeCell ref="IP145:IQ145"/>
    <mergeCell ref="IR145:IS145"/>
    <mergeCell ref="IT145:IU145"/>
    <mergeCell ref="IV145:IW145"/>
    <mergeCell ref="IX145:IY145"/>
    <mergeCell ref="JB145:JC145"/>
    <mergeCell ref="JD145:JE145"/>
    <mergeCell ref="JF145:JG145"/>
    <mergeCell ref="IB146:IC146"/>
    <mergeCell ref="ID146:IE146"/>
    <mergeCell ref="IF146:IG146"/>
    <mergeCell ref="IH146:II146"/>
    <mergeCell ref="IJ146:IK146"/>
    <mergeCell ref="IL146:IM146"/>
    <mergeCell ref="IN146:IO146"/>
    <mergeCell ref="IP146:IQ146"/>
    <mergeCell ref="IR146:IS146"/>
    <mergeCell ref="IT146:IU146"/>
    <mergeCell ref="IV146:IW146"/>
    <mergeCell ref="IX146:IY146"/>
    <mergeCell ref="JB146:JC146"/>
    <mergeCell ref="JD146:JE146"/>
    <mergeCell ref="JF146:JG146"/>
    <mergeCell ref="IB147:IC147"/>
    <mergeCell ref="ID147:IE147"/>
    <mergeCell ref="IF147:IG147"/>
    <mergeCell ref="IH147:II147"/>
    <mergeCell ref="IJ147:IK147"/>
    <mergeCell ref="IL147:IM147"/>
    <mergeCell ref="IN147:IO147"/>
    <mergeCell ref="IP147:IQ147"/>
    <mergeCell ref="IR147:IS147"/>
    <mergeCell ref="IT147:IU147"/>
    <mergeCell ref="IV147:IW147"/>
    <mergeCell ref="IX147:IY147"/>
    <mergeCell ref="JB147:JC147"/>
    <mergeCell ref="JD147:JE147"/>
    <mergeCell ref="JF147:JG147"/>
    <mergeCell ref="IB148:IC148"/>
    <mergeCell ref="ID148:IE148"/>
    <mergeCell ref="IF148:IG148"/>
    <mergeCell ref="IH148:II148"/>
    <mergeCell ref="IJ148:IK148"/>
    <mergeCell ref="IL148:IM148"/>
    <mergeCell ref="IN148:IO148"/>
    <mergeCell ref="IP148:IQ148"/>
    <mergeCell ref="IR148:IS148"/>
    <mergeCell ref="IT148:IU148"/>
    <mergeCell ref="IV148:IW148"/>
    <mergeCell ref="IX148:IY148"/>
    <mergeCell ref="JB148:JC148"/>
    <mergeCell ref="JD148:JE148"/>
    <mergeCell ref="JF148:JG148"/>
    <mergeCell ref="IB149:IC149"/>
    <mergeCell ref="ID149:IE149"/>
    <mergeCell ref="IF149:IG149"/>
    <mergeCell ref="IH149:II149"/>
    <mergeCell ref="IJ149:IK149"/>
    <mergeCell ref="IL149:IM149"/>
    <mergeCell ref="IN149:IO149"/>
    <mergeCell ref="IP149:IQ149"/>
    <mergeCell ref="IR149:IS149"/>
    <mergeCell ref="IT149:IU149"/>
    <mergeCell ref="IV149:IW149"/>
    <mergeCell ref="IX149:IY149"/>
    <mergeCell ref="JB149:JC149"/>
    <mergeCell ref="JD149:JE149"/>
    <mergeCell ref="JF149:JG149"/>
    <mergeCell ref="IB150:IC150"/>
    <mergeCell ref="ID150:IE150"/>
    <mergeCell ref="IF150:IG150"/>
    <mergeCell ref="IH150:II150"/>
    <mergeCell ref="IJ150:IK150"/>
    <mergeCell ref="IL150:IM150"/>
    <mergeCell ref="IN150:IO150"/>
    <mergeCell ref="IP150:IQ150"/>
    <mergeCell ref="IR150:IS150"/>
    <mergeCell ref="IT150:IU150"/>
    <mergeCell ref="IV150:IW150"/>
    <mergeCell ref="IX150:IY150"/>
    <mergeCell ref="JB150:JC150"/>
    <mergeCell ref="JD150:JE150"/>
    <mergeCell ref="JF150:JG150"/>
    <mergeCell ref="IB151:IC151"/>
    <mergeCell ref="ID151:IE151"/>
    <mergeCell ref="IF151:IG151"/>
    <mergeCell ref="IH151:II151"/>
    <mergeCell ref="IJ151:IK151"/>
    <mergeCell ref="IL151:IM151"/>
    <mergeCell ref="IN151:IO151"/>
    <mergeCell ref="IP151:IQ151"/>
    <mergeCell ref="IR151:IS151"/>
    <mergeCell ref="IT151:IU151"/>
    <mergeCell ref="IV151:IW151"/>
    <mergeCell ref="IX151:IY151"/>
    <mergeCell ref="JB151:JC151"/>
    <mergeCell ref="JD151:JE151"/>
    <mergeCell ref="JF151:JG151"/>
    <mergeCell ref="IB152:IC152"/>
    <mergeCell ref="ID152:IE152"/>
    <mergeCell ref="IF152:IG152"/>
    <mergeCell ref="IH152:II152"/>
    <mergeCell ref="IJ152:IK152"/>
    <mergeCell ref="IL152:IM152"/>
    <mergeCell ref="IN152:IO152"/>
    <mergeCell ref="IP152:IQ152"/>
    <mergeCell ref="IR152:IS152"/>
    <mergeCell ref="IT152:IU152"/>
    <mergeCell ref="IV152:IW152"/>
    <mergeCell ref="IX152:IY152"/>
    <mergeCell ref="JB152:JC152"/>
    <mergeCell ref="JD152:JE152"/>
    <mergeCell ref="JF152:JG152"/>
    <mergeCell ref="IB153:IC153"/>
    <mergeCell ref="ID153:IE153"/>
    <mergeCell ref="IF153:IG153"/>
    <mergeCell ref="IH153:II153"/>
    <mergeCell ref="IJ153:IK153"/>
    <mergeCell ref="IL153:IM153"/>
    <mergeCell ref="IN153:IO153"/>
    <mergeCell ref="IP153:IQ153"/>
    <mergeCell ref="IR153:IS153"/>
    <mergeCell ref="IT153:IU153"/>
    <mergeCell ref="IV153:IW153"/>
    <mergeCell ref="IX153:IY153"/>
    <mergeCell ref="JB153:JC153"/>
    <mergeCell ref="JD153:JE153"/>
    <mergeCell ref="JF153:JG153"/>
    <mergeCell ref="IB154:IC154"/>
    <mergeCell ref="ID154:IE154"/>
    <mergeCell ref="IF154:IG154"/>
    <mergeCell ref="IH154:II154"/>
    <mergeCell ref="IJ154:IK154"/>
    <mergeCell ref="IL154:IM154"/>
    <mergeCell ref="IN154:IO154"/>
    <mergeCell ref="IP154:IQ154"/>
    <mergeCell ref="IR154:IS154"/>
    <mergeCell ref="IT154:IU154"/>
    <mergeCell ref="IV154:IW154"/>
    <mergeCell ref="IX154:IY154"/>
    <mergeCell ref="JB154:JC154"/>
    <mergeCell ref="JD154:JE154"/>
    <mergeCell ref="JF154:JG154"/>
    <mergeCell ref="IB155:IC155"/>
    <mergeCell ref="ID155:IE155"/>
    <mergeCell ref="IF155:IG155"/>
    <mergeCell ref="IH155:II155"/>
    <mergeCell ref="IJ155:IK155"/>
    <mergeCell ref="IL155:IM155"/>
    <mergeCell ref="IN155:IO155"/>
    <mergeCell ref="IP155:IQ155"/>
    <mergeCell ref="IR155:IS155"/>
    <mergeCell ref="IT155:IU155"/>
    <mergeCell ref="IV155:IW155"/>
    <mergeCell ref="IX155:IY155"/>
    <mergeCell ref="JB155:JC155"/>
    <mergeCell ref="JD155:JE155"/>
    <mergeCell ref="JF155:JG155"/>
    <mergeCell ref="IB156:IC156"/>
    <mergeCell ref="ID156:IE156"/>
    <mergeCell ref="IF156:IG156"/>
    <mergeCell ref="IH156:II156"/>
    <mergeCell ref="IJ156:IK156"/>
    <mergeCell ref="IL156:IM156"/>
    <mergeCell ref="IN156:IO156"/>
    <mergeCell ref="IP156:IQ156"/>
    <mergeCell ref="IR156:IS156"/>
    <mergeCell ref="IT156:IU156"/>
    <mergeCell ref="IV156:IW156"/>
    <mergeCell ref="IX156:IY156"/>
    <mergeCell ref="JB156:JC156"/>
    <mergeCell ref="JD156:JE156"/>
    <mergeCell ref="JF156:JG156"/>
    <mergeCell ref="IB157:IC157"/>
    <mergeCell ref="ID157:IE157"/>
    <mergeCell ref="IF157:IG157"/>
    <mergeCell ref="IH157:II157"/>
    <mergeCell ref="IJ157:IK157"/>
    <mergeCell ref="IL157:IM157"/>
    <mergeCell ref="IN157:IO157"/>
    <mergeCell ref="IP157:IQ157"/>
    <mergeCell ref="IR157:IS157"/>
    <mergeCell ref="IT157:IU157"/>
    <mergeCell ref="IV157:IW157"/>
    <mergeCell ref="IX157:IY157"/>
    <mergeCell ref="JB157:JC157"/>
    <mergeCell ref="JD157:JE157"/>
    <mergeCell ref="JF157:JG157"/>
    <mergeCell ref="IB158:IC158"/>
    <mergeCell ref="ID158:IE158"/>
    <mergeCell ref="IF158:IG158"/>
    <mergeCell ref="IH158:II158"/>
    <mergeCell ref="IJ158:IK158"/>
    <mergeCell ref="IL158:IM158"/>
    <mergeCell ref="IN158:IO158"/>
    <mergeCell ref="IP158:IQ158"/>
    <mergeCell ref="IR158:IS158"/>
    <mergeCell ref="IT158:IU158"/>
    <mergeCell ref="IV158:IW158"/>
    <mergeCell ref="IX158:IY158"/>
    <mergeCell ref="JB158:JC158"/>
    <mergeCell ref="JD158:JE158"/>
    <mergeCell ref="JF158:JG158"/>
    <mergeCell ref="IB159:IC159"/>
    <mergeCell ref="ID159:IE159"/>
    <mergeCell ref="IF159:IG159"/>
    <mergeCell ref="IH159:II159"/>
    <mergeCell ref="IJ159:IK159"/>
    <mergeCell ref="IL159:IM159"/>
    <mergeCell ref="IN159:IO159"/>
    <mergeCell ref="IP159:IQ159"/>
    <mergeCell ref="IR159:IS159"/>
    <mergeCell ref="IT159:IU159"/>
    <mergeCell ref="IV159:IW159"/>
    <mergeCell ref="IX159:IY159"/>
    <mergeCell ref="JB159:JC159"/>
    <mergeCell ref="JD159:JE159"/>
    <mergeCell ref="JF159:JG159"/>
    <mergeCell ref="IB160:IC160"/>
    <mergeCell ref="ID160:IE160"/>
    <mergeCell ref="IF160:IG160"/>
    <mergeCell ref="IH160:II160"/>
    <mergeCell ref="IJ160:IK160"/>
    <mergeCell ref="IL160:IM160"/>
    <mergeCell ref="IN160:IO160"/>
    <mergeCell ref="IP160:IQ160"/>
    <mergeCell ref="IR160:IS160"/>
    <mergeCell ref="IT160:IU160"/>
    <mergeCell ref="IV160:IW160"/>
    <mergeCell ref="IX160:IY160"/>
    <mergeCell ref="JB160:JC160"/>
    <mergeCell ref="JD160:JE160"/>
    <mergeCell ref="JF160:JG160"/>
    <mergeCell ref="IB161:IC161"/>
    <mergeCell ref="ID161:IE161"/>
    <mergeCell ref="IF161:IG161"/>
    <mergeCell ref="IH161:II161"/>
    <mergeCell ref="IJ161:IK161"/>
    <mergeCell ref="IL161:IM161"/>
    <mergeCell ref="IN161:IO161"/>
    <mergeCell ref="IP161:IQ161"/>
    <mergeCell ref="IR161:IS161"/>
    <mergeCell ref="IT161:IU161"/>
    <mergeCell ref="IV161:IW161"/>
    <mergeCell ref="IX161:IY161"/>
    <mergeCell ref="JB161:JC161"/>
    <mergeCell ref="JD161:JE161"/>
    <mergeCell ref="JF161:JG161"/>
    <mergeCell ref="IB162:IC162"/>
    <mergeCell ref="ID162:IE162"/>
    <mergeCell ref="IF162:IG162"/>
    <mergeCell ref="IH162:II162"/>
    <mergeCell ref="IJ162:IK162"/>
    <mergeCell ref="IL162:IM162"/>
    <mergeCell ref="IN162:IO162"/>
    <mergeCell ref="IP162:IQ162"/>
    <mergeCell ref="IR162:IS162"/>
    <mergeCell ref="IT162:IU162"/>
    <mergeCell ref="IV162:IW162"/>
    <mergeCell ref="IX162:IY162"/>
    <mergeCell ref="JB162:JC162"/>
    <mergeCell ref="JD162:JE162"/>
    <mergeCell ref="JF162:JG162"/>
    <mergeCell ref="IB163:IC163"/>
    <mergeCell ref="ID163:IE163"/>
    <mergeCell ref="IF163:IG163"/>
    <mergeCell ref="IH163:II163"/>
    <mergeCell ref="IJ163:IK163"/>
    <mergeCell ref="IL163:IM163"/>
    <mergeCell ref="IN163:IO163"/>
    <mergeCell ref="IP163:IQ163"/>
    <mergeCell ref="IR163:IS163"/>
    <mergeCell ref="IT163:IU163"/>
    <mergeCell ref="IV163:IW163"/>
    <mergeCell ref="IX163:IY163"/>
    <mergeCell ref="JB163:JC163"/>
    <mergeCell ref="JD163:JE163"/>
    <mergeCell ref="JF163:JG163"/>
    <mergeCell ref="IB164:IC164"/>
    <mergeCell ref="ID164:IE164"/>
    <mergeCell ref="IF164:IG164"/>
    <mergeCell ref="IH164:II164"/>
    <mergeCell ref="IJ164:IK164"/>
    <mergeCell ref="IL164:IM164"/>
    <mergeCell ref="IN164:IO164"/>
    <mergeCell ref="IP164:IQ164"/>
    <mergeCell ref="IR164:IS164"/>
    <mergeCell ref="IT164:IU164"/>
    <mergeCell ref="IV164:IW164"/>
    <mergeCell ref="IX164:IY164"/>
    <mergeCell ref="JB164:JC164"/>
    <mergeCell ref="JD164:JE164"/>
    <mergeCell ref="JF164:JG164"/>
    <mergeCell ref="IB165:IC165"/>
    <mergeCell ref="ID165:IE165"/>
    <mergeCell ref="IF165:IG165"/>
    <mergeCell ref="IH165:II165"/>
    <mergeCell ref="IJ165:IK165"/>
    <mergeCell ref="IL165:IM165"/>
    <mergeCell ref="IN165:IO165"/>
    <mergeCell ref="IP165:IQ165"/>
    <mergeCell ref="IR165:IS165"/>
    <mergeCell ref="IT165:IU165"/>
    <mergeCell ref="IV165:IW165"/>
    <mergeCell ref="IX165:IY165"/>
    <mergeCell ref="JB165:JC165"/>
    <mergeCell ref="JD165:JE165"/>
    <mergeCell ref="JF165:JG165"/>
    <mergeCell ref="IB166:IC166"/>
    <mergeCell ref="ID166:IE166"/>
    <mergeCell ref="IF166:IG166"/>
    <mergeCell ref="IH166:II166"/>
    <mergeCell ref="IJ166:IK166"/>
    <mergeCell ref="IL166:IM166"/>
    <mergeCell ref="IN166:IO166"/>
    <mergeCell ref="IP166:IQ166"/>
    <mergeCell ref="IR166:IS166"/>
    <mergeCell ref="IT166:IU166"/>
    <mergeCell ref="IV166:IW166"/>
    <mergeCell ref="IX166:IY166"/>
    <mergeCell ref="JB166:JC166"/>
    <mergeCell ref="JD166:JE166"/>
    <mergeCell ref="JF166:JG166"/>
    <mergeCell ref="IB167:IC167"/>
    <mergeCell ref="ID167:IE167"/>
    <mergeCell ref="IF167:IG167"/>
    <mergeCell ref="IH167:II167"/>
    <mergeCell ref="IJ167:IK167"/>
    <mergeCell ref="IL167:IM167"/>
    <mergeCell ref="IN167:IO167"/>
    <mergeCell ref="IP167:IQ167"/>
    <mergeCell ref="IR167:IS167"/>
    <mergeCell ref="IT167:IU167"/>
    <mergeCell ref="IV167:IW167"/>
    <mergeCell ref="IX167:IY167"/>
    <mergeCell ref="JB167:JC167"/>
    <mergeCell ref="JD167:JE167"/>
    <mergeCell ref="JF167:JG167"/>
    <mergeCell ref="IB168:IC168"/>
    <mergeCell ref="ID168:IE168"/>
    <mergeCell ref="IF168:IG168"/>
    <mergeCell ref="IH168:II168"/>
    <mergeCell ref="IJ168:IK168"/>
    <mergeCell ref="IL168:IM168"/>
    <mergeCell ref="IN168:IO168"/>
    <mergeCell ref="IP168:IQ168"/>
    <mergeCell ref="IR168:IS168"/>
    <mergeCell ref="IT168:IU168"/>
    <mergeCell ref="IV168:IW168"/>
    <mergeCell ref="IX168:IY168"/>
    <mergeCell ref="JB168:JC168"/>
    <mergeCell ref="JD168:JE168"/>
    <mergeCell ref="JF168:JG168"/>
    <mergeCell ref="IB169:IC169"/>
    <mergeCell ref="ID169:IE169"/>
    <mergeCell ref="IF169:IG169"/>
    <mergeCell ref="IH169:II169"/>
    <mergeCell ref="IJ169:IK169"/>
    <mergeCell ref="IL169:IM169"/>
    <mergeCell ref="IN169:IO169"/>
    <mergeCell ref="IP169:IQ169"/>
    <mergeCell ref="IR169:IS169"/>
    <mergeCell ref="IT169:IU169"/>
    <mergeCell ref="IV169:IW169"/>
    <mergeCell ref="IX169:IY169"/>
    <mergeCell ref="JB169:JC169"/>
    <mergeCell ref="JD169:JE169"/>
    <mergeCell ref="JF169:JG169"/>
    <mergeCell ref="IB170:IC170"/>
    <mergeCell ref="ID170:IE170"/>
    <mergeCell ref="IF170:IG170"/>
    <mergeCell ref="IH170:II170"/>
    <mergeCell ref="IJ170:IK170"/>
    <mergeCell ref="IL170:IM170"/>
    <mergeCell ref="IN170:IO170"/>
    <mergeCell ref="IP170:IQ170"/>
    <mergeCell ref="IR170:IS170"/>
    <mergeCell ref="IT170:IU170"/>
    <mergeCell ref="IV170:IW170"/>
    <mergeCell ref="IX170:IY170"/>
    <mergeCell ref="JB170:JC170"/>
    <mergeCell ref="JD170:JE170"/>
    <mergeCell ref="JF170:JG170"/>
    <mergeCell ref="IB171:IC171"/>
    <mergeCell ref="ID171:IE171"/>
    <mergeCell ref="IF171:IG171"/>
    <mergeCell ref="IH171:II171"/>
    <mergeCell ref="IJ171:IK171"/>
    <mergeCell ref="IL171:IM171"/>
    <mergeCell ref="IN171:IO171"/>
    <mergeCell ref="IP171:IQ171"/>
    <mergeCell ref="IR171:IS171"/>
    <mergeCell ref="IT171:IU171"/>
    <mergeCell ref="IV171:IW171"/>
    <mergeCell ref="IX171:IY171"/>
    <mergeCell ref="JB171:JC171"/>
    <mergeCell ref="JD171:JE171"/>
    <mergeCell ref="JF171:JG171"/>
    <mergeCell ref="IB172:IC172"/>
    <mergeCell ref="ID172:IE172"/>
    <mergeCell ref="IF172:IG172"/>
    <mergeCell ref="IH172:II172"/>
    <mergeCell ref="IJ172:IK172"/>
    <mergeCell ref="IL172:IM172"/>
    <mergeCell ref="IN172:IO172"/>
    <mergeCell ref="IP172:IQ172"/>
    <mergeCell ref="IR172:IS172"/>
    <mergeCell ref="IT172:IU172"/>
    <mergeCell ref="IV172:IW172"/>
    <mergeCell ref="IX172:IY172"/>
    <mergeCell ref="JB172:JC172"/>
    <mergeCell ref="JD172:JE172"/>
    <mergeCell ref="JF172:JG172"/>
    <mergeCell ref="IB173:IC173"/>
    <mergeCell ref="ID173:IE173"/>
    <mergeCell ref="IF173:IG173"/>
    <mergeCell ref="IH173:II173"/>
    <mergeCell ref="IJ173:IK173"/>
    <mergeCell ref="IL173:IM173"/>
    <mergeCell ref="IN173:IO173"/>
    <mergeCell ref="IP173:IQ173"/>
    <mergeCell ref="IR173:IS173"/>
    <mergeCell ref="IT173:IU173"/>
    <mergeCell ref="IV173:IW173"/>
    <mergeCell ref="IX173:IY173"/>
    <mergeCell ref="JB173:JC173"/>
    <mergeCell ref="JD173:JE173"/>
    <mergeCell ref="JF173:JG173"/>
    <mergeCell ref="IB174:IC174"/>
    <mergeCell ref="ID174:IE174"/>
    <mergeCell ref="IF174:IG174"/>
    <mergeCell ref="IH174:II174"/>
    <mergeCell ref="IJ174:IK174"/>
    <mergeCell ref="IL174:IM174"/>
    <mergeCell ref="IN174:IO174"/>
    <mergeCell ref="IP174:IQ174"/>
    <mergeCell ref="IR174:IS174"/>
    <mergeCell ref="IT174:IU174"/>
    <mergeCell ref="IV174:IW174"/>
    <mergeCell ref="IX174:IY174"/>
    <mergeCell ref="JB174:JC174"/>
    <mergeCell ref="JD174:JE174"/>
    <mergeCell ref="JF174:JG174"/>
    <mergeCell ref="IB175:IC175"/>
    <mergeCell ref="ID175:IE175"/>
    <mergeCell ref="IF175:IG175"/>
    <mergeCell ref="IH175:II175"/>
    <mergeCell ref="IJ175:IK175"/>
    <mergeCell ref="IL175:IM175"/>
    <mergeCell ref="IN175:IO175"/>
    <mergeCell ref="IP176:IQ176"/>
    <mergeCell ref="IR176:IS176"/>
    <mergeCell ref="IT176:IU176"/>
    <mergeCell ref="IV176:IW176"/>
    <mergeCell ref="IX176:IY176"/>
    <mergeCell ref="IZ176:JA176"/>
    <mergeCell ref="JB175:JC175"/>
    <mergeCell ref="JD175:JE175"/>
    <mergeCell ref="JF175:JG175"/>
    <mergeCell ref="JB176:JC176"/>
    <mergeCell ref="JD176:JE176"/>
    <mergeCell ref="JF176:JG176"/>
    <mergeCell ref="IB176:IO176"/>
    <mergeCell ref="IP175:JA175"/>
    <mergeCell ref="JB177:JC177"/>
    <mergeCell ref="JD177:JE177"/>
    <mergeCell ref="JF177:JG177"/>
    <mergeCell ref="JB178:JC178"/>
    <mergeCell ref="JD178:JE178"/>
    <mergeCell ref="JF178:JG178"/>
    <mergeCell ref="JB179:JC179"/>
    <mergeCell ref="JD179:JE179"/>
    <mergeCell ref="JF179:JG179"/>
    <mergeCell ref="JB180:JC180"/>
    <mergeCell ref="JD180:JE180"/>
    <mergeCell ref="JF180:JG180"/>
    <mergeCell ref="JB181:JC181"/>
    <mergeCell ref="JD181:JE181"/>
    <mergeCell ref="JF181:JG181"/>
    <mergeCell ref="IB177:IC177"/>
    <mergeCell ref="ID177:IE177"/>
    <mergeCell ref="IF177:IG177"/>
    <mergeCell ref="IH177:II177"/>
    <mergeCell ref="IJ177:IK177"/>
    <mergeCell ref="IL177:IM177"/>
    <mergeCell ref="IN177:IO177"/>
    <mergeCell ref="IP178:IQ178"/>
    <mergeCell ref="IR178:IS178"/>
    <mergeCell ref="IT178:IU178"/>
    <mergeCell ref="IV178:IW178"/>
    <mergeCell ref="IX178:IY178"/>
    <mergeCell ref="IZ178:JA178"/>
    <mergeCell ref="IB179:IC179"/>
    <mergeCell ref="ID179:IE179"/>
    <mergeCell ref="IF179:IG179"/>
    <mergeCell ref="IH179:II179"/>
    <mergeCell ref="IP180:IQ180"/>
    <mergeCell ref="IR180:IS180"/>
    <mergeCell ref="IT180:IU180"/>
    <mergeCell ref="IV180:IW180"/>
    <mergeCell ref="IX180:IY180"/>
    <mergeCell ref="IZ180:JA180"/>
    <mergeCell ref="IP181:IQ181"/>
    <mergeCell ref="IR181:IS181"/>
    <mergeCell ref="IT181:IU181"/>
    <mergeCell ref="IV181:IW181"/>
    <mergeCell ref="IX181:IY181"/>
    <mergeCell ref="IZ181:JA181"/>
    <mergeCell ref="ID181:IE181"/>
    <mergeCell ref="IF181:IG181"/>
    <mergeCell ref="IH181:II181"/>
    <mergeCell ref="IJ181:IK181"/>
    <mergeCell ref="IL181:IM181"/>
    <mergeCell ref="IN181:IO181"/>
    <mergeCell ref="Y45:Z45"/>
    <mergeCell ref="IP177:JA177"/>
    <mergeCell ref="IB178:IO178"/>
    <mergeCell ref="IB180:IO180"/>
    <mergeCell ref="IP179:JA179"/>
    <mergeCell ref="IB181:IC181"/>
    <mergeCell ref="AG41:AH41"/>
    <mergeCell ref="AP41:AQ41"/>
    <mergeCell ref="AR41:AS41"/>
    <mergeCell ref="AT41:AW41"/>
    <mergeCell ref="AG42:AO43"/>
    <mergeCell ref="AP50:AQ51"/>
    <mergeCell ref="AR42:AS43"/>
    <mergeCell ref="AT42:AT43"/>
    <mergeCell ref="AU42:AV43"/>
    <mergeCell ref="AW42:AW43"/>
    <mergeCell ref="AG45:AH45"/>
    <mergeCell ref="AP45:AQ45"/>
    <mergeCell ref="AR45:AS45"/>
    <mergeCell ref="AT45:AW45"/>
    <mergeCell ref="AG46:AO47"/>
    <mergeCell ref="AR46:AS47"/>
    <mergeCell ref="AT46:AT47"/>
    <mergeCell ref="AU46:AV47"/>
    <mergeCell ref="AW46:AW47"/>
    <mergeCell ref="AG49:AH49"/>
    <mergeCell ref="AP49:AQ49"/>
    <mergeCell ref="AR49:AS49"/>
    <mergeCell ref="AT49:AW49"/>
    <mergeCell ref="IJ179:IK179"/>
    <mergeCell ref="IL179:IM179"/>
    <mergeCell ref="IN179:IO179"/>
    <mergeCell ref="BF123:BG123"/>
    <mergeCell ref="K50:M50"/>
    <mergeCell ref="N50:S50"/>
    <mergeCell ref="AC41:AE43"/>
    <mergeCell ref="AC45:AE47"/>
    <mergeCell ref="AC49:AE51"/>
    <mergeCell ref="BP52:BP54"/>
    <mergeCell ref="BQ52:BR52"/>
    <mergeCell ref="BZ52:CA52"/>
    <mergeCell ref="CB52:CC52"/>
    <mergeCell ref="CD52:CG52"/>
    <mergeCell ref="BZ53:CA54"/>
    <mergeCell ref="CB53:CC54"/>
    <mergeCell ref="CD53:CD54"/>
    <mergeCell ref="CE53:CF54"/>
    <mergeCell ref="CG53:CG54"/>
    <mergeCell ref="BQ53:BR53"/>
    <mergeCell ref="BS53:BT53"/>
    <mergeCell ref="BQ54:BR54"/>
    <mergeCell ref="BS54:BT54"/>
    <mergeCell ref="BU53:BY54"/>
    <mergeCell ref="K49:S49"/>
    <mergeCell ref="T49:U49"/>
    <mergeCell ref="V49:W49"/>
    <mergeCell ref="Y49:Z49"/>
    <mergeCell ref="Y42:Z42"/>
    <mergeCell ref="Y43:Z43"/>
    <mergeCell ref="T42:U42"/>
    <mergeCell ref="V42:W42"/>
    <mergeCell ref="T43:U43"/>
    <mergeCell ref="V44:W44"/>
    <mergeCell ref="V45:W45"/>
    <mergeCell ref="O100:P100"/>
    <mergeCell ref="BJ124:BK124"/>
    <mergeCell ref="BJ123:BK123"/>
    <mergeCell ref="BJ128:BK128"/>
    <mergeCell ref="CZ64:DA64"/>
    <mergeCell ref="J37:J50"/>
    <mergeCell ref="CO60:DA60"/>
    <mergeCell ref="CO61:DA62"/>
    <mergeCell ref="AP46:AQ47"/>
    <mergeCell ref="BH46:BI47"/>
    <mergeCell ref="BH45:BI45"/>
    <mergeCell ref="BA45:BB45"/>
    <mergeCell ref="BL45:BO45"/>
    <mergeCell ref="BL46:BL47"/>
    <mergeCell ref="BM46:BN47"/>
    <mergeCell ref="BO46:BO47"/>
    <mergeCell ref="BJ45:BK45"/>
    <mergeCell ref="BJ46:BK47"/>
    <mergeCell ref="AZ45:AZ47"/>
    <mergeCell ref="BA46:BG47"/>
    <mergeCell ref="AX113:AY113"/>
    <mergeCell ref="AZ113:BA113"/>
    <mergeCell ref="AX119:AY119"/>
    <mergeCell ref="AP42:AQ43"/>
    <mergeCell ref="J57:J58"/>
    <mergeCell ref="BG117:BH117"/>
    <mergeCell ref="BG118:BH118"/>
    <mergeCell ref="AX117:AY117"/>
    <mergeCell ref="BP60:BR62"/>
    <mergeCell ref="CK60:CN60"/>
    <mergeCell ref="CK61:CN62"/>
    <mergeCell ref="BS61:BS62"/>
  </mergeCells>
  <hyperlinks>
    <hyperlink ref="DD74" location="'Программные таблицы'!B60:U81" display=""/>
    <hyperlink ref="DD78" location="'Программные таблицы'!B60:U81" display=""/>
    <hyperlink ref="DD82" location="'Программные таблицы'!B60:U81" display=""/>
    <hyperlink ref="BQ39" r:id="rId1"/>
    <hyperlink ref="BQ40" location="'Расчетный лист'!GJ99:HO193" display=""/>
    <hyperlink ref="CZ92" r:id="rId2"/>
    <hyperlink ref="CZ93" location="Лист1!GJ99:HO193" display=""/>
    <hyperlink ref="EF47" r:id="rId3"/>
    <hyperlink ref="EF48" location="Лист1!GJ99:HO193" display=""/>
    <hyperlink ref="JK47" r:id="rId4"/>
    <hyperlink ref="JK48" location="Лист1!GJ99:HO193" display=""/>
    <hyperlink ref="AN41" location="'Расчетный лист'!GJ99:HO193" display=""/>
    <hyperlink ref="AN45" location="'Расчетный лист'!GJ99:HO193" display=""/>
    <hyperlink ref="AN49" location="'Расчетный лист'!GJ99:HO193" display=""/>
  </hyperlinks>
  <pageMargins left="0.7" right="0.7" top="0.75" bottom="0.75" header="0.3" footer="0.3"/>
  <pageSetup paperSize="9" orientation="portrait" r:id="rId5"/>
  <drawing r:id="rId6"/>
  <legacyDrawing r:id="rId7"/>
  <oleObjects>
    <mc:AlternateContent xmlns:mc="http://schemas.openxmlformats.org/markup-compatibility/2006">
      <mc:Choice Requires="x14">
        <oleObject progId="Equation.DSMT4" shapeId="1033" r:id="rId8">
          <objectPr defaultSize="0" autoPict="0" r:id="rId9">
            <anchor moveWithCells="1">
              <from>
                <xdr:col>27</xdr:col>
                <xdr:colOff>285750</xdr:colOff>
                <xdr:row>64</xdr:row>
                <xdr:rowOff>133350</xdr:rowOff>
              </from>
              <to>
                <xdr:col>29</xdr:col>
                <xdr:colOff>238125</xdr:colOff>
                <xdr:row>65</xdr:row>
                <xdr:rowOff>457200</xdr:rowOff>
              </to>
            </anchor>
          </objectPr>
        </oleObject>
      </mc:Choice>
      <mc:Fallback>
        <oleObject progId="Equation.DSMT4" shapeId="1033" r:id="rId8"/>
      </mc:Fallback>
    </mc:AlternateContent>
    <mc:AlternateContent xmlns:mc="http://schemas.openxmlformats.org/markup-compatibility/2006">
      <mc:Choice Requires="x14">
        <oleObject progId="Equation.DSMT4" shapeId="1034" r:id="rId10">
          <objectPr defaultSize="0" autoPict="0" r:id="rId11">
            <anchor moveWithCells="1">
              <from>
                <xdr:col>27</xdr:col>
                <xdr:colOff>457200</xdr:colOff>
                <xdr:row>68</xdr:row>
                <xdr:rowOff>352425</xdr:rowOff>
              </from>
              <to>
                <xdr:col>31</xdr:col>
                <xdr:colOff>276225</xdr:colOff>
                <xdr:row>69</xdr:row>
                <xdr:rowOff>323850</xdr:rowOff>
              </to>
            </anchor>
          </objectPr>
        </oleObject>
      </mc:Choice>
      <mc:Fallback>
        <oleObject progId="Equation.DSMT4" shapeId="1034" r:id="rId10"/>
      </mc:Fallback>
    </mc:AlternateContent>
    <mc:AlternateContent xmlns:mc="http://schemas.openxmlformats.org/markup-compatibility/2006">
      <mc:Choice Requires="x14">
        <oleObject progId="Equation.DSMT4" shapeId="1037" r:id="rId12">
          <objectPr defaultSize="0" autoPict="0" r:id="rId13">
            <anchor moveWithCells="1">
              <from>
                <xdr:col>27</xdr:col>
                <xdr:colOff>238125</xdr:colOff>
                <xdr:row>56</xdr:row>
                <xdr:rowOff>114300</xdr:rowOff>
              </from>
              <to>
                <xdr:col>29</xdr:col>
                <xdr:colOff>438150</xdr:colOff>
                <xdr:row>57</xdr:row>
                <xdr:rowOff>447675</xdr:rowOff>
              </to>
            </anchor>
          </objectPr>
        </oleObject>
      </mc:Choice>
      <mc:Fallback>
        <oleObject progId="Equation.DSMT4" shapeId="1037" r:id="rId12"/>
      </mc:Fallback>
    </mc:AlternateContent>
    <mc:AlternateContent xmlns:mc="http://schemas.openxmlformats.org/markup-compatibility/2006">
      <mc:Choice Requires="x14">
        <oleObject progId="Equation.DSMT4" shapeId="1041" r:id="rId14">
          <objectPr defaultSize="0" autoPict="0" r:id="rId15">
            <anchor moveWithCells="1">
              <from>
                <xdr:col>27</xdr:col>
                <xdr:colOff>285750</xdr:colOff>
                <xdr:row>88</xdr:row>
                <xdr:rowOff>114300</xdr:rowOff>
              </from>
              <to>
                <xdr:col>29</xdr:col>
                <xdr:colOff>323850</xdr:colOff>
                <xdr:row>89</xdr:row>
                <xdr:rowOff>514350</xdr:rowOff>
              </to>
            </anchor>
          </objectPr>
        </oleObject>
      </mc:Choice>
      <mc:Fallback>
        <oleObject progId="Equation.DSMT4" shapeId="1041" r:id="rId14"/>
      </mc:Fallback>
    </mc:AlternateContent>
    <mc:AlternateContent xmlns:mc="http://schemas.openxmlformats.org/markup-compatibility/2006">
      <mc:Choice Requires="x14">
        <oleObject progId="Equation.DSMT4" shapeId="1042" r:id="rId16">
          <objectPr defaultSize="0" autoPict="0" r:id="rId17">
            <anchor moveWithCells="1">
              <from>
                <xdr:col>27</xdr:col>
                <xdr:colOff>352425</xdr:colOff>
                <xdr:row>100</xdr:row>
                <xdr:rowOff>266700</xdr:rowOff>
              </from>
              <to>
                <xdr:col>30</xdr:col>
                <xdr:colOff>352425</xdr:colOff>
                <xdr:row>101</xdr:row>
                <xdr:rowOff>228600</xdr:rowOff>
              </to>
            </anchor>
          </objectPr>
        </oleObject>
      </mc:Choice>
      <mc:Fallback>
        <oleObject progId="Equation.DSMT4" shapeId="1042" r:id="rId16"/>
      </mc:Fallback>
    </mc:AlternateContent>
    <mc:AlternateContent xmlns:mc="http://schemas.openxmlformats.org/markup-compatibility/2006">
      <mc:Choice Requires="x14">
        <oleObject progId="Equation.DSMT4" shapeId="1045" r:id="rId18">
          <objectPr defaultSize="0" autoPict="0" r:id="rId19">
            <anchor moveWithCells="1">
              <from>
                <xdr:col>27</xdr:col>
                <xdr:colOff>247650</xdr:colOff>
                <xdr:row>76</xdr:row>
                <xdr:rowOff>95250</xdr:rowOff>
              </from>
              <to>
                <xdr:col>29</xdr:col>
                <xdr:colOff>228600</xdr:colOff>
                <xdr:row>77</xdr:row>
                <xdr:rowOff>495300</xdr:rowOff>
              </to>
            </anchor>
          </objectPr>
        </oleObject>
      </mc:Choice>
      <mc:Fallback>
        <oleObject progId="Equation.DSMT4" shapeId="1045" r:id="rId18"/>
      </mc:Fallback>
    </mc:AlternateContent>
    <mc:AlternateContent xmlns:mc="http://schemas.openxmlformats.org/markup-compatibility/2006">
      <mc:Choice Requires="x14">
        <oleObject progId="Equation.DSMT4" shapeId="1051" r:id="rId20">
          <objectPr defaultSize="0" autoPict="0" r:id="rId21">
            <anchor moveWithCells="1">
              <from>
                <xdr:col>59</xdr:col>
                <xdr:colOff>266700</xdr:colOff>
                <xdr:row>56</xdr:row>
                <xdr:rowOff>304800</xdr:rowOff>
              </from>
              <to>
                <xdr:col>62</xdr:col>
                <xdr:colOff>295275</xdr:colOff>
                <xdr:row>57</xdr:row>
                <xdr:rowOff>276225</xdr:rowOff>
              </to>
            </anchor>
          </objectPr>
        </oleObject>
      </mc:Choice>
      <mc:Fallback>
        <oleObject progId="Equation.DSMT4" shapeId="1051" r:id="rId20"/>
      </mc:Fallback>
    </mc:AlternateContent>
    <mc:AlternateContent xmlns:mc="http://schemas.openxmlformats.org/markup-compatibility/2006">
      <mc:Choice Requires="x14">
        <oleObject progId="Equation.DSMT4" shapeId="1055" r:id="rId22">
          <objectPr defaultSize="0" autoPict="0" r:id="rId23">
            <anchor moveWithCells="1">
              <from>
                <xdr:col>27</xdr:col>
                <xdr:colOff>209550</xdr:colOff>
                <xdr:row>80</xdr:row>
                <xdr:rowOff>95250</xdr:rowOff>
              </from>
              <to>
                <xdr:col>32</xdr:col>
                <xdr:colOff>438150</xdr:colOff>
                <xdr:row>81</xdr:row>
                <xdr:rowOff>495300</xdr:rowOff>
              </to>
            </anchor>
          </objectPr>
        </oleObject>
      </mc:Choice>
      <mc:Fallback>
        <oleObject progId="Equation.DSMT4" shapeId="1055" r:id="rId22"/>
      </mc:Fallback>
    </mc:AlternateContent>
    <mc:AlternateContent xmlns:mc="http://schemas.openxmlformats.org/markup-compatibility/2006">
      <mc:Choice Requires="x14">
        <oleObject progId="Equation.DSMT4" shapeId="1059" r:id="rId24">
          <objectPr defaultSize="0" autoPict="0" r:id="rId25">
            <anchor moveWithCells="1">
              <from>
                <xdr:col>27</xdr:col>
                <xdr:colOff>390525</xdr:colOff>
                <xdr:row>72</xdr:row>
                <xdr:rowOff>352425</xdr:rowOff>
              </from>
              <to>
                <xdr:col>34</xdr:col>
                <xdr:colOff>428625</xdr:colOff>
                <xdr:row>73</xdr:row>
                <xdr:rowOff>323850</xdr:rowOff>
              </to>
            </anchor>
          </objectPr>
        </oleObject>
      </mc:Choice>
      <mc:Fallback>
        <oleObject progId="Equation.DSMT4" shapeId="1059" r:id="rId24"/>
      </mc:Fallback>
    </mc:AlternateContent>
    <mc:AlternateContent xmlns:mc="http://schemas.openxmlformats.org/markup-compatibility/2006">
      <mc:Choice Requires="x14">
        <oleObject progId="Equation.DSMT4" shapeId="1061" r:id="rId26">
          <objectPr defaultSize="0" autoPict="0" r:id="rId27">
            <anchor moveWithCells="1">
              <from>
                <xdr:col>27</xdr:col>
                <xdr:colOff>447675</xdr:colOff>
                <xdr:row>112</xdr:row>
                <xdr:rowOff>295275</xdr:rowOff>
              </from>
              <to>
                <xdr:col>31</xdr:col>
                <xdr:colOff>219075</xdr:colOff>
                <xdr:row>114</xdr:row>
                <xdr:rowOff>257175</xdr:rowOff>
              </to>
            </anchor>
          </objectPr>
        </oleObject>
      </mc:Choice>
      <mc:Fallback>
        <oleObject progId="Equation.DSMT4" shapeId="1061" r:id="rId26"/>
      </mc:Fallback>
    </mc:AlternateContent>
    <mc:AlternateContent xmlns:mc="http://schemas.openxmlformats.org/markup-compatibility/2006">
      <mc:Choice Requires="x14">
        <oleObject progId="Equation.DSMT4" shapeId="1062" r:id="rId28">
          <objectPr defaultSize="0" autoPict="0" r:id="rId29">
            <anchor moveWithCells="1">
              <from>
                <xdr:col>27</xdr:col>
                <xdr:colOff>400050</xdr:colOff>
                <xdr:row>121</xdr:row>
                <xdr:rowOff>342900</xdr:rowOff>
              </from>
              <to>
                <xdr:col>30</xdr:col>
                <xdr:colOff>342900</xdr:colOff>
                <xdr:row>122</xdr:row>
                <xdr:rowOff>323850</xdr:rowOff>
              </to>
            </anchor>
          </objectPr>
        </oleObject>
      </mc:Choice>
      <mc:Fallback>
        <oleObject progId="Equation.DSMT4" shapeId="1062" r:id="rId28"/>
      </mc:Fallback>
    </mc:AlternateContent>
    <mc:AlternateContent xmlns:mc="http://schemas.openxmlformats.org/markup-compatibility/2006">
      <mc:Choice Requires="x14">
        <oleObject progId="Equation.DSMT4" shapeId="1063" r:id="rId30">
          <objectPr defaultSize="0" autoPict="0" r:id="rId31">
            <anchor moveWithCells="1">
              <from>
                <xdr:col>27</xdr:col>
                <xdr:colOff>295275</xdr:colOff>
                <xdr:row>104</xdr:row>
                <xdr:rowOff>142875</xdr:rowOff>
              </from>
              <to>
                <xdr:col>29</xdr:col>
                <xdr:colOff>266700</xdr:colOff>
                <xdr:row>105</xdr:row>
                <xdr:rowOff>476250</xdr:rowOff>
              </to>
            </anchor>
          </objectPr>
        </oleObject>
      </mc:Choice>
      <mc:Fallback>
        <oleObject progId="Equation.DSMT4" shapeId="1063" r:id="rId30"/>
      </mc:Fallback>
    </mc:AlternateContent>
    <mc:AlternateContent xmlns:mc="http://schemas.openxmlformats.org/markup-compatibility/2006">
      <mc:Choice Requires="x14">
        <oleObject progId="Equation.DSMT4" shapeId="1064" r:id="rId32">
          <objectPr defaultSize="0" autoPict="0" r:id="rId33">
            <anchor moveWithCells="1">
              <from>
                <xdr:col>28</xdr:col>
                <xdr:colOff>400050</xdr:colOff>
                <xdr:row>108</xdr:row>
                <xdr:rowOff>104775</xdr:rowOff>
              </from>
              <to>
                <xdr:col>31</xdr:col>
                <xdr:colOff>228600</xdr:colOff>
                <xdr:row>109</xdr:row>
                <xdr:rowOff>447675</xdr:rowOff>
              </to>
            </anchor>
          </objectPr>
        </oleObject>
      </mc:Choice>
      <mc:Fallback>
        <oleObject progId="Equation.DSMT4" shapeId="1064" r:id="rId32"/>
      </mc:Fallback>
    </mc:AlternateContent>
    <mc:AlternateContent xmlns:mc="http://schemas.openxmlformats.org/markup-compatibility/2006">
      <mc:Choice Requires="x14">
        <oleObject progId="Equation.DSMT4" shapeId="1066" r:id="rId34">
          <objectPr defaultSize="0" autoPict="0" r:id="rId35">
            <anchor moveWithCells="1">
              <from>
                <xdr:col>86</xdr:col>
                <xdr:colOff>285750</xdr:colOff>
                <xdr:row>80</xdr:row>
                <xdr:rowOff>142875</xdr:rowOff>
              </from>
              <to>
                <xdr:col>89</xdr:col>
                <xdr:colOff>381000</xdr:colOff>
                <xdr:row>81</xdr:row>
                <xdr:rowOff>466725</xdr:rowOff>
              </to>
            </anchor>
          </objectPr>
        </oleObject>
      </mc:Choice>
      <mc:Fallback>
        <oleObject progId="Equation.DSMT4" shapeId="1066" r:id="rId34"/>
      </mc:Fallback>
    </mc:AlternateContent>
    <mc:AlternateContent xmlns:mc="http://schemas.openxmlformats.org/markup-compatibility/2006">
      <mc:Choice Requires="x14">
        <oleObject progId="Equation.DSMT4" shapeId="1067" r:id="rId36">
          <objectPr defaultSize="0" autoPict="0" r:id="rId37">
            <anchor moveWithCells="1">
              <from>
                <xdr:col>85</xdr:col>
                <xdr:colOff>323850</xdr:colOff>
                <xdr:row>68</xdr:row>
                <xdr:rowOff>304800</xdr:rowOff>
              </from>
              <to>
                <xdr:col>89</xdr:col>
                <xdr:colOff>285750</xdr:colOff>
                <xdr:row>69</xdr:row>
                <xdr:rowOff>266700</xdr:rowOff>
              </to>
            </anchor>
          </objectPr>
        </oleObject>
      </mc:Choice>
      <mc:Fallback>
        <oleObject progId="Equation.DSMT4" shapeId="1067" r:id="rId36"/>
      </mc:Fallback>
    </mc:AlternateContent>
    <mc:AlternateContent xmlns:mc="http://schemas.openxmlformats.org/markup-compatibility/2006">
      <mc:Choice Requires="x14">
        <oleObject progId="Equation.DSMT4" shapeId="1068" r:id="rId38">
          <objectPr defaultSize="0" autoPict="0" r:id="rId39">
            <anchor moveWithCells="1">
              <from>
                <xdr:col>85</xdr:col>
                <xdr:colOff>333375</xdr:colOff>
                <xdr:row>72</xdr:row>
                <xdr:rowOff>142875</xdr:rowOff>
              </from>
              <to>
                <xdr:col>87</xdr:col>
                <xdr:colOff>323850</xdr:colOff>
                <xdr:row>73</xdr:row>
                <xdr:rowOff>466725</xdr:rowOff>
              </to>
            </anchor>
          </objectPr>
        </oleObject>
      </mc:Choice>
      <mc:Fallback>
        <oleObject progId="Equation.DSMT4" shapeId="1068" r:id="rId38"/>
      </mc:Fallback>
    </mc:AlternateContent>
    <mc:AlternateContent xmlns:mc="http://schemas.openxmlformats.org/markup-compatibility/2006">
      <mc:Choice Requires="x14">
        <oleObject progId="Equation.DSMT4" shapeId="1069" r:id="rId40">
          <objectPr defaultSize="0" autoPict="0" r:id="rId41">
            <anchor moveWithCells="1">
              <from>
                <xdr:col>85</xdr:col>
                <xdr:colOff>333375</xdr:colOff>
                <xdr:row>64</xdr:row>
                <xdr:rowOff>95250</xdr:rowOff>
              </from>
              <to>
                <xdr:col>87</xdr:col>
                <xdr:colOff>323850</xdr:colOff>
                <xdr:row>65</xdr:row>
                <xdr:rowOff>495300</xdr:rowOff>
              </to>
            </anchor>
          </objectPr>
        </oleObject>
      </mc:Choice>
      <mc:Fallback>
        <oleObject progId="Equation.DSMT4" shapeId="1069" r:id="rId40"/>
      </mc:Fallback>
    </mc:AlternateContent>
    <mc:AlternateContent xmlns:mc="http://schemas.openxmlformats.org/markup-compatibility/2006">
      <mc:Choice Requires="x14">
        <oleObject progId="Equation.DSMT4" shapeId="1070" r:id="rId42">
          <objectPr defaultSize="0" autoPict="0" r:id="rId43">
            <anchor moveWithCells="1">
              <from>
                <xdr:col>85</xdr:col>
                <xdr:colOff>323850</xdr:colOff>
                <xdr:row>104</xdr:row>
                <xdr:rowOff>95250</xdr:rowOff>
              </from>
              <to>
                <xdr:col>88</xdr:col>
                <xdr:colOff>247650</xdr:colOff>
                <xdr:row>105</xdr:row>
                <xdr:rowOff>504825</xdr:rowOff>
              </to>
            </anchor>
          </objectPr>
        </oleObject>
      </mc:Choice>
      <mc:Fallback>
        <oleObject progId="Equation.DSMT4" shapeId="1070" r:id="rId42"/>
      </mc:Fallback>
    </mc:AlternateContent>
    <mc:AlternateContent xmlns:mc="http://schemas.openxmlformats.org/markup-compatibility/2006">
      <mc:Choice Requires="x14">
        <oleObject progId="Equation.DSMT4" shapeId="1073" r:id="rId44">
          <objectPr defaultSize="0" autoPict="0" r:id="rId45">
            <anchor moveWithCells="1">
              <from>
                <xdr:col>27</xdr:col>
                <xdr:colOff>238125</xdr:colOff>
                <xdr:row>96</xdr:row>
                <xdr:rowOff>123825</xdr:rowOff>
              </from>
              <to>
                <xdr:col>29</xdr:col>
                <xdr:colOff>400050</xdr:colOff>
                <xdr:row>97</xdr:row>
                <xdr:rowOff>447675</xdr:rowOff>
              </to>
            </anchor>
          </objectPr>
        </oleObject>
      </mc:Choice>
      <mc:Fallback>
        <oleObject progId="Equation.DSMT4" shapeId="1073" r:id="rId44"/>
      </mc:Fallback>
    </mc:AlternateContent>
    <mc:AlternateContent xmlns:mc="http://schemas.openxmlformats.org/markup-compatibility/2006">
      <mc:Choice Requires="x14">
        <oleObject progId="Equation.DSMT4" shapeId="1074" r:id="rId46">
          <objectPr defaultSize="0" autoPict="0" r:id="rId47">
            <anchor moveWithCells="1">
              <from>
                <xdr:col>85</xdr:col>
                <xdr:colOff>295275</xdr:colOff>
                <xdr:row>84</xdr:row>
                <xdr:rowOff>95250</xdr:rowOff>
              </from>
              <to>
                <xdr:col>89</xdr:col>
                <xdr:colOff>95250</xdr:colOff>
                <xdr:row>85</xdr:row>
                <xdr:rowOff>495300</xdr:rowOff>
              </to>
            </anchor>
          </objectPr>
        </oleObject>
      </mc:Choice>
      <mc:Fallback>
        <oleObject progId="Equation.DSMT4" shapeId="1074" r:id="rId46"/>
      </mc:Fallback>
    </mc:AlternateContent>
    <mc:AlternateContent xmlns:mc="http://schemas.openxmlformats.org/markup-compatibility/2006">
      <mc:Choice Requires="x14">
        <oleObject progId="Equation.DSMT4" shapeId="1077" r:id="rId48">
          <objectPr defaultSize="0" autoPict="0" r:id="rId49">
            <anchor moveWithCells="1">
              <from>
                <xdr:col>27</xdr:col>
                <xdr:colOff>333375</xdr:colOff>
                <xdr:row>117</xdr:row>
                <xdr:rowOff>285750</xdr:rowOff>
              </from>
              <to>
                <xdr:col>30</xdr:col>
                <xdr:colOff>285750</xdr:colOff>
                <xdr:row>118</xdr:row>
                <xdr:rowOff>323850</xdr:rowOff>
              </to>
            </anchor>
          </objectPr>
        </oleObject>
      </mc:Choice>
      <mc:Fallback>
        <oleObject progId="Equation.DSMT4" shapeId="1077" r:id="rId48"/>
      </mc:Fallback>
    </mc:AlternateContent>
    <mc:AlternateContent xmlns:mc="http://schemas.openxmlformats.org/markup-compatibility/2006">
      <mc:Choice Requires="x14">
        <oleObject progId="Equation.DSMT4" shapeId="1078" r:id="rId50">
          <objectPr defaultSize="0" autoPict="0" r:id="rId51">
            <anchor moveWithCells="1">
              <from>
                <xdr:col>66</xdr:col>
                <xdr:colOff>419100</xdr:colOff>
                <xdr:row>25</xdr:row>
                <xdr:rowOff>114300</xdr:rowOff>
              </from>
              <to>
                <xdr:col>69</xdr:col>
                <xdr:colOff>190500</xdr:colOff>
                <xdr:row>26</xdr:row>
                <xdr:rowOff>504825</xdr:rowOff>
              </to>
            </anchor>
          </objectPr>
        </oleObject>
      </mc:Choice>
      <mc:Fallback>
        <oleObject progId="Equation.DSMT4" shapeId="1078" r:id="rId50"/>
      </mc:Fallback>
    </mc:AlternateContent>
    <mc:AlternateContent xmlns:mc="http://schemas.openxmlformats.org/markup-compatibility/2006">
      <mc:Choice Requires="x14">
        <oleObject progId="Equation.DSMT4" shapeId="1079" r:id="rId52">
          <objectPr defaultSize="0" autoPict="0" r:id="rId53">
            <anchor moveWithCells="1">
              <from>
                <xdr:col>59</xdr:col>
                <xdr:colOff>390525</xdr:colOff>
                <xdr:row>64</xdr:row>
                <xdr:rowOff>276225</xdr:rowOff>
              </from>
              <to>
                <xdr:col>63</xdr:col>
                <xdr:colOff>304800</xdr:colOff>
                <xdr:row>65</xdr:row>
                <xdr:rowOff>323850</xdr:rowOff>
              </to>
            </anchor>
          </objectPr>
        </oleObject>
      </mc:Choice>
      <mc:Fallback>
        <oleObject progId="Equation.DSMT4" shapeId="1079" r:id="rId52"/>
      </mc:Fallback>
    </mc:AlternateContent>
    <mc:AlternateContent xmlns:mc="http://schemas.openxmlformats.org/markup-compatibility/2006">
      <mc:Choice Requires="x14">
        <oleObject progId="Equation.DSMT4" shapeId="1081" r:id="rId54">
          <objectPr defaultSize="0" autoPict="0" r:id="rId55">
            <anchor moveWithCells="1">
              <from>
                <xdr:col>59</xdr:col>
                <xdr:colOff>285750</xdr:colOff>
                <xdr:row>60</xdr:row>
                <xdr:rowOff>295275</xdr:rowOff>
              </from>
              <to>
                <xdr:col>62</xdr:col>
                <xdr:colOff>457200</xdr:colOff>
                <xdr:row>61</xdr:row>
                <xdr:rowOff>333375</xdr:rowOff>
              </to>
            </anchor>
          </objectPr>
        </oleObject>
      </mc:Choice>
      <mc:Fallback>
        <oleObject progId="Equation.DSMT4" shapeId="1081" r:id="rId54"/>
      </mc:Fallback>
    </mc:AlternateContent>
    <mc:AlternateContent xmlns:mc="http://schemas.openxmlformats.org/markup-compatibility/2006">
      <mc:Choice Requires="x14">
        <oleObject progId="Equation.DSMT4" shapeId="1083" r:id="rId56">
          <objectPr defaultSize="0" autoPict="0" r:id="rId57">
            <anchor moveWithCells="1">
              <from>
                <xdr:col>85</xdr:col>
                <xdr:colOff>352425</xdr:colOff>
                <xdr:row>108</xdr:row>
                <xdr:rowOff>361950</xdr:rowOff>
              </from>
              <to>
                <xdr:col>89</xdr:col>
                <xdr:colOff>104775</xdr:colOff>
                <xdr:row>109</xdr:row>
                <xdr:rowOff>400050</xdr:rowOff>
              </to>
            </anchor>
          </objectPr>
        </oleObject>
      </mc:Choice>
      <mc:Fallback>
        <oleObject progId="Equation.DSMT4" shapeId="1083" r:id="rId56"/>
      </mc:Fallback>
    </mc:AlternateContent>
    <mc:AlternateContent xmlns:mc="http://schemas.openxmlformats.org/markup-compatibility/2006">
      <mc:Choice Requires="x14">
        <oleObject progId="Equation.DSMT4" shapeId="1084" r:id="rId58">
          <objectPr defaultSize="0" autoPict="0" r:id="rId59">
            <anchor moveWithCells="1">
              <from>
                <xdr:col>85</xdr:col>
                <xdr:colOff>190500</xdr:colOff>
                <xdr:row>88</xdr:row>
                <xdr:rowOff>381000</xdr:rowOff>
              </from>
              <to>
                <xdr:col>88</xdr:col>
                <xdr:colOff>514350</xdr:colOff>
                <xdr:row>89</xdr:row>
                <xdr:rowOff>342900</xdr:rowOff>
              </to>
            </anchor>
          </objectPr>
        </oleObject>
      </mc:Choice>
      <mc:Fallback>
        <oleObject progId="Equation.DSMT4" shapeId="1084" r:id="rId58"/>
      </mc:Fallback>
    </mc:AlternateContent>
    <mc:AlternateContent xmlns:mc="http://schemas.openxmlformats.org/markup-compatibility/2006">
      <mc:Choice Requires="x14">
        <oleObject progId="Equation.DSMT4" shapeId="1085" r:id="rId60">
          <objectPr defaultSize="0" autoPict="0" r:id="rId61">
            <anchor moveWithCells="1">
              <from>
                <xdr:col>113</xdr:col>
                <xdr:colOff>304800</xdr:colOff>
                <xdr:row>64</xdr:row>
                <xdr:rowOff>123825</xdr:rowOff>
              </from>
              <to>
                <xdr:col>115</xdr:col>
                <xdr:colOff>228600</xdr:colOff>
                <xdr:row>65</xdr:row>
                <xdr:rowOff>514350</xdr:rowOff>
              </to>
            </anchor>
          </objectPr>
        </oleObject>
      </mc:Choice>
      <mc:Fallback>
        <oleObject progId="Equation.DSMT4" shapeId="1085" r:id="rId60"/>
      </mc:Fallback>
    </mc:AlternateContent>
    <mc:AlternateContent xmlns:mc="http://schemas.openxmlformats.org/markup-compatibility/2006">
      <mc:Choice Requires="x14">
        <oleObject progId="Equation.DSMT4" shapeId="1086" r:id="rId62">
          <objectPr defaultSize="0" autoPict="0" r:id="rId63">
            <anchor moveWithCells="1">
              <from>
                <xdr:col>85</xdr:col>
                <xdr:colOff>285750</xdr:colOff>
                <xdr:row>100</xdr:row>
                <xdr:rowOff>142875</xdr:rowOff>
              </from>
              <to>
                <xdr:col>87</xdr:col>
                <xdr:colOff>352425</xdr:colOff>
                <xdr:row>101</xdr:row>
                <xdr:rowOff>457200</xdr:rowOff>
              </to>
            </anchor>
          </objectPr>
        </oleObject>
      </mc:Choice>
      <mc:Fallback>
        <oleObject progId="Equation.DSMT4" shapeId="1086" r:id="rId62"/>
      </mc:Fallback>
    </mc:AlternateContent>
    <mc:AlternateContent xmlns:mc="http://schemas.openxmlformats.org/markup-compatibility/2006">
      <mc:Choice Requires="x14">
        <oleObject progId="Equation.DSMT4" shapeId="1087" r:id="rId64">
          <objectPr defaultSize="0" autoPict="0" r:id="rId65">
            <anchor moveWithCells="1">
              <from>
                <xdr:col>77</xdr:col>
                <xdr:colOff>219075</xdr:colOff>
                <xdr:row>41</xdr:row>
                <xdr:rowOff>381000</xdr:rowOff>
              </from>
              <to>
                <xdr:col>79</xdr:col>
                <xdr:colOff>504825</xdr:colOff>
                <xdr:row>43</xdr:row>
                <xdr:rowOff>95250</xdr:rowOff>
              </to>
            </anchor>
          </objectPr>
        </oleObject>
      </mc:Choice>
      <mc:Fallback>
        <oleObject progId="Equation.DSMT4" shapeId="1087" r:id="rId64"/>
      </mc:Fallback>
    </mc:AlternateContent>
    <mc:AlternateContent xmlns:mc="http://schemas.openxmlformats.org/markup-compatibility/2006">
      <mc:Choice Requires="x14">
        <oleObject progId="Equation.DSMT4" shapeId="1088" r:id="rId66">
          <objectPr defaultSize="0" autoPict="0" r:id="rId67">
            <anchor moveWithCells="1">
              <from>
                <xdr:col>85</xdr:col>
                <xdr:colOff>304800</xdr:colOff>
                <xdr:row>56</xdr:row>
                <xdr:rowOff>333375</xdr:rowOff>
              </from>
              <to>
                <xdr:col>88</xdr:col>
                <xdr:colOff>133350</xdr:colOff>
                <xdr:row>57</xdr:row>
                <xdr:rowOff>304800</xdr:rowOff>
              </to>
            </anchor>
          </objectPr>
        </oleObject>
      </mc:Choice>
      <mc:Fallback>
        <oleObject progId="Equation.DSMT4" shapeId="1088" r:id="rId66"/>
      </mc:Fallback>
    </mc:AlternateContent>
    <mc:AlternateContent xmlns:mc="http://schemas.openxmlformats.org/markup-compatibility/2006">
      <mc:Choice Requires="x14">
        <oleObject progId="Equation.DSMT4" shapeId="1089" r:id="rId68">
          <objectPr defaultSize="0" autoPict="0" r:id="rId69">
            <anchor moveWithCells="1">
              <from>
                <xdr:col>85</xdr:col>
                <xdr:colOff>190500</xdr:colOff>
                <xdr:row>76</xdr:row>
                <xdr:rowOff>161925</xdr:rowOff>
              </from>
              <to>
                <xdr:col>88</xdr:col>
                <xdr:colOff>428625</xdr:colOff>
                <xdr:row>77</xdr:row>
                <xdr:rowOff>485775</xdr:rowOff>
              </to>
            </anchor>
          </objectPr>
        </oleObject>
      </mc:Choice>
      <mc:Fallback>
        <oleObject progId="Equation.DSMT4" shapeId="1089" r:id="rId68"/>
      </mc:Fallback>
    </mc:AlternateContent>
    <mc:AlternateContent xmlns:mc="http://schemas.openxmlformats.org/markup-compatibility/2006">
      <mc:Choice Requires="x14">
        <oleObject progId="Equation.DSMT4" shapeId="1090" r:id="rId70">
          <objectPr defaultSize="0" autoPict="0" r:id="rId71">
            <anchor moveWithCells="1">
              <from>
                <xdr:col>85</xdr:col>
                <xdr:colOff>352425</xdr:colOff>
                <xdr:row>52</xdr:row>
                <xdr:rowOff>257175</xdr:rowOff>
              </from>
              <to>
                <xdr:col>89</xdr:col>
                <xdr:colOff>285750</xdr:colOff>
                <xdr:row>53</xdr:row>
                <xdr:rowOff>219075</xdr:rowOff>
              </to>
            </anchor>
          </objectPr>
        </oleObject>
      </mc:Choice>
      <mc:Fallback>
        <oleObject progId="Equation.DSMT4" shapeId="1090" r:id="rId70"/>
      </mc:Fallback>
    </mc:AlternateContent>
    <mc:AlternateContent xmlns:mc="http://schemas.openxmlformats.org/markup-compatibility/2006">
      <mc:Choice Requires="x14">
        <oleObject progId="Equation.DSMT4" shapeId="1091" r:id="rId72">
          <objectPr defaultSize="0" autoPict="0" r:id="rId73">
            <anchor moveWithCells="1">
              <from>
                <xdr:col>88</xdr:col>
                <xdr:colOff>238125</xdr:colOff>
                <xdr:row>60</xdr:row>
                <xdr:rowOff>295275</xdr:rowOff>
              </from>
              <to>
                <xdr:col>91</xdr:col>
                <xdr:colOff>438150</xdr:colOff>
                <xdr:row>61</xdr:row>
                <xdr:rowOff>266700</xdr:rowOff>
              </to>
            </anchor>
          </objectPr>
        </oleObject>
      </mc:Choice>
      <mc:Fallback>
        <oleObject progId="Equation.DSMT4" shapeId="1091" r:id="rId72"/>
      </mc:Fallback>
    </mc:AlternateContent>
    <mc:AlternateContent xmlns:mc="http://schemas.openxmlformats.org/markup-compatibility/2006">
      <mc:Choice Requires="x14">
        <oleObject progId="Equation.DSMT4" shapeId="1100" r:id="rId74">
          <objectPr defaultSize="0" r:id="rId75">
            <anchor moveWithCells="1">
              <from>
                <xdr:col>164</xdr:col>
                <xdr:colOff>266700</xdr:colOff>
                <xdr:row>40</xdr:row>
                <xdr:rowOff>523875</xdr:rowOff>
              </from>
              <to>
                <xdr:col>179</xdr:col>
                <xdr:colOff>504825</xdr:colOff>
                <xdr:row>49</xdr:row>
                <xdr:rowOff>409575</xdr:rowOff>
              </to>
            </anchor>
          </objectPr>
        </oleObject>
      </mc:Choice>
      <mc:Fallback>
        <oleObject progId="Equation.DSMT4" shapeId="1100" r:id="rId74"/>
      </mc:Fallback>
    </mc:AlternateContent>
    <mc:AlternateContent xmlns:mc="http://schemas.openxmlformats.org/markup-compatibility/2006">
      <mc:Choice Requires="x14">
        <oleObject progId="Equation.DSMT4" shapeId="1101" r:id="rId76">
          <objectPr defaultSize="0" autoPict="0" r:id="rId77">
            <anchor moveWithCells="1">
              <from>
                <xdr:col>92</xdr:col>
                <xdr:colOff>209550</xdr:colOff>
                <xdr:row>60</xdr:row>
                <xdr:rowOff>219075</xdr:rowOff>
              </from>
              <to>
                <xdr:col>104</xdr:col>
                <xdr:colOff>428625</xdr:colOff>
                <xdr:row>61</xdr:row>
                <xdr:rowOff>390525</xdr:rowOff>
              </to>
            </anchor>
          </objectPr>
        </oleObject>
      </mc:Choice>
      <mc:Fallback>
        <oleObject progId="Equation.DSMT4" shapeId="1101" r:id="rId7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40"/>
  <sheetViews>
    <sheetView topLeftCell="A25" zoomScale="70" zoomScaleNormal="70" workbookViewId="0">
      <selection activeCell="BD44" sqref="BD44"/>
    </sheetView>
  </sheetViews>
  <sheetFormatPr defaultColWidth="5.7109375" defaultRowHeight="30" customHeight="1" x14ac:dyDescent="0.3"/>
  <cols>
    <col min="1" max="5" width="5.7109375" style="47"/>
    <col min="6" max="6" width="5.7109375" style="47" customWidth="1"/>
    <col min="7" max="16384" width="5.7109375" style="47"/>
  </cols>
  <sheetData>
    <row r="1" spans="1:86" ht="30" customHeight="1" thickBot="1" x14ac:dyDescent="0.35">
      <c r="A1" s="485" t="str">
        <f>CONCATENATE("Расчет однофазного конденсаторного асинхронного микродвигателя Pн ", $R$4," Вт,  2p = ", $R$5,", n = ",$R$6," об/мин")</f>
        <v>Расчет однофазного конденсаторного асинхронного микродвигателя Pн 90 Вт,  2p = 6, n = 955 об/мин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7"/>
      <c r="Z1" s="485" t="str">
        <f>$A$1</f>
        <v>Расчет однофазного конденсаторного асинхронного микродвигателя Pн 90 Вт,  2p = 6, n = 955 об/мин</v>
      </c>
      <c r="AA1" s="486"/>
      <c r="AB1" s="486"/>
      <c r="AC1" s="486"/>
      <c r="AD1" s="486"/>
      <c r="AE1" s="486"/>
      <c r="AF1" s="486"/>
      <c r="AG1" s="486"/>
      <c r="AH1" s="486"/>
      <c r="AI1" s="486"/>
      <c r="AJ1" s="486"/>
      <c r="AK1" s="486"/>
      <c r="AL1" s="486"/>
      <c r="AM1" s="486"/>
      <c r="AN1" s="486"/>
      <c r="AO1" s="486"/>
      <c r="AP1" s="486"/>
      <c r="AQ1" s="486"/>
      <c r="AR1" s="486"/>
      <c r="AS1" s="486"/>
      <c r="AT1" s="486"/>
      <c r="AU1" s="486"/>
      <c r="AV1" s="486"/>
      <c r="AW1" s="486"/>
      <c r="AX1" s="487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</row>
    <row r="2" spans="1:86" ht="30" customHeight="1" thickBot="1" x14ac:dyDescent="0.35">
      <c r="A2" s="696"/>
      <c r="B2" s="702" t="s">
        <v>429</v>
      </c>
      <c r="C2" s="703"/>
      <c r="D2" s="703"/>
      <c r="E2" s="703"/>
      <c r="F2" s="703"/>
      <c r="G2" s="703"/>
      <c r="H2" s="703"/>
      <c r="I2" s="703"/>
      <c r="J2" s="703"/>
      <c r="K2" s="703"/>
      <c r="L2" s="703"/>
      <c r="M2" s="703"/>
      <c r="N2" s="703"/>
      <c r="O2" s="703"/>
      <c r="P2" s="703"/>
      <c r="Q2" s="704"/>
      <c r="R2" s="719" t="s">
        <v>42</v>
      </c>
      <c r="S2" s="719"/>
      <c r="T2" s="721" t="s">
        <v>43</v>
      </c>
      <c r="U2" s="721"/>
      <c r="V2" s="723" t="s">
        <v>44</v>
      </c>
      <c r="W2" s="723"/>
      <c r="X2" s="723"/>
      <c r="Y2" s="724"/>
      <c r="Z2" s="481" t="s">
        <v>457</v>
      </c>
      <c r="AA2" s="482"/>
      <c r="AB2" s="482"/>
      <c r="AC2" s="482"/>
      <c r="AD2" s="482"/>
      <c r="AE2" s="482"/>
      <c r="AF2" s="482"/>
      <c r="AG2" s="111"/>
      <c r="AH2" s="450"/>
      <c r="AI2" s="568">
        <v>19</v>
      </c>
      <c r="AJ2" s="569"/>
      <c r="AK2" s="75"/>
      <c r="AL2" s="597" t="s">
        <v>42</v>
      </c>
      <c r="AM2" s="598"/>
      <c r="AN2" s="599" t="s">
        <v>43</v>
      </c>
      <c r="AO2" s="600"/>
      <c r="AP2" s="601" t="s">
        <v>44</v>
      </c>
      <c r="AQ2" s="602"/>
      <c r="AR2" s="602"/>
      <c r="AS2" s="636"/>
      <c r="AT2" s="760" t="s">
        <v>46</v>
      </c>
      <c r="AU2" s="602"/>
      <c r="AV2" s="602"/>
      <c r="AW2" s="602"/>
      <c r="AX2" s="63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</row>
    <row r="3" spans="1:86" ht="30" customHeight="1" x14ac:dyDescent="0.3">
      <c r="A3" s="697"/>
      <c r="B3" s="705"/>
      <c r="C3" s="706"/>
      <c r="D3" s="706"/>
      <c r="E3" s="706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7"/>
      <c r="R3" s="720"/>
      <c r="S3" s="720"/>
      <c r="T3" s="722"/>
      <c r="U3" s="722"/>
      <c r="V3" s="725"/>
      <c r="W3" s="725"/>
      <c r="X3" s="725"/>
      <c r="Y3" s="726"/>
      <c r="Z3" s="483"/>
      <c r="AA3" s="484"/>
      <c r="AB3" s="484"/>
      <c r="AC3" s="484"/>
      <c r="AD3" s="484"/>
      <c r="AE3" s="484"/>
      <c r="AF3" s="484"/>
      <c r="AG3" s="112"/>
      <c r="AH3" s="450"/>
      <c r="AI3" s="754"/>
      <c r="AJ3" s="755"/>
      <c r="AK3" s="756"/>
      <c r="AL3" s="537">
        <f>'Расчетный лист'!BZ53</f>
        <v>285.736176</v>
      </c>
      <c r="AM3" s="538"/>
      <c r="AN3" s="647" t="s">
        <v>242</v>
      </c>
      <c r="AO3" s="187"/>
      <c r="AP3" s="176"/>
      <c r="AQ3" s="524" t="s">
        <v>456</v>
      </c>
      <c r="AR3" s="525"/>
      <c r="AS3" s="631"/>
      <c r="AT3" s="750"/>
      <c r="AU3" s="156"/>
      <c r="AV3" s="156"/>
      <c r="AW3" s="156"/>
      <c r="AX3" s="528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</row>
    <row r="4" spans="1:86" ht="30" customHeight="1" thickBot="1" x14ac:dyDescent="0.35">
      <c r="A4" s="697"/>
      <c r="B4" s="691" t="s">
        <v>99</v>
      </c>
      <c r="C4" s="692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2"/>
      <c r="O4" s="692"/>
      <c r="P4" s="692"/>
      <c r="Q4" s="693"/>
      <c r="R4" s="718">
        <f>'Расчетный лист'!T39</f>
        <v>90</v>
      </c>
      <c r="S4" s="718"/>
      <c r="T4" s="701" t="s">
        <v>100</v>
      </c>
      <c r="U4" s="701"/>
      <c r="V4" s="34"/>
      <c r="W4" s="381" t="s">
        <v>421</v>
      </c>
      <c r="X4" s="695"/>
      <c r="Y4" s="70"/>
      <c r="Z4" s="581"/>
      <c r="AA4" s="582"/>
      <c r="AB4" s="582"/>
      <c r="AC4" s="582"/>
      <c r="AD4" s="582"/>
      <c r="AE4" s="582"/>
      <c r="AF4" s="582"/>
      <c r="AG4" s="583"/>
      <c r="AH4" s="749"/>
      <c r="AI4" s="757"/>
      <c r="AJ4" s="758"/>
      <c r="AK4" s="759"/>
      <c r="AL4" s="539"/>
      <c r="AM4" s="540"/>
      <c r="AN4" s="623"/>
      <c r="AO4" s="189"/>
      <c r="AP4" s="177"/>
      <c r="AQ4" s="526"/>
      <c r="AR4" s="527"/>
      <c r="AS4" s="632"/>
      <c r="AT4" s="751"/>
      <c r="AU4" s="266"/>
      <c r="AV4" s="266"/>
      <c r="AW4" s="266"/>
      <c r="AX4" s="630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</row>
    <row r="5" spans="1:86" ht="30" customHeight="1" thickBot="1" x14ac:dyDescent="0.35">
      <c r="A5" s="697"/>
      <c r="B5" s="691" t="s">
        <v>107</v>
      </c>
      <c r="C5" s="692"/>
      <c r="D5" s="692"/>
      <c r="E5" s="692"/>
      <c r="F5" s="692"/>
      <c r="G5" s="692"/>
      <c r="H5" s="692"/>
      <c r="I5" s="692"/>
      <c r="J5" s="692"/>
      <c r="K5" s="692"/>
      <c r="L5" s="692"/>
      <c r="M5" s="692"/>
      <c r="N5" s="692"/>
      <c r="O5" s="692"/>
      <c r="P5" s="692"/>
      <c r="Q5" s="693"/>
      <c r="R5" s="716">
        <f>'Расчетный лист'!T40</f>
        <v>6</v>
      </c>
      <c r="S5" s="717"/>
      <c r="T5" s="701" t="s">
        <v>104</v>
      </c>
      <c r="U5" s="701"/>
      <c r="V5" s="34"/>
      <c r="W5" s="381" t="s">
        <v>112</v>
      </c>
      <c r="X5" s="695"/>
      <c r="Y5" s="70"/>
      <c r="Z5" s="581"/>
      <c r="AA5" s="582"/>
      <c r="AB5" s="582"/>
      <c r="AC5" s="582"/>
      <c r="AD5" s="582"/>
      <c r="AE5" s="582"/>
      <c r="AF5" s="582"/>
      <c r="AG5" s="583"/>
      <c r="AH5" s="761"/>
      <c r="AI5" s="568">
        <v>20</v>
      </c>
      <c r="AJ5" s="569"/>
      <c r="AK5" s="79"/>
      <c r="AL5" s="672" t="s">
        <v>42</v>
      </c>
      <c r="AM5" s="673"/>
      <c r="AN5" s="645" t="s">
        <v>43</v>
      </c>
      <c r="AO5" s="646"/>
      <c r="AP5" s="654" t="s">
        <v>44</v>
      </c>
      <c r="AQ5" s="655"/>
      <c r="AR5" s="655"/>
      <c r="AS5" s="604"/>
      <c r="AT5" s="752" t="s">
        <v>46</v>
      </c>
      <c r="AU5" s="513"/>
      <c r="AV5" s="513"/>
      <c r="AW5" s="513"/>
      <c r="AX5" s="515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6"/>
    </row>
    <row r="6" spans="1:86" ht="30" customHeight="1" x14ac:dyDescent="0.3">
      <c r="A6" s="697"/>
      <c r="B6" s="691" t="s">
        <v>101</v>
      </c>
      <c r="C6" s="692"/>
      <c r="D6" s="692"/>
      <c r="E6" s="692"/>
      <c r="F6" s="692"/>
      <c r="G6" s="692"/>
      <c r="H6" s="692"/>
      <c r="I6" s="692"/>
      <c r="J6" s="692"/>
      <c r="K6" s="692"/>
      <c r="L6" s="692"/>
      <c r="M6" s="692"/>
      <c r="N6" s="692"/>
      <c r="O6" s="692"/>
      <c r="P6" s="692"/>
      <c r="Q6" s="693"/>
      <c r="R6" s="718">
        <f>'Расчетный лист'!T41</f>
        <v>955</v>
      </c>
      <c r="S6" s="718"/>
      <c r="T6" s="701" t="s">
        <v>102</v>
      </c>
      <c r="U6" s="701"/>
      <c r="V6" s="34"/>
      <c r="W6" s="381" t="s">
        <v>108</v>
      </c>
      <c r="X6" s="695"/>
      <c r="Y6" s="70"/>
      <c r="Z6" s="581"/>
      <c r="AA6" s="582"/>
      <c r="AB6" s="582"/>
      <c r="AC6" s="582"/>
      <c r="AD6" s="582"/>
      <c r="AE6" s="582"/>
      <c r="AF6" s="582"/>
      <c r="AG6" s="583"/>
      <c r="AH6" s="450"/>
      <c r="AI6" s="225" t="s">
        <v>247</v>
      </c>
      <c r="AJ6" s="226"/>
      <c r="AK6" s="227"/>
      <c r="AL6" s="537">
        <f>'Расчетный лист'!BZ57</f>
        <v>314</v>
      </c>
      <c r="AM6" s="538"/>
      <c r="AN6" s="647" t="s">
        <v>401</v>
      </c>
      <c r="AO6" s="187"/>
      <c r="AP6" s="176"/>
      <c r="AQ6" s="524" t="s">
        <v>247</v>
      </c>
      <c r="AR6" s="525"/>
      <c r="AS6" s="631"/>
      <c r="AT6" s="750"/>
      <c r="AU6" s="156"/>
      <c r="AV6" s="156"/>
      <c r="AW6" s="156"/>
      <c r="AX6" s="528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</row>
    <row r="7" spans="1:86" ht="30" customHeight="1" thickBot="1" x14ac:dyDescent="0.35">
      <c r="A7" s="697"/>
      <c r="B7" s="691" t="s">
        <v>111</v>
      </c>
      <c r="C7" s="692"/>
      <c r="D7" s="692"/>
      <c r="E7" s="692"/>
      <c r="F7" s="692"/>
      <c r="G7" s="692"/>
      <c r="H7" s="692"/>
      <c r="I7" s="692"/>
      <c r="J7" s="692"/>
      <c r="K7" s="692"/>
      <c r="L7" s="692"/>
      <c r="M7" s="692"/>
      <c r="N7" s="692"/>
      <c r="O7" s="692"/>
      <c r="P7" s="692"/>
      <c r="Q7" s="693"/>
      <c r="R7" s="699">
        <f>'Расчетный лист'!T42</f>
        <v>0.69</v>
      </c>
      <c r="S7" s="700"/>
      <c r="T7" s="694" t="s">
        <v>116</v>
      </c>
      <c r="U7" s="694"/>
      <c r="V7" s="34"/>
      <c r="W7" s="381" t="s">
        <v>110</v>
      </c>
      <c r="X7" s="695"/>
      <c r="Y7" s="70"/>
      <c r="Z7" s="581"/>
      <c r="AA7" s="582"/>
      <c r="AB7" s="582"/>
      <c r="AC7" s="582"/>
      <c r="AD7" s="582"/>
      <c r="AE7" s="582"/>
      <c r="AF7" s="582"/>
      <c r="AG7" s="583"/>
      <c r="AH7" s="749"/>
      <c r="AI7" s="228"/>
      <c r="AJ7" s="188"/>
      <c r="AK7" s="189"/>
      <c r="AL7" s="539"/>
      <c r="AM7" s="540"/>
      <c r="AN7" s="623"/>
      <c r="AO7" s="189"/>
      <c r="AP7" s="177"/>
      <c r="AQ7" s="526"/>
      <c r="AR7" s="527"/>
      <c r="AS7" s="632"/>
      <c r="AT7" s="753"/>
      <c r="AU7" s="159"/>
      <c r="AV7" s="159"/>
      <c r="AW7" s="159"/>
      <c r="AX7" s="529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</row>
    <row r="8" spans="1:86" ht="30" customHeight="1" thickBot="1" x14ac:dyDescent="0.35">
      <c r="A8" s="697"/>
      <c r="B8" s="691" t="s">
        <v>109</v>
      </c>
      <c r="C8" s="692"/>
      <c r="D8" s="692"/>
      <c r="E8" s="692"/>
      <c r="F8" s="692"/>
      <c r="G8" s="692"/>
      <c r="H8" s="692"/>
      <c r="I8" s="692"/>
      <c r="J8" s="692"/>
      <c r="K8" s="692"/>
      <c r="L8" s="692"/>
      <c r="M8" s="692"/>
      <c r="N8" s="692"/>
      <c r="O8" s="692"/>
      <c r="P8" s="692"/>
      <c r="Q8" s="693"/>
      <c r="R8" s="699">
        <f>'Расчетный лист'!T43</f>
        <v>0.62</v>
      </c>
      <c r="S8" s="700"/>
      <c r="T8" s="701" t="s">
        <v>115</v>
      </c>
      <c r="U8" s="701"/>
      <c r="V8" s="34"/>
      <c r="W8" s="381" t="s">
        <v>52</v>
      </c>
      <c r="X8" s="695"/>
      <c r="Y8" s="70"/>
      <c r="Z8" s="581"/>
      <c r="AA8" s="582"/>
      <c r="AB8" s="582"/>
      <c r="AC8" s="582"/>
      <c r="AD8" s="582"/>
      <c r="AE8" s="582"/>
      <c r="AF8" s="582"/>
      <c r="AG8" s="583"/>
      <c r="AH8" s="450"/>
      <c r="AI8" s="568">
        <v>21</v>
      </c>
      <c r="AJ8" s="569"/>
      <c r="AK8" s="75"/>
      <c r="AL8" s="672" t="s">
        <v>42</v>
      </c>
      <c r="AM8" s="673"/>
      <c r="AN8" s="645" t="s">
        <v>43</v>
      </c>
      <c r="AO8" s="646"/>
      <c r="AP8" s="654" t="s">
        <v>44</v>
      </c>
      <c r="AQ8" s="655"/>
      <c r="AR8" s="655"/>
      <c r="AS8" s="604"/>
      <c r="AT8" s="752" t="s">
        <v>46</v>
      </c>
      <c r="AU8" s="513"/>
      <c r="AV8" s="513"/>
      <c r="AW8" s="513"/>
      <c r="AX8" s="515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</row>
    <row r="9" spans="1:86" ht="30" customHeight="1" x14ac:dyDescent="0.3">
      <c r="A9" s="697"/>
      <c r="B9" s="691" t="s">
        <v>113</v>
      </c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692"/>
      <c r="N9" s="692"/>
      <c r="O9" s="692"/>
      <c r="P9" s="692"/>
      <c r="Q9" s="693"/>
      <c r="R9" s="699">
        <f>'Расчетный лист'!T44</f>
        <v>8</v>
      </c>
      <c r="S9" s="700"/>
      <c r="T9" s="701" t="s">
        <v>114</v>
      </c>
      <c r="U9" s="701"/>
      <c r="V9" s="34"/>
      <c r="W9" s="381" t="s">
        <v>422</v>
      </c>
      <c r="X9" s="695"/>
      <c r="Y9" s="70"/>
      <c r="Z9" s="581"/>
      <c r="AA9" s="582"/>
      <c r="AB9" s="582"/>
      <c r="AC9" s="582"/>
      <c r="AD9" s="582"/>
      <c r="AE9" s="582"/>
      <c r="AF9" s="582"/>
      <c r="AG9" s="583"/>
      <c r="AH9" s="450"/>
      <c r="AI9" s="225"/>
      <c r="AJ9" s="226"/>
      <c r="AK9" s="227"/>
      <c r="AL9" s="554">
        <f>'Расчетный лист'!CC61</f>
        <v>297.57071820377092</v>
      </c>
      <c r="AM9" s="555"/>
      <c r="AN9" s="520" t="s">
        <v>242</v>
      </c>
      <c r="AO9" s="521"/>
      <c r="AP9" s="176"/>
      <c r="AQ9" s="524" t="s">
        <v>458</v>
      </c>
      <c r="AR9" s="525"/>
      <c r="AS9" s="631"/>
      <c r="AT9" s="750"/>
      <c r="AU9" s="156"/>
      <c r="AV9" s="156"/>
      <c r="AW9" s="156"/>
      <c r="AX9" s="528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</row>
    <row r="10" spans="1:86" ht="30" customHeight="1" thickBot="1" x14ac:dyDescent="0.35">
      <c r="A10" s="697"/>
      <c r="B10" s="691" t="s">
        <v>122</v>
      </c>
      <c r="C10" s="692"/>
      <c r="D10" s="692"/>
      <c r="E10" s="692"/>
      <c r="F10" s="692"/>
      <c r="G10" s="692"/>
      <c r="H10" s="692"/>
      <c r="I10" s="692"/>
      <c r="J10" s="692"/>
      <c r="K10" s="692"/>
      <c r="L10" s="692"/>
      <c r="M10" s="692"/>
      <c r="N10" s="692"/>
      <c r="O10" s="692"/>
      <c r="P10" s="692"/>
      <c r="Q10" s="693"/>
      <c r="R10" s="716">
        <f>'Расчетный лист'!T45</f>
        <v>24</v>
      </c>
      <c r="S10" s="717"/>
      <c r="T10" s="694" t="s">
        <v>119</v>
      </c>
      <c r="U10" s="694"/>
      <c r="V10" s="34"/>
      <c r="W10" s="381" t="s">
        <v>423</v>
      </c>
      <c r="X10" s="695"/>
      <c r="Y10" s="70"/>
      <c r="Z10" s="581"/>
      <c r="AA10" s="582"/>
      <c r="AB10" s="582"/>
      <c r="AC10" s="582"/>
      <c r="AD10" s="582"/>
      <c r="AE10" s="582"/>
      <c r="AF10" s="582"/>
      <c r="AG10" s="583"/>
      <c r="AH10" s="450"/>
      <c r="AI10" s="321"/>
      <c r="AJ10" s="322"/>
      <c r="AK10" s="365"/>
      <c r="AL10" s="556"/>
      <c r="AM10" s="557"/>
      <c r="AN10" s="522"/>
      <c r="AO10" s="523"/>
      <c r="AP10" s="177"/>
      <c r="AQ10" s="526"/>
      <c r="AR10" s="527"/>
      <c r="AS10" s="632"/>
      <c r="AT10" s="751"/>
      <c r="AU10" s="266"/>
      <c r="AV10" s="266"/>
      <c r="AW10" s="266"/>
      <c r="AX10" s="630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</row>
    <row r="11" spans="1:86" ht="30" customHeight="1" thickBot="1" x14ac:dyDescent="0.35">
      <c r="A11" s="697"/>
      <c r="B11" s="691" t="s">
        <v>118</v>
      </c>
      <c r="C11" s="692"/>
      <c r="D11" s="692"/>
      <c r="E11" s="692"/>
      <c r="F11" s="692"/>
      <c r="G11" s="692"/>
      <c r="H11" s="692"/>
      <c r="I11" s="692"/>
      <c r="J11" s="692"/>
      <c r="K11" s="692"/>
      <c r="L11" s="692"/>
      <c r="M11" s="692"/>
      <c r="N11" s="692"/>
      <c r="O11" s="692"/>
      <c r="P11" s="692"/>
      <c r="Q11" s="693"/>
      <c r="R11" s="716">
        <f>'Расчетный лист'!T46</f>
        <v>2</v>
      </c>
      <c r="S11" s="717"/>
      <c r="T11" s="694" t="s">
        <v>119</v>
      </c>
      <c r="U11" s="694"/>
      <c r="V11" s="34"/>
      <c r="W11" s="381" t="s">
        <v>424</v>
      </c>
      <c r="X11" s="695"/>
      <c r="Y11" s="70"/>
      <c r="Z11" s="584"/>
      <c r="AA11" s="585"/>
      <c r="AB11" s="585"/>
      <c r="AC11" s="585"/>
      <c r="AD11" s="585"/>
      <c r="AE11" s="585"/>
      <c r="AF11" s="585"/>
      <c r="AG11" s="586"/>
      <c r="AH11" s="749"/>
      <c r="AI11" s="228"/>
      <c r="AJ11" s="188"/>
      <c r="AK11" s="189"/>
      <c r="AL11" s="509"/>
      <c r="AM11" s="510"/>
      <c r="AN11" s="510"/>
      <c r="AO11" s="510"/>
      <c r="AP11" s="510"/>
      <c r="AQ11" s="510"/>
      <c r="AR11" s="510"/>
      <c r="AS11" s="577"/>
      <c r="AT11" s="753"/>
      <c r="AU11" s="159"/>
      <c r="AV11" s="159"/>
      <c r="AW11" s="159"/>
      <c r="AX11" s="529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</row>
    <row r="12" spans="1:86" ht="30" customHeight="1" thickBot="1" x14ac:dyDescent="0.35">
      <c r="A12" s="697"/>
      <c r="B12" s="691" t="s">
        <v>123</v>
      </c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2"/>
      <c r="N12" s="692"/>
      <c r="O12" s="692"/>
      <c r="P12" s="692"/>
      <c r="Q12" s="693"/>
      <c r="R12" s="716">
        <f>'Расчетный лист'!T47</f>
        <v>4</v>
      </c>
      <c r="S12" s="717"/>
      <c r="T12" s="694" t="s">
        <v>119</v>
      </c>
      <c r="U12" s="694"/>
      <c r="V12" s="34"/>
      <c r="W12" s="381" t="s">
        <v>126</v>
      </c>
      <c r="X12" s="695"/>
      <c r="Y12" s="70"/>
      <c r="Z12" s="669" t="s">
        <v>472</v>
      </c>
      <c r="AA12" s="670"/>
      <c r="AB12" s="671"/>
      <c r="AC12" s="108" t="s">
        <v>439</v>
      </c>
      <c r="AD12" s="762">
        <v>21.1</v>
      </c>
      <c r="AE12" s="737"/>
      <c r="AF12" s="77"/>
      <c r="AG12" s="78"/>
      <c r="AH12" s="78"/>
      <c r="AI12" s="78"/>
      <c r="AJ12" s="78"/>
      <c r="AK12" s="78"/>
      <c r="AL12" s="78"/>
      <c r="AM12" s="78"/>
      <c r="AN12" s="78"/>
      <c r="AO12" s="78"/>
      <c r="AP12" s="77"/>
      <c r="AQ12" s="562" t="s">
        <v>42</v>
      </c>
      <c r="AR12" s="502"/>
      <c r="AS12" s="563" t="s">
        <v>43</v>
      </c>
      <c r="AT12" s="564"/>
      <c r="AU12" s="512" t="s">
        <v>44</v>
      </c>
      <c r="AV12" s="513"/>
      <c r="AW12" s="513"/>
      <c r="AX12" s="515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</row>
    <row r="13" spans="1:86" ht="30" customHeight="1" x14ac:dyDescent="0.3">
      <c r="A13" s="697"/>
      <c r="B13" s="691" t="s">
        <v>124</v>
      </c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2"/>
      <c r="N13" s="692"/>
      <c r="O13" s="692"/>
      <c r="P13" s="692"/>
      <c r="Q13" s="693"/>
      <c r="R13" s="716">
        <f>'Расчетный лист'!T48</f>
        <v>9.6</v>
      </c>
      <c r="S13" s="717"/>
      <c r="T13" s="701" t="s">
        <v>114</v>
      </c>
      <c r="U13" s="701"/>
      <c r="V13" s="34"/>
      <c r="W13" s="381" t="s">
        <v>425</v>
      </c>
      <c r="X13" s="695"/>
      <c r="Y13" s="70"/>
      <c r="Z13" s="614"/>
      <c r="AA13" s="615"/>
      <c r="AB13" s="616"/>
      <c r="AC13" s="214"/>
      <c r="AD13" s="530" t="s">
        <v>212</v>
      </c>
      <c r="AE13" s="531"/>
      <c r="AF13" s="531"/>
      <c r="AG13" s="531"/>
      <c r="AH13" s="531"/>
      <c r="AI13" s="531"/>
      <c r="AJ13" s="531"/>
      <c r="AK13" s="531"/>
      <c r="AL13" s="531"/>
      <c r="AM13" s="531"/>
      <c r="AN13" s="531"/>
      <c r="AO13" s="531"/>
      <c r="AP13" s="532"/>
      <c r="AQ13" s="554">
        <f>'Расчетный лист'!CC61</f>
        <v>297.57071820377092</v>
      </c>
      <c r="AR13" s="555"/>
      <c r="AS13" s="520" t="s">
        <v>104</v>
      </c>
      <c r="AT13" s="521"/>
      <c r="AU13" s="176"/>
      <c r="AV13" s="524" t="s">
        <v>459</v>
      </c>
      <c r="AW13" s="525"/>
      <c r="AX13" s="631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</row>
    <row r="14" spans="1:86" ht="30" customHeight="1" thickBot="1" x14ac:dyDescent="0.35">
      <c r="A14" s="697"/>
      <c r="B14" s="691" t="s">
        <v>103</v>
      </c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2"/>
      <c r="N14" s="692"/>
      <c r="O14" s="692"/>
      <c r="P14" s="692"/>
      <c r="Q14" s="693"/>
      <c r="R14" s="716">
        <v>220</v>
      </c>
      <c r="S14" s="717"/>
      <c r="T14" s="701" t="s">
        <v>104</v>
      </c>
      <c r="U14" s="701"/>
      <c r="V14" s="34"/>
      <c r="W14" s="381" t="s">
        <v>426</v>
      </c>
      <c r="X14" s="695"/>
      <c r="Y14" s="70"/>
      <c r="Z14" s="617"/>
      <c r="AA14" s="618"/>
      <c r="AB14" s="619"/>
      <c r="AC14" s="215"/>
      <c r="AD14" s="620"/>
      <c r="AE14" s="621"/>
      <c r="AF14" s="621"/>
      <c r="AG14" s="621"/>
      <c r="AH14" s="621"/>
      <c r="AI14" s="621"/>
      <c r="AJ14" s="621"/>
      <c r="AK14" s="621"/>
      <c r="AL14" s="621"/>
      <c r="AM14" s="621"/>
      <c r="AN14" s="621"/>
      <c r="AO14" s="621"/>
      <c r="AP14" s="622"/>
      <c r="AQ14" s="556"/>
      <c r="AR14" s="557"/>
      <c r="AS14" s="522"/>
      <c r="AT14" s="523"/>
      <c r="AU14" s="177"/>
      <c r="AV14" s="526"/>
      <c r="AW14" s="527"/>
      <c r="AX14" s="632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</row>
    <row r="15" spans="1:86" ht="30" customHeight="1" thickBot="1" x14ac:dyDescent="0.35">
      <c r="A15" s="698"/>
      <c r="B15" s="711" t="s">
        <v>148</v>
      </c>
      <c r="C15" s="711"/>
      <c r="D15" s="711"/>
      <c r="E15" s="708" t="s">
        <v>105</v>
      </c>
      <c r="F15" s="709"/>
      <c r="G15" s="709"/>
      <c r="H15" s="709"/>
      <c r="I15" s="709"/>
      <c r="J15" s="709"/>
      <c r="K15" s="709"/>
      <c r="L15" s="709"/>
      <c r="M15" s="709"/>
      <c r="N15" s="709"/>
      <c r="O15" s="709"/>
      <c r="P15" s="709"/>
      <c r="Q15" s="710"/>
      <c r="R15" s="712">
        <v>50</v>
      </c>
      <c r="S15" s="713"/>
      <c r="T15" s="714" t="s">
        <v>106</v>
      </c>
      <c r="U15" s="714"/>
      <c r="V15" s="93"/>
      <c r="W15" s="715" t="s">
        <v>419</v>
      </c>
      <c r="X15" s="715"/>
      <c r="Y15" s="94"/>
      <c r="Z15" s="768" t="s">
        <v>46</v>
      </c>
      <c r="AA15" s="766"/>
      <c r="AB15" s="766"/>
      <c r="AC15" s="766"/>
      <c r="AD15" s="766"/>
      <c r="AE15" s="769"/>
      <c r="AF15" s="765" t="s">
        <v>446</v>
      </c>
      <c r="AG15" s="766"/>
      <c r="AH15" s="766"/>
      <c r="AI15" s="766"/>
      <c r="AJ15" s="766"/>
      <c r="AK15" s="766"/>
      <c r="AL15" s="766"/>
      <c r="AM15" s="766"/>
      <c r="AN15" s="766"/>
      <c r="AO15" s="766"/>
      <c r="AP15" s="766"/>
      <c r="AQ15" s="766"/>
      <c r="AR15" s="766"/>
      <c r="AS15" s="766"/>
      <c r="AT15" s="766"/>
      <c r="AU15" s="766"/>
      <c r="AV15" s="766"/>
      <c r="AW15" s="766"/>
      <c r="AX15" s="767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</row>
    <row r="16" spans="1:86" ht="30" customHeight="1" thickBot="1" x14ac:dyDescent="0.35">
      <c r="A16" s="96" t="s">
        <v>428</v>
      </c>
      <c r="B16" s="568">
        <v>1</v>
      </c>
      <c r="C16" s="569"/>
      <c r="D16" s="107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562" t="s">
        <v>42</v>
      </c>
      <c r="P16" s="502"/>
      <c r="Q16" s="563" t="s">
        <v>43</v>
      </c>
      <c r="R16" s="564"/>
      <c r="S16" s="512" t="s">
        <v>44</v>
      </c>
      <c r="T16" s="513"/>
      <c r="U16" s="513"/>
      <c r="V16" s="513"/>
      <c r="W16" s="512" t="s">
        <v>46</v>
      </c>
      <c r="X16" s="513"/>
      <c r="Y16" s="515"/>
      <c r="Z16" s="750"/>
      <c r="AA16" s="156"/>
      <c r="AB16" s="156"/>
      <c r="AC16" s="156"/>
      <c r="AD16" s="156"/>
      <c r="AE16" s="157"/>
      <c r="AF16" s="155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528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</row>
    <row r="17" spans="1:86" ht="30" customHeight="1" x14ac:dyDescent="0.3">
      <c r="A17" s="565"/>
      <c r="B17" s="626" t="s">
        <v>179</v>
      </c>
      <c r="C17" s="627"/>
      <c r="D17" s="627"/>
      <c r="E17" s="627"/>
      <c r="F17" s="627"/>
      <c r="G17" s="627"/>
      <c r="H17" s="627"/>
      <c r="I17" s="627"/>
      <c r="J17" s="627"/>
      <c r="K17" s="627"/>
      <c r="L17" s="627"/>
      <c r="M17" s="627"/>
      <c r="N17" s="628"/>
      <c r="O17" s="666">
        <f>'Расчетный лист'!T57</f>
        <v>4.186666666666667E-2</v>
      </c>
      <c r="P17" s="667"/>
      <c r="Q17" s="558" t="s">
        <v>195</v>
      </c>
      <c r="R17" s="559"/>
      <c r="S17" s="176"/>
      <c r="T17" s="524" t="s">
        <v>54</v>
      </c>
      <c r="U17" s="525"/>
      <c r="V17" s="624"/>
      <c r="W17" s="39"/>
      <c r="X17" s="40"/>
      <c r="Y17" s="80"/>
      <c r="Z17" s="751"/>
      <c r="AA17" s="266"/>
      <c r="AB17" s="266"/>
      <c r="AC17" s="266"/>
      <c r="AD17" s="266"/>
      <c r="AE17" s="267"/>
      <c r="AF17" s="265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66"/>
      <c r="AW17" s="266"/>
      <c r="AX17" s="630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</row>
    <row r="18" spans="1:86" ht="30" customHeight="1" thickBot="1" x14ac:dyDescent="0.35">
      <c r="A18" s="567"/>
      <c r="B18" s="491"/>
      <c r="C18" s="492"/>
      <c r="D18" s="492"/>
      <c r="E18" s="492"/>
      <c r="F18" s="492"/>
      <c r="G18" s="492"/>
      <c r="H18" s="492"/>
      <c r="I18" s="492"/>
      <c r="J18" s="492"/>
      <c r="K18" s="492"/>
      <c r="L18" s="492"/>
      <c r="M18" s="492"/>
      <c r="N18" s="629"/>
      <c r="O18" s="668"/>
      <c r="P18" s="549"/>
      <c r="Q18" s="560"/>
      <c r="R18" s="561"/>
      <c r="S18" s="177"/>
      <c r="T18" s="526"/>
      <c r="U18" s="527"/>
      <c r="V18" s="625"/>
      <c r="W18" s="42"/>
      <c r="X18" s="43"/>
      <c r="Y18" s="81"/>
      <c r="Z18" s="753"/>
      <c r="AA18" s="159"/>
      <c r="AB18" s="159"/>
      <c r="AC18" s="159"/>
      <c r="AD18" s="159"/>
      <c r="AE18" s="160"/>
      <c r="AF18" s="158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529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</row>
    <row r="19" spans="1:86" ht="30" customHeight="1" thickBot="1" x14ac:dyDescent="0.35">
      <c r="A19" s="95"/>
      <c r="B19" s="491" t="s">
        <v>427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3"/>
      <c r="R19" s="73"/>
      <c r="S19" s="491" t="s">
        <v>420</v>
      </c>
      <c r="T19" s="492"/>
      <c r="U19" s="493"/>
      <c r="V19" s="73"/>
      <c r="W19" s="491">
        <v>1</v>
      </c>
      <c r="X19" s="493"/>
      <c r="Y19" s="74"/>
      <c r="Z19" s="68"/>
      <c r="AA19" s="488" t="s">
        <v>427</v>
      </c>
      <c r="AB19" s="489"/>
      <c r="AC19" s="489"/>
      <c r="AD19" s="489"/>
      <c r="AE19" s="489"/>
      <c r="AF19" s="489"/>
      <c r="AG19" s="489"/>
      <c r="AH19" s="489"/>
      <c r="AI19" s="489"/>
      <c r="AJ19" s="489"/>
      <c r="AK19" s="489"/>
      <c r="AL19" s="489"/>
      <c r="AM19" s="489"/>
      <c r="AN19" s="489"/>
      <c r="AO19" s="489"/>
      <c r="AP19" s="490"/>
      <c r="AQ19" s="69"/>
      <c r="AR19" s="488" t="s">
        <v>420</v>
      </c>
      <c r="AS19" s="489"/>
      <c r="AT19" s="490"/>
      <c r="AU19" s="69"/>
      <c r="AV19" s="488">
        <v>8</v>
      </c>
      <c r="AW19" s="490"/>
      <c r="AX19" s="89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</row>
    <row r="20" spans="1:86" ht="30" customHeight="1" thickBot="1" x14ac:dyDescent="0.35">
      <c r="A20" s="485" t="str">
        <f>$A$1</f>
        <v>Расчет однофазного конденсаторного асинхронного микродвигателя Pн 90 Вт,  2p = 6, n = 955 об/мин</v>
      </c>
      <c r="B20" s="486"/>
      <c r="C20" s="486"/>
      <c r="D20" s="486"/>
      <c r="E20" s="486"/>
      <c r="F20" s="486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6"/>
      <c r="Y20" s="487"/>
      <c r="Z20" s="485" t="str">
        <f>$A$1</f>
        <v>Расчет однофазного конденсаторного асинхронного микродвигателя Pн 90 Вт,  2p = 6, n = 955 об/мин</v>
      </c>
      <c r="AA20" s="486"/>
      <c r="AB20" s="486"/>
      <c r="AC20" s="486"/>
      <c r="AD20" s="486"/>
      <c r="AE20" s="486"/>
      <c r="AF20" s="486"/>
      <c r="AG20" s="486"/>
      <c r="AH20" s="486"/>
      <c r="AI20" s="486"/>
      <c r="AJ20" s="486"/>
      <c r="AK20" s="486"/>
      <c r="AL20" s="486"/>
      <c r="AM20" s="486"/>
      <c r="AN20" s="486"/>
      <c r="AO20" s="486"/>
      <c r="AP20" s="486"/>
      <c r="AQ20" s="486"/>
      <c r="AR20" s="486"/>
      <c r="AS20" s="486"/>
      <c r="AT20" s="486"/>
      <c r="AU20" s="486"/>
      <c r="AV20" s="486"/>
      <c r="AW20" s="486"/>
      <c r="AX20" s="487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</row>
    <row r="21" spans="1:86" ht="30" customHeight="1" thickBot="1" x14ac:dyDescent="0.35">
      <c r="A21" s="611" t="s">
        <v>473</v>
      </c>
      <c r="B21" s="612"/>
      <c r="C21" s="613"/>
      <c r="D21" s="214"/>
      <c r="E21" s="290" t="s">
        <v>40</v>
      </c>
      <c r="F21" s="291"/>
      <c r="G21" s="98"/>
      <c r="H21" s="58"/>
      <c r="I21" s="58"/>
      <c r="J21" s="58"/>
      <c r="K21" s="58"/>
      <c r="L21" s="58"/>
      <c r="M21" s="58"/>
      <c r="N21" s="98"/>
      <c r="O21" s="672" t="s">
        <v>42</v>
      </c>
      <c r="P21" s="673"/>
      <c r="Q21" s="645" t="s">
        <v>43</v>
      </c>
      <c r="R21" s="646"/>
      <c r="S21" s="654" t="s">
        <v>44</v>
      </c>
      <c r="T21" s="655"/>
      <c r="U21" s="655"/>
      <c r="V21" s="684"/>
      <c r="W21" s="654" t="s">
        <v>142</v>
      </c>
      <c r="X21" s="655"/>
      <c r="Y21" s="604"/>
      <c r="Z21" s="190"/>
      <c r="AA21" s="171">
        <v>21</v>
      </c>
      <c r="AB21" s="172"/>
      <c r="AC21" s="107"/>
      <c r="AD21" s="78"/>
      <c r="AE21" s="78"/>
      <c r="AF21" s="78"/>
      <c r="AG21" s="78"/>
      <c r="AH21" s="78"/>
      <c r="AI21" s="78"/>
      <c r="AJ21" s="78"/>
      <c r="AK21" s="78"/>
      <c r="AL21" s="78"/>
      <c r="AM21" s="107"/>
      <c r="AN21" s="562" t="s">
        <v>42</v>
      </c>
      <c r="AO21" s="502"/>
      <c r="AP21" s="563" t="s">
        <v>43</v>
      </c>
      <c r="AQ21" s="564"/>
      <c r="AR21" s="512" t="s">
        <v>44</v>
      </c>
      <c r="AS21" s="513"/>
      <c r="AT21" s="513"/>
      <c r="AU21" s="513"/>
      <c r="AV21" s="536" t="s">
        <v>46</v>
      </c>
      <c r="AW21" s="536"/>
      <c r="AX21" s="536"/>
      <c r="AY21" s="106"/>
      <c r="AZ21" s="106"/>
      <c r="BA21" s="106"/>
      <c r="BB21" s="106"/>
      <c r="BC21" s="106"/>
      <c r="CC21" s="106"/>
      <c r="CD21" s="106"/>
      <c r="CE21" s="106"/>
      <c r="CF21" s="106"/>
      <c r="CG21" s="106"/>
      <c r="CH21" s="106"/>
    </row>
    <row r="22" spans="1:86" ht="30" customHeight="1" x14ac:dyDescent="0.3">
      <c r="A22" s="614"/>
      <c r="B22" s="615"/>
      <c r="C22" s="616"/>
      <c r="D22" s="455"/>
      <c r="E22" s="685" t="s">
        <v>477</v>
      </c>
      <c r="F22" s="686"/>
      <c r="G22" s="686"/>
      <c r="H22" s="686"/>
      <c r="I22" s="686"/>
      <c r="J22" s="686"/>
      <c r="K22" s="686"/>
      <c r="L22" s="686"/>
      <c r="M22" s="686"/>
      <c r="N22" s="687"/>
      <c r="O22" s="516">
        <f>'Расчетный лист'!DF75</f>
        <v>1.5389999999999999</v>
      </c>
      <c r="P22" s="517"/>
      <c r="Q22" s="647" t="s">
        <v>440</v>
      </c>
      <c r="R22" s="187"/>
      <c r="S22" s="176"/>
      <c r="T22" s="524" t="s">
        <v>438</v>
      </c>
      <c r="U22" s="525"/>
      <c r="V22" s="182"/>
      <c r="W22" s="605" t="s">
        <v>95</v>
      </c>
      <c r="X22" s="606"/>
      <c r="Y22" s="607"/>
      <c r="Z22" s="191"/>
      <c r="AA22" s="321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  <c r="AM22" s="365"/>
      <c r="AN22" s="537">
        <f>'Расчетный лист'!BZ65</f>
        <v>414.11040000000003</v>
      </c>
      <c r="AO22" s="538"/>
      <c r="AP22" s="520" t="s">
        <v>242</v>
      </c>
      <c r="AQ22" s="521"/>
      <c r="AR22" s="541"/>
      <c r="AS22" s="524" t="s">
        <v>226</v>
      </c>
      <c r="AT22" s="525"/>
      <c r="AU22" s="182"/>
      <c r="AV22" s="155"/>
      <c r="AW22" s="156"/>
      <c r="AX22" s="157"/>
      <c r="AY22" s="106"/>
      <c r="AZ22" s="106"/>
      <c r="BA22" s="106"/>
      <c r="BB22" s="106"/>
      <c r="BC22" s="106"/>
      <c r="CC22" s="106"/>
      <c r="CD22" s="106"/>
      <c r="CE22" s="106"/>
      <c r="CF22" s="106"/>
      <c r="CG22" s="106"/>
      <c r="CH22" s="106"/>
    </row>
    <row r="23" spans="1:86" ht="30" customHeight="1" thickBot="1" x14ac:dyDescent="0.35">
      <c r="A23" s="617"/>
      <c r="B23" s="618"/>
      <c r="C23" s="619"/>
      <c r="D23" s="215"/>
      <c r="E23" s="688"/>
      <c r="F23" s="689"/>
      <c r="G23" s="689"/>
      <c r="H23" s="689"/>
      <c r="I23" s="689"/>
      <c r="J23" s="689"/>
      <c r="K23" s="689"/>
      <c r="L23" s="689"/>
      <c r="M23" s="689"/>
      <c r="N23" s="690"/>
      <c r="O23" s="518"/>
      <c r="P23" s="519"/>
      <c r="Q23" s="623"/>
      <c r="R23" s="189"/>
      <c r="S23" s="177"/>
      <c r="T23" s="526"/>
      <c r="U23" s="527"/>
      <c r="V23" s="183"/>
      <c r="W23" s="608"/>
      <c r="X23" s="609"/>
      <c r="Y23" s="610"/>
      <c r="Z23" s="192"/>
      <c r="AA23" s="22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9"/>
      <c r="AN23" s="539"/>
      <c r="AO23" s="540"/>
      <c r="AP23" s="522"/>
      <c r="AQ23" s="523"/>
      <c r="AR23" s="542"/>
      <c r="AS23" s="526"/>
      <c r="AT23" s="527"/>
      <c r="AU23" s="183"/>
      <c r="AV23" s="158"/>
      <c r="AW23" s="159"/>
      <c r="AX23" s="160"/>
      <c r="AY23" s="106"/>
      <c r="AZ23" s="106"/>
      <c r="BA23" s="106"/>
      <c r="BB23" s="106"/>
      <c r="BC23" s="106"/>
      <c r="CC23" s="106"/>
      <c r="CD23" s="106"/>
      <c r="CE23" s="106"/>
      <c r="CF23" s="106"/>
      <c r="CG23" s="106"/>
      <c r="CH23" s="106"/>
    </row>
    <row r="24" spans="1:86" ht="30" customHeight="1" thickBot="1" x14ac:dyDescent="0.35">
      <c r="A24" s="611" t="s">
        <v>473</v>
      </c>
      <c r="B24" s="612"/>
      <c r="C24" s="613"/>
      <c r="D24" s="83" t="s">
        <v>439</v>
      </c>
      <c r="E24" s="290" t="s">
        <v>40</v>
      </c>
      <c r="F24" s="291"/>
      <c r="G24" s="98"/>
      <c r="H24" s="58"/>
      <c r="I24" s="58"/>
      <c r="J24" s="58"/>
      <c r="K24" s="58"/>
      <c r="L24" s="58"/>
      <c r="M24" s="58"/>
      <c r="N24" s="58"/>
      <c r="O24" s="58"/>
      <c r="P24" s="58"/>
      <c r="Q24" s="98"/>
      <c r="R24" s="672" t="s">
        <v>42</v>
      </c>
      <c r="S24" s="673"/>
      <c r="T24" s="645" t="s">
        <v>43</v>
      </c>
      <c r="U24" s="646"/>
      <c r="V24" s="654" t="s">
        <v>44</v>
      </c>
      <c r="W24" s="655"/>
      <c r="X24" s="655"/>
      <c r="Y24" s="604"/>
      <c r="Z24" s="570"/>
      <c r="AA24" s="763">
        <v>22</v>
      </c>
      <c r="AB24" s="764"/>
      <c r="AC24" s="107"/>
      <c r="AD24" s="78"/>
      <c r="AE24" s="78"/>
      <c r="AF24" s="78"/>
      <c r="AG24" s="78"/>
      <c r="AH24" s="78"/>
      <c r="AI24" s="78"/>
      <c r="AJ24" s="107"/>
      <c r="AK24" s="562" t="s">
        <v>42</v>
      </c>
      <c r="AL24" s="502"/>
      <c r="AM24" s="563" t="s">
        <v>43</v>
      </c>
      <c r="AN24" s="564"/>
      <c r="AO24" s="512" t="s">
        <v>44</v>
      </c>
      <c r="AP24" s="513"/>
      <c r="AQ24" s="513"/>
      <c r="AR24" s="513"/>
      <c r="AS24" s="536" t="s">
        <v>46</v>
      </c>
      <c r="AT24" s="536"/>
      <c r="AU24" s="536"/>
      <c r="AV24" s="536"/>
      <c r="AW24" s="536"/>
      <c r="AX24" s="661"/>
      <c r="AY24" s="106"/>
      <c r="AZ24" s="106"/>
      <c r="BA24" s="106"/>
      <c r="CC24" s="106"/>
      <c r="CD24" s="106"/>
      <c r="CE24" s="106"/>
      <c r="CF24" s="106"/>
      <c r="CG24" s="106"/>
      <c r="CH24" s="106"/>
    </row>
    <row r="25" spans="1:86" ht="30" customHeight="1" x14ac:dyDescent="0.3">
      <c r="A25" s="614"/>
      <c r="B25" s="615"/>
      <c r="C25" s="616"/>
      <c r="D25" s="214"/>
      <c r="E25" s="685" t="s">
        <v>441</v>
      </c>
      <c r="F25" s="686"/>
      <c r="G25" s="686"/>
      <c r="H25" s="686"/>
      <c r="I25" s="686"/>
      <c r="J25" s="686"/>
      <c r="K25" s="686"/>
      <c r="L25" s="686"/>
      <c r="M25" s="686"/>
      <c r="N25" s="686"/>
      <c r="O25" s="686"/>
      <c r="P25" s="686"/>
      <c r="Q25" s="687"/>
      <c r="R25" s="516">
        <f>'Расчетный лист'!DF79</f>
        <v>1.4</v>
      </c>
      <c r="S25" s="517"/>
      <c r="T25" s="647" t="s">
        <v>225</v>
      </c>
      <c r="U25" s="187"/>
      <c r="V25" s="176"/>
      <c r="W25" s="524" t="s">
        <v>437</v>
      </c>
      <c r="X25" s="525"/>
      <c r="Y25" s="631"/>
      <c r="Z25" s="56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537">
        <f>'Расчетный лист'!BZ69</f>
        <v>299.73698656164714</v>
      </c>
      <c r="AL25" s="538"/>
      <c r="AM25" s="520" t="s">
        <v>242</v>
      </c>
      <c r="AN25" s="521"/>
      <c r="AO25" s="541"/>
      <c r="AP25" s="524" t="s">
        <v>460</v>
      </c>
      <c r="AQ25" s="525"/>
      <c r="AR25" s="182"/>
      <c r="AS25" s="155"/>
      <c r="AT25" s="156"/>
      <c r="AU25" s="156"/>
      <c r="AV25" s="156"/>
      <c r="AW25" s="156"/>
      <c r="AX25" s="528"/>
      <c r="AY25" s="106"/>
      <c r="AZ25" s="106"/>
      <c r="BA25" s="106"/>
      <c r="CC25" s="106"/>
      <c r="CD25" s="106"/>
      <c r="CE25" s="106"/>
      <c r="CF25" s="106"/>
      <c r="CG25" s="106"/>
      <c r="CH25" s="106"/>
    </row>
    <row r="26" spans="1:86" ht="30" customHeight="1" thickBot="1" x14ac:dyDescent="0.35">
      <c r="A26" s="617"/>
      <c r="B26" s="618"/>
      <c r="C26" s="619"/>
      <c r="D26" s="215"/>
      <c r="E26" s="688"/>
      <c r="F26" s="689"/>
      <c r="G26" s="689"/>
      <c r="H26" s="689"/>
      <c r="I26" s="689"/>
      <c r="J26" s="689"/>
      <c r="K26" s="689"/>
      <c r="L26" s="689"/>
      <c r="M26" s="689"/>
      <c r="N26" s="689"/>
      <c r="O26" s="689"/>
      <c r="P26" s="689"/>
      <c r="Q26" s="690"/>
      <c r="R26" s="518"/>
      <c r="S26" s="519"/>
      <c r="T26" s="623"/>
      <c r="U26" s="189"/>
      <c r="V26" s="177"/>
      <c r="W26" s="526"/>
      <c r="X26" s="527"/>
      <c r="Y26" s="632"/>
      <c r="Z26" s="567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539"/>
      <c r="AL26" s="540"/>
      <c r="AM26" s="522"/>
      <c r="AN26" s="523"/>
      <c r="AO26" s="542"/>
      <c r="AP26" s="526"/>
      <c r="AQ26" s="527"/>
      <c r="AR26" s="183"/>
      <c r="AS26" s="158"/>
      <c r="AT26" s="159"/>
      <c r="AU26" s="159"/>
      <c r="AV26" s="159"/>
      <c r="AW26" s="159"/>
      <c r="AX26" s="529"/>
      <c r="AY26" s="106"/>
      <c r="AZ26" s="106"/>
      <c r="BA26" s="106"/>
      <c r="CF26" s="106"/>
      <c r="CG26" s="106"/>
      <c r="CH26" s="106"/>
    </row>
    <row r="27" spans="1:86" ht="30" customHeight="1" thickBot="1" x14ac:dyDescent="0.35">
      <c r="A27" s="611" t="s">
        <v>473</v>
      </c>
      <c r="B27" s="612"/>
      <c r="C27" s="613"/>
      <c r="D27" s="83" t="s">
        <v>439</v>
      </c>
      <c r="E27" s="290" t="s">
        <v>40</v>
      </c>
      <c r="F27" s="291"/>
      <c r="G27" s="98"/>
      <c r="H27" s="58"/>
      <c r="I27" s="58"/>
      <c r="J27" s="58"/>
      <c r="K27" s="58"/>
      <c r="L27" s="58"/>
      <c r="M27" s="58"/>
      <c r="N27" s="58"/>
      <c r="O27" s="58"/>
      <c r="P27" s="58"/>
      <c r="Q27" s="98"/>
      <c r="R27" s="672" t="s">
        <v>42</v>
      </c>
      <c r="S27" s="673"/>
      <c r="T27" s="645" t="s">
        <v>43</v>
      </c>
      <c r="U27" s="646"/>
      <c r="V27" s="654" t="s">
        <v>44</v>
      </c>
      <c r="W27" s="655"/>
      <c r="X27" s="655"/>
      <c r="Y27" s="604"/>
      <c r="Z27" s="566"/>
      <c r="AA27" s="777">
        <v>23</v>
      </c>
      <c r="AB27" s="778"/>
      <c r="AC27" s="75"/>
      <c r="AD27" s="76"/>
      <c r="AE27" s="76"/>
      <c r="AF27" s="76"/>
      <c r="AG27" s="76"/>
      <c r="AH27" s="76"/>
      <c r="AI27" s="76"/>
      <c r="AJ27" s="76"/>
      <c r="AK27" s="76"/>
      <c r="AL27" s="75"/>
      <c r="AM27" s="597" t="s">
        <v>42</v>
      </c>
      <c r="AN27" s="598"/>
      <c r="AO27" s="599" t="s">
        <v>43</v>
      </c>
      <c r="AP27" s="600"/>
      <c r="AQ27" s="601" t="s">
        <v>44</v>
      </c>
      <c r="AR27" s="602"/>
      <c r="AS27" s="602"/>
      <c r="AT27" s="602"/>
      <c r="AU27" s="774" t="s">
        <v>46</v>
      </c>
      <c r="AV27" s="775"/>
      <c r="AW27" s="775"/>
      <c r="AX27" s="776"/>
      <c r="AY27" s="106"/>
      <c r="AZ27" s="106"/>
      <c r="BA27" s="106"/>
      <c r="CF27" s="106"/>
      <c r="CG27" s="106"/>
      <c r="CH27" s="106"/>
    </row>
    <row r="28" spans="1:86" ht="30" customHeight="1" x14ac:dyDescent="0.3">
      <c r="A28" s="614"/>
      <c r="B28" s="615"/>
      <c r="C28" s="616"/>
      <c r="D28" s="214"/>
      <c r="E28" s="685" t="s">
        <v>442</v>
      </c>
      <c r="F28" s="686"/>
      <c r="G28" s="686"/>
      <c r="H28" s="686"/>
      <c r="I28" s="686"/>
      <c r="J28" s="686"/>
      <c r="K28" s="686"/>
      <c r="L28" s="686"/>
      <c r="M28" s="686"/>
      <c r="N28" s="686"/>
      <c r="O28" s="686"/>
      <c r="P28" s="686"/>
      <c r="Q28" s="687"/>
      <c r="R28" s="516">
        <f>'Расчетный лист'!DF83</f>
        <v>1.4850000000000001</v>
      </c>
      <c r="S28" s="517"/>
      <c r="T28" s="647" t="s">
        <v>225</v>
      </c>
      <c r="U28" s="187"/>
      <c r="V28" s="176"/>
      <c r="W28" s="524" t="s">
        <v>436</v>
      </c>
      <c r="X28" s="525"/>
      <c r="Y28" s="631"/>
      <c r="Z28" s="566"/>
      <c r="AA28" s="368"/>
      <c r="AB28" s="369"/>
      <c r="AC28" s="369"/>
      <c r="AD28" s="369"/>
      <c r="AE28" s="369"/>
      <c r="AF28" s="369"/>
      <c r="AG28" s="369"/>
      <c r="AH28" s="369"/>
      <c r="AI28" s="369"/>
      <c r="AJ28" s="369"/>
      <c r="AK28" s="369"/>
      <c r="AL28" s="370"/>
      <c r="AM28" s="537">
        <f>'Расчетный лист'!BZ73</f>
        <v>373.41554285954805</v>
      </c>
      <c r="AN28" s="538"/>
      <c r="AO28" s="520" t="s">
        <v>242</v>
      </c>
      <c r="AP28" s="521"/>
      <c r="AQ28" s="176"/>
      <c r="AR28" s="524" t="s">
        <v>464</v>
      </c>
      <c r="AS28" s="525"/>
      <c r="AT28" s="182"/>
      <c r="AU28" s="156"/>
      <c r="AV28" s="156"/>
      <c r="AW28" s="156"/>
      <c r="AX28" s="528"/>
      <c r="AY28" s="106"/>
      <c r="AZ28" s="106"/>
      <c r="BA28" s="106"/>
      <c r="CF28" s="106"/>
      <c r="CG28" s="106"/>
      <c r="CH28" s="106"/>
    </row>
    <row r="29" spans="1:86" ht="30" customHeight="1" thickBot="1" x14ac:dyDescent="0.35">
      <c r="A29" s="617"/>
      <c r="B29" s="618"/>
      <c r="C29" s="619"/>
      <c r="D29" s="215"/>
      <c r="E29" s="688"/>
      <c r="F29" s="689"/>
      <c r="G29" s="689"/>
      <c r="H29" s="689"/>
      <c r="I29" s="689"/>
      <c r="J29" s="689"/>
      <c r="K29" s="689"/>
      <c r="L29" s="689"/>
      <c r="M29" s="689"/>
      <c r="N29" s="689"/>
      <c r="O29" s="689"/>
      <c r="P29" s="689"/>
      <c r="Q29" s="690"/>
      <c r="R29" s="518"/>
      <c r="S29" s="519"/>
      <c r="T29" s="623"/>
      <c r="U29" s="189"/>
      <c r="V29" s="177"/>
      <c r="W29" s="526"/>
      <c r="X29" s="527"/>
      <c r="Y29" s="632"/>
      <c r="Z29" s="567"/>
      <c r="AA29" s="196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68"/>
      <c r="AM29" s="539"/>
      <c r="AN29" s="540"/>
      <c r="AO29" s="522"/>
      <c r="AP29" s="523"/>
      <c r="AQ29" s="177"/>
      <c r="AR29" s="526"/>
      <c r="AS29" s="527"/>
      <c r="AT29" s="183"/>
      <c r="AU29" s="159"/>
      <c r="AV29" s="159"/>
      <c r="AW29" s="159"/>
      <c r="AX29" s="529"/>
      <c r="AY29" s="106"/>
      <c r="AZ29" s="106"/>
      <c r="BA29" s="106"/>
      <c r="CF29" s="106"/>
      <c r="CG29" s="106"/>
      <c r="CH29" s="106"/>
    </row>
    <row r="30" spans="1:86" ht="30" customHeight="1" thickBot="1" x14ac:dyDescent="0.35">
      <c r="A30" s="669" t="s">
        <v>474</v>
      </c>
      <c r="B30" s="670"/>
      <c r="C30" s="670"/>
      <c r="D30" s="670"/>
      <c r="E30" s="671"/>
      <c r="F30" s="773"/>
      <c r="G30" s="736" t="s">
        <v>40</v>
      </c>
      <c r="H30" s="737"/>
      <c r="I30" s="107"/>
      <c r="J30" s="78"/>
      <c r="K30" s="78"/>
      <c r="L30" s="107"/>
      <c r="M30" s="562" t="s">
        <v>42</v>
      </c>
      <c r="N30" s="502"/>
      <c r="O30" s="674" t="s">
        <v>43</v>
      </c>
      <c r="P30" s="675"/>
      <c r="Q30" s="675"/>
      <c r="R30" s="675"/>
      <c r="S30" s="512" t="s">
        <v>44</v>
      </c>
      <c r="T30" s="513"/>
      <c r="U30" s="513"/>
      <c r="V30" s="515"/>
      <c r="W30" s="512" t="s">
        <v>142</v>
      </c>
      <c r="X30" s="513"/>
      <c r="Y30" s="515"/>
      <c r="Z30" s="808"/>
      <c r="AA30" s="568">
        <v>23.1</v>
      </c>
      <c r="AB30" s="569"/>
      <c r="AC30" s="102"/>
      <c r="AD30" s="76"/>
      <c r="AE30" s="76"/>
      <c r="AF30" s="76"/>
      <c r="AG30" s="76"/>
      <c r="AH30" s="76"/>
      <c r="AI30" s="76"/>
      <c r="AJ30" s="76"/>
      <c r="AK30" s="75"/>
      <c r="AL30" s="597" t="s">
        <v>42</v>
      </c>
      <c r="AM30" s="598"/>
      <c r="AN30" s="599" t="s">
        <v>43</v>
      </c>
      <c r="AO30" s="600"/>
      <c r="AP30" s="601" t="s">
        <v>44</v>
      </c>
      <c r="AQ30" s="602"/>
      <c r="AR30" s="602"/>
      <c r="AS30" s="603"/>
      <c r="AT30" s="601" t="s">
        <v>46</v>
      </c>
      <c r="AU30" s="602"/>
      <c r="AV30" s="602"/>
      <c r="AW30" s="602"/>
      <c r="AX30" s="636"/>
      <c r="AY30" s="106"/>
      <c r="AZ30" s="106"/>
      <c r="BA30" s="106"/>
      <c r="CC30" s="106"/>
      <c r="CD30" s="106"/>
      <c r="CE30" s="106"/>
      <c r="CF30" s="106"/>
      <c r="CG30" s="106"/>
      <c r="CH30" s="106"/>
    </row>
    <row r="31" spans="1:86" ht="30" customHeight="1" thickBot="1" x14ac:dyDescent="0.35">
      <c r="A31" s="617"/>
      <c r="B31" s="618"/>
      <c r="C31" s="618"/>
      <c r="D31" s="618"/>
      <c r="E31" s="619"/>
      <c r="F31" s="215"/>
      <c r="G31" s="676" t="s">
        <v>444</v>
      </c>
      <c r="H31" s="677"/>
      <c r="I31" s="677"/>
      <c r="J31" s="677"/>
      <c r="K31" s="677"/>
      <c r="L31" s="677"/>
      <c r="M31" s="679">
        <f>R7</f>
        <v>0.69</v>
      </c>
      <c r="N31" s="680"/>
      <c r="O31" s="681" t="s">
        <v>443</v>
      </c>
      <c r="P31" s="682"/>
      <c r="Q31" s="682"/>
      <c r="R31" s="683"/>
      <c r="S31" s="88"/>
      <c r="T31" s="738" t="s">
        <v>110</v>
      </c>
      <c r="U31" s="738"/>
      <c r="V31" s="87"/>
      <c r="W31" s="770" t="s">
        <v>462</v>
      </c>
      <c r="X31" s="771"/>
      <c r="Y31" s="772"/>
      <c r="Z31" s="809"/>
      <c r="AA31" s="552" t="s">
        <v>256</v>
      </c>
      <c r="AB31" s="552"/>
      <c r="AC31" s="552"/>
      <c r="AD31" s="552"/>
      <c r="AE31" s="552"/>
      <c r="AF31" s="552"/>
      <c r="AG31" s="552"/>
      <c r="AH31" s="552"/>
      <c r="AI31" s="552"/>
      <c r="AJ31" s="552"/>
      <c r="AK31" s="552"/>
      <c r="AL31" s="537">
        <f>'Расчетный лист'!BZ77</f>
        <v>373.415542859548</v>
      </c>
      <c r="AM31" s="538"/>
      <c r="AN31" s="520" t="s">
        <v>242</v>
      </c>
      <c r="AO31" s="521"/>
      <c r="AP31" s="176"/>
      <c r="AQ31" s="524" t="s">
        <v>464</v>
      </c>
      <c r="AR31" s="525"/>
      <c r="AS31" s="182"/>
      <c r="AT31" s="156"/>
      <c r="AU31" s="156"/>
      <c r="AV31" s="156"/>
      <c r="AW31" s="156"/>
      <c r="AX31" s="156"/>
      <c r="AY31" s="106"/>
      <c r="AZ31" s="106"/>
      <c r="BA31" s="106"/>
      <c r="CC31" s="106"/>
      <c r="CD31" s="106"/>
      <c r="CE31" s="106"/>
      <c r="CF31" s="106"/>
      <c r="CG31" s="106"/>
      <c r="CH31" s="106"/>
    </row>
    <row r="32" spans="1:86" ht="30" customHeight="1" thickBot="1" x14ac:dyDescent="0.35">
      <c r="A32" s="614" t="s">
        <v>474</v>
      </c>
      <c r="B32" s="615"/>
      <c r="C32" s="615"/>
      <c r="D32" s="615"/>
      <c r="E32" s="616"/>
      <c r="F32" s="109" t="s">
        <v>439</v>
      </c>
      <c r="G32" s="732" t="s">
        <v>40</v>
      </c>
      <c r="H32" s="733"/>
      <c r="I32" s="75"/>
      <c r="J32" s="76"/>
      <c r="K32" s="76"/>
      <c r="L32" s="76"/>
      <c r="M32" s="76"/>
      <c r="N32" s="76"/>
      <c r="O32" s="75"/>
      <c r="P32" s="597" t="s">
        <v>42</v>
      </c>
      <c r="Q32" s="598"/>
      <c r="R32" s="734" t="s">
        <v>43</v>
      </c>
      <c r="S32" s="735"/>
      <c r="T32" s="735"/>
      <c r="U32" s="735"/>
      <c r="V32" s="601" t="s">
        <v>44</v>
      </c>
      <c r="W32" s="602"/>
      <c r="X32" s="602"/>
      <c r="Y32" s="636"/>
      <c r="Z32" s="809"/>
      <c r="AA32" s="545"/>
      <c r="AB32" s="545"/>
      <c r="AC32" s="545"/>
      <c r="AD32" s="545"/>
      <c r="AE32" s="545"/>
      <c r="AF32" s="545"/>
      <c r="AG32" s="545"/>
      <c r="AH32" s="545"/>
      <c r="AI32" s="545"/>
      <c r="AJ32" s="545"/>
      <c r="AK32" s="545"/>
      <c r="AL32" s="539"/>
      <c r="AM32" s="540"/>
      <c r="AN32" s="522"/>
      <c r="AO32" s="523"/>
      <c r="AP32" s="177"/>
      <c r="AQ32" s="526"/>
      <c r="AR32" s="527"/>
      <c r="AS32" s="183"/>
      <c r="AT32" s="266"/>
      <c r="AU32" s="266"/>
      <c r="AV32" s="266"/>
      <c r="AW32" s="266"/>
      <c r="AX32" s="266"/>
      <c r="AY32" s="106"/>
      <c r="AZ32" s="106"/>
      <c r="BA32" s="106"/>
      <c r="CC32" s="106"/>
      <c r="CD32" s="106"/>
      <c r="CE32" s="106"/>
      <c r="CF32" s="106"/>
      <c r="CG32" s="106"/>
      <c r="CH32" s="106"/>
    </row>
    <row r="33" spans="1:86" ht="30" customHeight="1" thickBot="1" x14ac:dyDescent="0.35">
      <c r="A33" s="617"/>
      <c r="B33" s="618"/>
      <c r="C33" s="618"/>
      <c r="D33" s="618"/>
      <c r="E33" s="619"/>
      <c r="F33" s="86"/>
      <c r="G33" s="676" t="s">
        <v>461</v>
      </c>
      <c r="H33" s="677"/>
      <c r="I33" s="677"/>
      <c r="J33" s="677"/>
      <c r="K33" s="677"/>
      <c r="L33" s="677"/>
      <c r="M33" s="677"/>
      <c r="N33" s="677"/>
      <c r="O33" s="678"/>
      <c r="P33" s="679">
        <f>'Расчетный лист'!AP46</f>
        <v>0.7238093671679029</v>
      </c>
      <c r="Q33" s="680"/>
      <c r="R33" s="681" t="s">
        <v>443</v>
      </c>
      <c r="S33" s="682"/>
      <c r="T33" s="682"/>
      <c r="U33" s="683"/>
      <c r="V33" s="88"/>
      <c r="W33" s="738" t="s">
        <v>235</v>
      </c>
      <c r="X33" s="738"/>
      <c r="Y33" s="87"/>
      <c r="Z33" s="809"/>
      <c r="AA33" s="545"/>
      <c r="AB33" s="545"/>
      <c r="AC33" s="545"/>
      <c r="AD33" s="545"/>
      <c r="AE33" s="545"/>
      <c r="AF33" s="545"/>
      <c r="AG33" s="545"/>
      <c r="AH33" s="545"/>
      <c r="AI33" s="545"/>
      <c r="AJ33" s="545"/>
      <c r="AK33" s="545"/>
      <c r="AL33" s="509"/>
      <c r="AM33" s="510"/>
      <c r="AN33" s="510"/>
      <c r="AO33" s="510"/>
      <c r="AP33" s="510"/>
      <c r="AQ33" s="510"/>
      <c r="AR33" s="510"/>
      <c r="AS33" s="511"/>
      <c r="AT33" s="266"/>
      <c r="AU33" s="266"/>
      <c r="AV33" s="266"/>
      <c r="AW33" s="266"/>
      <c r="AX33" s="266"/>
      <c r="AY33" s="106"/>
      <c r="AZ33" s="106"/>
      <c r="BA33" s="106"/>
      <c r="CC33" s="106"/>
      <c r="CD33" s="106"/>
      <c r="CE33" s="106"/>
      <c r="CF33" s="106"/>
      <c r="CG33" s="106"/>
      <c r="CH33" s="106"/>
    </row>
    <row r="34" spans="1:86" ht="30" customHeight="1" thickBot="1" x14ac:dyDescent="0.35">
      <c r="A34" s="669" t="s">
        <v>474</v>
      </c>
      <c r="B34" s="670"/>
      <c r="C34" s="670"/>
      <c r="D34" s="670"/>
      <c r="E34" s="671"/>
      <c r="F34" s="83" t="s">
        <v>439</v>
      </c>
      <c r="G34" s="290" t="s">
        <v>40</v>
      </c>
      <c r="H34" s="291"/>
      <c r="I34" s="97"/>
      <c r="J34" s="15"/>
      <c r="K34" s="15"/>
      <c r="L34" s="15"/>
      <c r="M34" s="15"/>
      <c r="N34" s="15"/>
      <c r="O34" s="97"/>
      <c r="P34" s="672" t="s">
        <v>42</v>
      </c>
      <c r="Q34" s="673"/>
      <c r="R34" s="674" t="s">
        <v>43</v>
      </c>
      <c r="S34" s="675"/>
      <c r="T34" s="675"/>
      <c r="U34" s="675"/>
      <c r="V34" s="654" t="s">
        <v>44</v>
      </c>
      <c r="W34" s="655"/>
      <c r="X34" s="655"/>
      <c r="Y34" s="604"/>
      <c r="Z34" s="570"/>
      <c r="AA34" s="763">
        <v>24</v>
      </c>
      <c r="AB34" s="764"/>
      <c r="AC34" s="107"/>
      <c r="AD34" s="78"/>
      <c r="AE34" s="78"/>
      <c r="AF34" s="78"/>
      <c r="AG34" s="78"/>
      <c r="AH34" s="78"/>
      <c r="AI34" s="78"/>
      <c r="AJ34" s="107"/>
      <c r="AK34" s="648" t="s">
        <v>42</v>
      </c>
      <c r="AL34" s="810"/>
      <c r="AM34" s="649"/>
      <c r="AN34" s="802" t="s">
        <v>43</v>
      </c>
      <c r="AO34" s="564"/>
      <c r="AP34" s="783" t="s">
        <v>44</v>
      </c>
      <c r="AQ34" s="783"/>
      <c r="AR34" s="783"/>
      <c r="AS34" s="783"/>
      <c r="AT34" s="536" t="s">
        <v>46</v>
      </c>
      <c r="AU34" s="536"/>
      <c r="AV34" s="536"/>
      <c r="AW34" s="536"/>
      <c r="AX34" s="661"/>
      <c r="AY34" s="106"/>
      <c r="AZ34" s="106"/>
      <c r="BA34" s="106"/>
      <c r="CA34" s="106"/>
      <c r="CB34" s="106"/>
      <c r="CC34" s="106"/>
      <c r="CD34" s="106"/>
      <c r="CE34" s="106"/>
      <c r="CF34" s="106"/>
      <c r="CG34" s="106"/>
      <c r="CH34" s="106"/>
    </row>
    <row r="35" spans="1:86" ht="30" customHeight="1" thickBot="1" x14ac:dyDescent="0.35">
      <c r="A35" s="617"/>
      <c r="B35" s="618"/>
      <c r="C35" s="618"/>
      <c r="D35" s="618"/>
      <c r="E35" s="619"/>
      <c r="F35" s="86"/>
      <c r="G35" s="676" t="s">
        <v>445</v>
      </c>
      <c r="H35" s="677"/>
      <c r="I35" s="677"/>
      <c r="J35" s="677"/>
      <c r="K35" s="677"/>
      <c r="L35" s="677"/>
      <c r="M35" s="677"/>
      <c r="N35" s="677"/>
      <c r="O35" s="678"/>
      <c r="P35" s="679">
        <f>'Расчетный лист'!AP50</f>
        <v>59</v>
      </c>
      <c r="Q35" s="680"/>
      <c r="R35" s="681" t="s">
        <v>483</v>
      </c>
      <c r="S35" s="682"/>
      <c r="T35" s="682"/>
      <c r="U35" s="683"/>
      <c r="V35" s="88"/>
      <c r="W35" s="738" t="s">
        <v>57</v>
      </c>
      <c r="X35" s="738"/>
      <c r="Y35" s="87"/>
      <c r="Z35" s="566"/>
      <c r="AA35" s="627" t="s">
        <v>204</v>
      </c>
      <c r="AB35" s="627"/>
      <c r="AC35" s="627"/>
      <c r="AD35" s="627"/>
      <c r="AE35" s="627"/>
      <c r="AF35" s="627"/>
      <c r="AG35" s="627"/>
      <c r="AH35" s="627"/>
      <c r="AI35" s="627"/>
      <c r="AJ35" s="628"/>
      <c r="AK35" s="784">
        <f>'Расчетный лист'!BZ81</f>
        <v>8.5286042230814097E-6</v>
      </c>
      <c r="AL35" s="785"/>
      <c r="AM35" s="786"/>
      <c r="AN35" s="790" t="s">
        <v>208</v>
      </c>
      <c r="AO35" s="187"/>
      <c r="AP35" s="176"/>
      <c r="AQ35" s="524" t="s">
        <v>203</v>
      </c>
      <c r="AR35" s="525"/>
      <c r="AS35" s="182"/>
      <c r="AT35" s="212"/>
      <c r="AU35" s="212"/>
      <c r="AV35" s="212"/>
      <c r="AW35" s="212"/>
      <c r="AX35" s="575"/>
      <c r="AY35" s="106"/>
      <c r="AZ35" s="106"/>
      <c r="BA35" s="106"/>
      <c r="CA35" s="106"/>
      <c r="CB35" s="106"/>
      <c r="CC35" s="106"/>
      <c r="CD35" s="106"/>
      <c r="CE35" s="106"/>
      <c r="CF35" s="106"/>
      <c r="CG35" s="106"/>
      <c r="CH35" s="106"/>
    </row>
    <row r="36" spans="1:86" ht="30" customHeight="1" thickBot="1" x14ac:dyDescent="0.35">
      <c r="A36" s="9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2"/>
      <c r="Z36" s="566"/>
      <c r="AA36" s="634"/>
      <c r="AB36" s="634"/>
      <c r="AC36" s="634"/>
      <c r="AD36" s="634"/>
      <c r="AE36" s="634"/>
      <c r="AF36" s="634"/>
      <c r="AG36" s="634"/>
      <c r="AH36" s="634"/>
      <c r="AI36" s="634"/>
      <c r="AJ36" s="635"/>
      <c r="AK36" s="787"/>
      <c r="AL36" s="788"/>
      <c r="AM36" s="789"/>
      <c r="AN36" s="188"/>
      <c r="AO36" s="189"/>
      <c r="AP36" s="177"/>
      <c r="AQ36" s="526"/>
      <c r="AR36" s="527"/>
      <c r="AS36" s="183"/>
      <c r="AT36" s="212"/>
      <c r="AU36" s="212"/>
      <c r="AV36" s="212"/>
      <c r="AW36" s="212"/>
      <c r="AX36" s="575"/>
      <c r="AY36" s="106"/>
      <c r="AZ36" s="106"/>
      <c r="BA36" s="106"/>
      <c r="CA36" s="106"/>
      <c r="CB36" s="106"/>
      <c r="CC36" s="106"/>
      <c r="CD36" s="106"/>
      <c r="CE36" s="106"/>
      <c r="CF36" s="106"/>
      <c r="CG36" s="106"/>
      <c r="CH36" s="106"/>
    </row>
    <row r="37" spans="1:86" ht="30" customHeight="1" thickBot="1" x14ac:dyDescent="0.35">
      <c r="A37" s="71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72"/>
      <c r="Z37" s="567"/>
      <c r="AA37" s="492"/>
      <c r="AB37" s="492"/>
      <c r="AC37" s="492"/>
      <c r="AD37" s="492"/>
      <c r="AE37" s="492"/>
      <c r="AF37" s="492"/>
      <c r="AG37" s="492"/>
      <c r="AH37" s="492"/>
      <c r="AI37" s="492"/>
      <c r="AJ37" s="629"/>
      <c r="AK37" s="509"/>
      <c r="AL37" s="510"/>
      <c r="AM37" s="510"/>
      <c r="AN37" s="510"/>
      <c r="AO37" s="510"/>
      <c r="AP37" s="510"/>
      <c r="AQ37" s="510"/>
      <c r="AR37" s="510"/>
      <c r="AS37" s="511"/>
      <c r="AT37" s="390"/>
      <c r="AU37" s="213"/>
      <c r="AV37" s="213"/>
      <c r="AW37" s="213"/>
      <c r="AX37" s="576"/>
      <c r="AY37" s="106"/>
      <c r="AZ37" s="106"/>
      <c r="BA37" s="106"/>
      <c r="CA37" s="106"/>
      <c r="CB37" s="106"/>
      <c r="CC37" s="106"/>
      <c r="CD37" s="106"/>
      <c r="CE37" s="106"/>
      <c r="CF37" s="106"/>
      <c r="CG37" s="106"/>
      <c r="CH37" s="106"/>
    </row>
    <row r="38" spans="1:86" ht="30" customHeight="1" thickBot="1" x14ac:dyDescent="0.35">
      <c r="A38" s="68"/>
      <c r="B38" s="488" t="s">
        <v>427</v>
      </c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89"/>
      <c r="O38" s="489"/>
      <c r="P38" s="489"/>
      <c r="Q38" s="490"/>
      <c r="R38" s="69"/>
      <c r="S38" s="491" t="s">
        <v>420</v>
      </c>
      <c r="T38" s="492"/>
      <c r="U38" s="493"/>
      <c r="V38" s="73"/>
      <c r="W38" s="491">
        <f>W19+1</f>
        <v>2</v>
      </c>
      <c r="X38" s="493"/>
      <c r="Y38" s="74"/>
      <c r="Z38" s="68"/>
      <c r="AA38" s="488" t="s">
        <v>427</v>
      </c>
      <c r="AB38" s="489"/>
      <c r="AC38" s="489"/>
      <c r="AD38" s="489"/>
      <c r="AE38" s="489"/>
      <c r="AF38" s="489"/>
      <c r="AG38" s="489"/>
      <c r="AH38" s="489"/>
      <c r="AI38" s="489"/>
      <c r="AJ38" s="489"/>
      <c r="AK38" s="489"/>
      <c r="AL38" s="489"/>
      <c r="AM38" s="489"/>
      <c r="AN38" s="489"/>
      <c r="AO38" s="489"/>
      <c r="AP38" s="490"/>
      <c r="AQ38" s="69"/>
      <c r="AR38" s="488" t="s">
        <v>420</v>
      </c>
      <c r="AS38" s="489"/>
      <c r="AT38" s="490"/>
      <c r="AU38" s="69"/>
      <c r="AV38" s="488">
        <f>AV19+1</f>
        <v>9</v>
      </c>
      <c r="AW38" s="490"/>
      <c r="AX38" s="89"/>
      <c r="AY38" s="106"/>
      <c r="AZ38" s="106"/>
      <c r="BA38" s="106"/>
      <c r="CA38" s="106"/>
      <c r="CB38" s="106"/>
      <c r="CC38" s="106"/>
      <c r="CD38" s="106"/>
      <c r="CE38" s="106"/>
      <c r="CF38" s="106"/>
      <c r="CG38" s="106"/>
      <c r="CH38" s="106"/>
    </row>
    <row r="39" spans="1:86" ht="30" customHeight="1" thickBot="1" x14ac:dyDescent="0.35">
      <c r="A39" s="485" t="str">
        <f>$A$1</f>
        <v>Расчет однофазного конденсаторного асинхронного микродвигателя Pн 90 Вт,  2p = 6, n = 955 об/мин</v>
      </c>
      <c r="B39" s="486"/>
      <c r="C39" s="486"/>
      <c r="D39" s="486"/>
      <c r="E39" s="486"/>
      <c r="F39" s="486"/>
      <c r="G39" s="486"/>
      <c r="H39" s="486"/>
      <c r="I39" s="486"/>
      <c r="J39" s="486"/>
      <c r="K39" s="486"/>
      <c r="L39" s="486"/>
      <c r="M39" s="486"/>
      <c r="N39" s="486"/>
      <c r="O39" s="486"/>
      <c r="P39" s="486"/>
      <c r="Q39" s="486"/>
      <c r="R39" s="486"/>
      <c r="S39" s="486"/>
      <c r="T39" s="486"/>
      <c r="U39" s="486"/>
      <c r="V39" s="486"/>
      <c r="W39" s="486"/>
      <c r="X39" s="486"/>
      <c r="Y39" s="487"/>
      <c r="Z39" s="485" t="str">
        <f>$A$1</f>
        <v>Расчет однофазного конденсаторного асинхронного микродвигателя Pн 90 Вт,  2p = 6, n = 955 об/мин</v>
      </c>
      <c r="AA39" s="486"/>
      <c r="AB39" s="486"/>
      <c r="AC39" s="486"/>
      <c r="AD39" s="486"/>
      <c r="AE39" s="486"/>
      <c r="AF39" s="486"/>
      <c r="AG39" s="486"/>
      <c r="AH39" s="486"/>
      <c r="AI39" s="486"/>
      <c r="AJ39" s="486"/>
      <c r="AK39" s="486"/>
      <c r="AL39" s="486"/>
      <c r="AM39" s="486"/>
      <c r="AN39" s="486"/>
      <c r="AO39" s="486"/>
      <c r="AP39" s="486"/>
      <c r="AQ39" s="486"/>
      <c r="AR39" s="482"/>
      <c r="AS39" s="482"/>
      <c r="AT39" s="482"/>
      <c r="AU39" s="482"/>
      <c r="AV39" s="482"/>
      <c r="AW39" s="486"/>
      <c r="AX39" s="487"/>
      <c r="AY39" s="106"/>
      <c r="AZ39" s="106"/>
      <c r="BA39" s="106"/>
      <c r="CA39" s="106"/>
      <c r="CB39" s="106"/>
      <c r="CC39" s="106"/>
      <c r="CD39" s="106"/>
      <c r="CE39" s="106"/>
      <c r="CF39" s="106"/>
      <c r="CG39" s="106"/>
      <c r="CH39" s="106"/>
    </row>
    <row r="40" spans="1:86" ht="30" customHeight="1" thickBot="1" x14ac:dyDescent="0.35">
      <c r="A40" s="650" t="s">
        <v>148</v>
      </c>
      <c r="B40" s="653"/>
      <c r="C40" s="568">
        <v>2</v>
      </c>
      <c r="D40" s="569"/>
      <c r="E40" s="77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9"/>
      <c r="R40" s="562" t="s">
        <v>42</v>
      </c>
      <c r="S40" s="502"/>
      <c r="T40" s="563" t="s">
        <v>43</v>
      </c>
      <c r="U40" s="564"/>
      <c r="V40" s="654" t="s">
        <v>44</v>
      </c>
      <c r="W40" s="655"/>
      <c r="X40" s="655"/>
      <c r="Y40" s="604"/>
      <c r="Z40" s="570"/>
      <c r="AA40" s="568">
        <v>25</v>
      </c>
      <c r="AB40" s="569"/>
      <c r="AC40" s="77"/>
      <c r="AD40" s="78"/>
      <c r="AE40" s="78"/>
      <c r="AF40" s="78"/>
      <c r="AG40" s="78"/>
      <c r="AH40" s="78"/>
      <c r="AI40" s="78"/>
      <c r="AJ40" s="77"/>
      <c r="AK40" s="500" t="s">
        <v>42</v>
      </c>
      <c r="AL40" s="501"/>
      <c r="AM40" s="502"/>
      <c r="AN40" s="563" t="s">
        <v>43</v>
      </c>
      <c r="AO40" s="564"/>
      <c r="AP40" s="512" t="s">
        <v>44</v>
      </c>
      <c r="AQ40" s="513"/>
      <c r="AR40" s="513"/>
      <c r="AS40" s="514"/>
      <c r="AT40" s="512" t="s">
        <v>46</v>
      </c>
      <c r="AU40" s="513"/>
      <c r="AV40" s="513"/>
      <c r="AW40" s="513"/>
      <c r="AX40" s="515"/>
      <c r="AY40" s="106"/>
      <c r="AZ40" s="106"/>
      <c r="BA40" s="106"/>
      <c r="CA40" s="106"/>
      <c r="CB40" s="106"/>
      <c r="CC40" s="106"/>
      <c r="CD40" s="106"/>
      <c r="CE40" s="106"/>
      <c r="CF40" s="106"/>
      <c r="CG40" s="106"/>
      <c r="CH40" s="106"/>
    </row>
    <row r="41" spans="1:86" ht="30" customHeight="1" x14ac:dyDescent="0.3">
      <c r="A41" s="651"/>
      <c r="B41" s="191"/>
      <c r="C41" s="626" t="s">
        <v>150</v>
      </c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28"/>
      <c r="R41" s="666">
        <v>2</v>
      </c>
      <c r="S41" s="667"/>
      <c r="T41" s="558" t="s">
        <v>119</v>
      </c>
      <c r="U41" s="559"/>
      <c r="V41" s="176"/>
      <c r="W41" s="524" t="s">
        <v>430</v>
      </c>
      <c r="X41" s="525"/>
      <c r="Y41" s="631"/>
      <c r="Z41" s="566"/>
      <c r="AA41" s="494"/>
      <c r="AB41" s="495"/>
      <c r="AC41" s="495"/>
      <c r="AD41" s="495"/>
      <c r="AE41" s="495"/>
      <c r="AF41" s="495"/>
      <c r="AG41" s="495"/>
      <c r="AH41" s="495"/>
      <c r="AI41" s="495"/>
      <c r="AJ41" s="495"/>
      <c r="AK41" s="503">
        <f>'Расчетный лист'!BZ85</f>
        <v>7.4089128959999988E-5</v>
      </c>
      <c r="AL41" s="504"/>
      <c r="AM41" s="505"/>
      <c r="AN41" s="520" t="s">
        <v>485</v>
      </c>
      <c r="AO41" s="521"/>
      <c r="AP41" s="176"/>
      <c r="AQ41" s="524" t="s">
        <v>463</v>
      </c>
      <c r="AR41" s="525"/>
      <c r="AS41" s="182"/>
      <c r="AT41" s="156"/>
      <c r="AU41" s="156"/>
      <c r="AV41" s="156"/>
      <c r="AW41" s="156"/>
      <c r="AX41" s="528"/>
      <c r="AY41" s="106"/>
      <c r="AZ41" s="106"/>
      <c r="BA41" s="106"/>
      <c r="CA41" s="106"/>
      <c r="CB41" s="106"/>
      <c r="CC41" s="106"/>
      <c r="CD41" s="106"/>
      <c r="CE41" s="106"/>
      <c r="CF41" s="106"/>
      <c r="CG41" s="106"/>
      <c r="CH41" s="106"/>
    </row>
    <row r="42" spans="1:86" ht="30" customHeight="1" thickBot="1" x14ac:dyDescent="0.35">
      <c r="A42" s="652"/>
      <c r="B42" s="192"/>
      <c r="C42" s="491"/>
      <c r="D42" s="492"/>
      <c r="E42" s="492"/>
      <c r="F42" s="492"/>
      <c r="G42" s="492"/>
      <c r="H42" s="492"/>
      <c r="I42" s="492"/>
      <c r="J42" s="492"/>
      <c r="K42" s="492"/>
      <c r="L42" s="492"/>
      <c r="M42" s="492"/>
      <c r="N42" s="492"/>
      <c r="O42" s="492"/>
      <c r="P42" s="492"/>
      <c r="Q42" s="629"/>
      <c r="R42" s="668"/>
      <c r="S42" s="549"/>
      <c r="T42" s="560"/>
      <c r="U42" s="561"/>
      <c r="V42" s="177"/>
      <c r="W42" s="526"/>
      <c r="X42" s="527"/>
      <c r="Y42" s="632"/>
      <c r="Z42" s="566"/>
      <c r="AA42" s="496"/>
      <c r="AB42" s="497"/>
      <c r="AC42" s="497"/>
      <c r="AD42" s="497"/>
      <c r="AE42" s="497"/>
      <c r="AF42" s="497"/>
      <c r="AG42" s="497"/>
      <c r="AH42" s="497"/>
      <c r="AI42" s="497"/>
      <c r="AJ42" s="497"/>
      <c r="AK42" s="506"/>
      <c r="AL42" s="507"/>
      <c r="AM42" s="508"/>
      <c r="AN42" s="522"/>
      <c r="AO42" s="523"/>
      <c r="AP42" s="177"/>
      <c r="AQ42" s="526"/>
      <c r="AR42" s="527"/>
      <c r="AS42" s="183"/>
      <c r="AT42" s="266"/>
      <c r="AU42" s="266"/>
      <c r="AV42" s="266"/>
      <c r="AW42" s="266"/>
      <c r="AX42" s="630"/>
      <c r="AY42" s="106"/>
      <c r="AZ42" s="106"/>
      <c r="BA42" s="106"/>
      <c r="CA42" s="106"/>
      <c r="CB42" s="106"/>
      <c r="CC42" s="106"/>
      <c r="CD42" s="106"/>
      <c r="CE42" s="106"/>
      <c r="CF42" s="106"/>
      <c r="CG42" s="106"/>
      <c r="CH42" s="106"/>
    </row>
    <row r="43" spans="1:86" ht="30" customHeight="1" thickBot="1" x14ac:dyDescent="0.35">
      <c r="A43" s="570"/>
      <c r="B43" s="568">
        <v>3</v>
      </c>
      <c r="C43" s="569"/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597" t="s">
        <v>42</v>
      </c>
      <c r="P43" s="598"/>
      <c r="Q43" s="599" t="s">
        <v>43</v>
      </c>
      <c r="R43" s="646"/>
      <c r="S43" s="512" t="s">
        <v>44</v>
      </c>
      <c r="T43" s="513"/>
      <c r="U43" s="513"/>
      <c r="V43" s="514"/>
      <c r="W43" s="536" t="s">
        <v>46</v>
      </c>
      <c r="X43" s="536"/>
      <c r="Y43" s="661"/>
      <c r="Z43" s="567"/>
      <c r="AA43" s="498"/>
      <c r="AB43" s="499"/>
      <c r="AC43" s="499"/>
      <c r="AD43" s="499"/>
      <c r="AE43" s="499"/>
      <c r="AF43" s="499"/>
      <c r="AG43" s="499"/>
      <c r="AH43" s="499"/>
      <c r="AI43" s="499"/>
      <c r="AJ43" s="499"/>
      <c r="AK43" s="509"/>
      <c r="AL43" s="510"/>
      <c r="AM43" s="510"/>
      <c r="AN43" s="510"/>
      <c r="AO43" s="510"/>
      <c r="AP43" s="510"/>
      <c r="AQ43" s="510"/>
      <c r="AR43" s="510"/>
      <c r="AS43" s="511"/>
      <c r="AT43" s="159"/>
      <c r="AU43" s="159"/>
      <c r="AV43" s="159"/>
      <c r="AW43" s="159"/>
      <c r="AX43" s="529"/>
      <c r="AY43" s="106"/>
      <c r="AZ43" s="106"/>
      <c r="BA43" s="106"/>
      <c r="CA43" s="106"/>
      <c r="CB43" s="106"/>
      <c r="CC43" s="106"/>
      <c r="CD43" s="106"/>
      <c r="CE43" s="106"/>
      <c r="CF43" s="106"/>
      <c r="CG43" s="106"/>
      <c r="CH43" s="106"/>
    </row>
    <row r="44" spans="1:86" ht="30" customHeight="1" thickBot="1" x14ac:dyDescent="0.35">
      <c r="A44" s="566"/>
      <c r="B44" s="552" t="s">
        <v>180</v>
      </c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662">
        <f>'Расчетный лист'!T65</f>
        <v>12</v>
      </c>
      <c r="P44" s="663"/>
      <c r="Q44" s="558" t="s">
        <v>119</v>
      </c>
      <c r="R44" s="559"/>
      <c r="S44" s="176"/>
      <c r="T44" s="524" t="s">
        <v>431</v>
      </c>
      <c r="U44" s="525"/>
      <c r="V44" s="182"/>
      <c r="W44" s="156"/>
      <c r="X44" s="156"/>
      <c r="Y44" s="528"/>
      <c r="Z44" s="570"/>
      <c r="AA44" s="568">
        <v>26</v>
      </c>
      <c r="AB44" s="569"/>
      <c r="AC44" s="77"/>
      <c r="AD44" s="105"/>
      <c r="AE44" s="78"/>
      <c r="AF44" s="78"/>
      <c r="AG44" s="78"/>
      <c r="AH44" s="78"/>
      <c r="AI44" s="78"/>
      <c r="AJ44" s="78"/>
      <c r="AK44" s="107"/>
      <c r="AL44" s="562" t="s">
        <v>42</v>
      </c>
      <c r="AM44" s="502"/>
      <c r="AN44" s="563" t="s">
        <v>43</v>
      </c>
      <c r="AO44" s="564"/>
      <c r="AP44" s="512" t="s">
        <v>44</v>
      </c>
      <c r="AQ44" s="513"/>
      <c r="AR44" s="513"/>
      <c r="AS44" s="514"/>
      <c r="AT44" s="543" t="s">
        <v>46</v>
      </c>
      <c r="AU44" s="543"/>
      <c r="AV44" s="543"/>
      <c r="AW44" s="543"/>
      <c r="AX44" s="543"/>
      <c r="AY44" s="106"/>
      <c r="AZ44" s="106"/>
      <c r="BA44" s="106"/>
      <c r="CA44" s="106"/>
      <c r="CB44" s="106"/>
      <c r="CC44" s="106"/>
      <c r="CD44" s="106"/>
      <c r="CE44" s="106"/>
      <c r="CF44" s="106"/>
      <c r="CG44" s="106"/>
      <c r="CH44" s="106"/>
    </row>
    <row r="45" spans="1:86" ht="30" customHeight="1" thickBot="1" x14ac:dyDescent="0.35">
      <c r="A45" s="566"/>
      <c r="B45" s="545"/>
      <c r="C45" s="545"/>
      <c r="D45" s="545"/>
      <c r="E45" s="545"/>
      <c r="F45" s="545"/>
      <c r="G45" s="545"/>
      <c r="H45" s="545"/>
      <c r="I45" s="545"/>
      <c r="J45" s="545"/>
      <c r="K45" s="545"/>
      <c r="L45" s="545"/>
      <c r="M45" s="545"/>
      <c r="N45" s="545"/>
      <c r="O45" s="664"/>
      <c r="P45" s="665"/>
      <c r="Q45" s="560"/>
      <c r="R45" s="561"/>
      <c r="S45" s="177"/>
      <c r="T45" s="526"/>
      <c r="U45" s="527"/>
      <c r="V45" s="183"/>
      <c r="W45" s="266"/>
      <c r="X45" s="266"/>
      <c r="Y45" s="630"/>
      <c r="Z45" s="566"/>
      <c r="AA45" s="544"/>
      <c r="AB45" s="545"/>
      <c r="AC45" s="545"/>
      <c r="AD45" s="545"/>
      <c r="AE45" s="545"/>
      <c r="AF45" s="545"/>
      <c r="AG45" s="545"/>
      <c r="AH45" s="545"/>
      <c r="AI45" s="545"/>
      <c r="AJ45" s="545"/>
      <c r="AK45" s="546"/>
      <c r="AL45" s="516">
        <f>'Расчетный лист'!BZ89</f>
        <v>0.65939324774399988</v>
      </c>
      <c r="AM45" s="517"/>
      <c r="AN45" s="779" t="s">
        <v>241</v>
      </c>
      <c r="AO45" s="780"/>
      <c r="AP45" s="176"/>
      <c r="AQ45" s="524" t="s">
        <v>467</v>
      </c>
      <c r="AR45" s="525"/>
      <c r="AS45" s="182"/>
      <c r="AT45" s="212"/>
      <c r="AU45" s="212"/>
      <c r="AV45" s="212"/>
      <c r="AW45" s="212"/>
      <c r="AX45" s="212"/>
      <c r="AY45" s="106"/>
      <c r="AZ45" s="106"/>
      <c r="BA45" s="106"/>
      <c r="CA45" s="106"/>
      <c r="CB45" s="106"/>
      <c r="CC45" s="106"/>
      <c r="CD45" s="106"/>
      <c r="CE45" s="106"/>
      <c r="CF45" s="106"/>
      <c r="CG45" s="106"/>
      <c r="CH45" s="106"/>
    </row>
    <row r="46" spans="1:86" ht="30" customHeight="1" thickBot="1" x14ac:dyDescent="0.35">
      <c r="A46" s="567"/>
      <c r="B46" s="548"/>
      <c r="C46" s="548"/>
      <c r="D46" s="548"/>
      <c r="E46" s="548"/>
      <c r="F46" s="548"/>
      <c r="G46" s="548"/>
      <c r="H46" s="548"/>
      <c r="I46" s="548"/>
      <c r="J46" s="548"/>
      <c r="K46" s="548"/>
      <c r="L46" s="548"/>
      <c r="M46" s="548"/>
      <c r="N46" s="548"/>
      <c r="O46" s="509"/>
      <c r="P46" s="510"/>
      <c r="Q46" s="510"/>
      <c r="R46" s="510"/>
      <c r="S46" s="510"/>
      <c r="T46" s="510"/>
      <c r="U46" s="510"/>
      <c r="V46" s="577"/>
      <c r="W46" s="159"/>
      <c r="X46" s="159"/>
      <c r="Y46" s="529"/>
      <c r="Z46" s="567"/>
      <c r="AA46" s="547"/>
      <c r="AB46" s="548"/>
      <c r="AC46" s="548"/>
      <c r="AD46" s="548"/>
      <c r="AE46" s="548"/>
      <c r="AF46" s="548"/>
      <c r="AG46" s="548"/>
      <c r="AH46" s="548"/>
      <c r="AI46" s="548"/>
      <c r="AJ46" s="548"/>
      <c r="AK46" s="549"/>
      <c r="AL46" s="518"/>
      <c r="AM46" s="519"/>
      <c r="AN46" s="781"/>
      <c r="AO46" s="782"/>
      <c r="AP46" s="177"/>
      <c r="AQ46" s="526"/>
      <c r="AR46" s="527"/>
      <c r="AS46" s="183"/>
      <c r="AT46" s="213"/>
      <c r="AU46" s="213"/>
      <c r="AV46" s="213"/>
      <c r="AW46" s="213"/>
      <c r="AX46" s="213"/>
      <c r="AY46" s="106"/>
      <c r="AZ46" s="106"/>
      <c r="BA46" s="106"/>
      <c r="CA46" s="106"/>
      <c r="CB46" s="106"/>
      <c r="CC46" s="106"/>
      <c r="CD46" s="106"/>
      <c r="CE46" s="106"/>
      <c r="CF46" s="106"/>
      <c r="CG46" s="106"/>
      <c r="CH46" s="106"/>
    </row>
    <row r="47" spans="1:86" ht="30" customHeight="1" thickBot="1" x14ac:dyDescent="0.35">
      <c r="A47" s="566"/>
      <c r="B47" s="568">
        <v>4</v>
      </c>
      <c r="C47" s="569"/>
      <c r="D47" s="75"/>
      <c r="E47" s="76"/>
      <c r="F47" s="76"/>
      <c r="G47" s="76"/>
      <c r="H47" s="76"/>
      <c r="I47" s="76"/>
      <c r="J47" s="76"/>
      <c r="K47" s="75"/>
      <c r="L47" s="597" t="s">
        <v>42</v>
      </c>
      <c r="M47" s="598"/>
      <c r="N47" s="645" t="s">
        <v>43</v>
      </c>
      <c r="O47" s="646"/>
      <c r="P47" s="512" t="s">
        <v>44</v>
      </c>
      <c r="Q47" s="513"/>
      <c r="R47" s="513"/>
      <c r="S47" s="513"/>
      <c r="T47" s="512" t="s">
        <v>46</v>
      </c>
      <c r="U47" s="513"/>
      <c r="V47" s="513"/>
      <c r="W47" s="513"/>
      <c r="X47" s="513"/>
      <c r="Y47" s="515"/>
      <c r="Z47" s="570"/>
      <c r="AA47" s="736" t="s">
        <v>40</v>
      </c>
      <c r="AB47" s="737"/>
      <c r="AC47" s="104"/>
      <c r="AD47" s="791" t="s">
        <v>148</v>
      </c>
      <c r="AE47" s="792"/>
      <c r="AF47" s="793"/>
      <c r="AG47" s="105"/>
      <c r="AH47" s="78"/>
      <c r="AI47" s="78"/>
      <c r="AJ47" s="78"/>
      <c r="AK47" s="78"/>
      <c r="AL47" s="78"/>
      <c r="AM47" s="78"/>
      <c r="AN47" s="78"/>
      <c r="AO47" s="78"/>
      <c r="AP47" s="107"/>
      <c r="AQ47" s="562" t="s">
        <v>42</v>
      </c>
      <c r="AR47" s="502"/>
      <c r="AS47" s="563" t="s">
        <v>43</v>
      </c>
      <c r="AT47" s="564"/>
      <c r="AU47" s="512" t="s">
        <v>44</v>
      </c>
      <c r="AV47" s="513"/>
      <c r="AW47" s="513"/>
      <c r="AX47" s="515"/>
      <c r="AY47" s="106"/>
      <c r="AZ47" s="106"/>
      <c r="BA47" s="106"/>
      <c r="CA47" s="106"/>
      <c r="CB47" s="106"/>
      <c r="CC47" s="106"/>
      <c r="CD47" s="106"/>
      <c r="CE47" s="106"/>
      <c r="CF47" s="106"/>
      <c r="CG47" s="106"/>
      <c r="CH47" s="106"/>
    </row>
    <row r="48" spans="1:86" ht="30" customHeight="1" thickBot="1" x14ac:dyDescent="0.35">
      <c r="A48" s="566"/>
      <c r="B48" s="626" t="s">
        <v>162</v>
      </c>
      <c r="C48" s="627"/>
      <c r="D48" s="627"/>
      <c r="E48" s="627"/>
      <c r="F48" s="627"/>
      <c r="G48" s="627"/>
      <c r="H48" s="627"/>
      <c r="I48" s="627"/>
      <c r="J48" s="627"/>
      <c r="K48" s="628"/>
      <c r="L48" s="537">
        <f>'Расчетный лист'!$T$69</f>
        <v>209</v>
      </c>
      <c r="M48" s="538"/>
      <c r="N48" s="647" t="s">
        <v>104</v>
      </c>
      <c r="O48" s="187"/>
      <c r="P48" s="541"/>
      <c r="Q48" s="524" t="s">
        <v>479</v>
      </c>
      <c r="R48" s="525"/>
      <c r="S48" s="182"/>
      <c r="T48" s="265"/>
      <c r="U48" s="266"/>
      <c r="V48" s="266"/>
      <c r="W48" s="266"/>
      <c r="X48" s="266"/>
      <c r="Y48" s="630"/>
      <c r="Z48" s="567"/>
      <c r="AA48" s="547" t="s">
        <v>200</v>
      </c>
      <c r="AB48" s="548"/>
      <c r="AC48" s="548"/>
      <c r="AD48" s="548"/>
      <c r="AE48" s="548"/>
      <c r="AF48" s="548"/>
      <c r="AG48" s="548"/>
      <c r="AH48" s="548"/>
      <c r="AI48" s="548"/>
      <c r="AJ48" s="548"/>
      <c r="AK48" s="548"/>
      <c r="AL48" s="548"/>
      <c r="AM48" s="548"/>
      <c r="AN48" s="548"/>
      <c r="AO48" s="548"/>
      <c r="AP48" s="549"/>
      <c r="AQ48" s="794">
        <v>8900</v>
      </c>
      <c r="AR48" s="795"/>
      <c r="AS48" s="798" t="s">
        <v>468</v>
      </c>
      <c r="AT48" s="799"/>
      <c r="AU48" s="103"/>
      <c r="AV48" s="796" t="s">
        <v>466</v>
      </c>
      <c r="AW48" s="797"/>
      <c r="AX48" s="87"/>
      <c r="AY48" s="106"/>
      <c r="AZ48" s="106"/>
      <c r="BA48" s="106"/>
      <c r="CA48" s="106"/>
      <c r="CB48" s="106"/>
      <c r="CC48" s="106"/>
      <c r="CD48" s="106"/>
      <c r="CE48" s="106"/>
      <c r="CF48" s="106"/>
      <c r="CG48" s="106"/>
      <c r="CH48" s="106"/>
    </row>
    <row r="49" spans="1:86" ht="30" customHeight="1" thickBot="1" x14ac:dyDescent="0.35">
      <c r="A49" s="567"/>
      <c r="B49" s="491"/>
      <c r="C49" s="492"/>
      <c r="D49" s="492"/>
      <c r="E49" s="492"/>
      <c r="F49" s="492"/>
      <c r="G49" s="492"/>
      <c r="H49" s="492"/>
      <c r="I49" s="492"/>
      <c r="J49" s="492"/>
      <c r="K49" s="629"/>
      <c r="L49" s="539"/>
      <c r="M49" s="540"/>
      <c r="N49" s="623"/>
      <c r="O49" s="189"/>
      <c r="P49" s="542"/>
      <c r="Q49" s="526"/>
      <c r="R49" s="527"/>
      <c r="S49" s="183"/>
      <c r="T49" s="158"/>
      <c r="U49" s="159"/>
      <c r="V49" s="159"/>
      <c r="W49" s="159"/>
      <c r="X49" s="159"/>
      <c r="Y49" s="529"/>
      <c r="Z49" s="570"/>
      <c r="AA49" s="736" t="s">
        <v>40</v>
      </c>
      <c r="AB49" s="737"/>
      <c r="AC49" s="104"/>
      <c r="AD49" s="791" t="s">
        <v>148</v>
      </c>
      <c r="AE49" s="792"/>
      <c r="AF49" s="792"/>
      <c r="AG49" s="105"/>
      <c r="AH49" s="78"/>
      <c r="AI49" s="78"/>
      <c r="AJ49" s="78"/>
      <c r="AK49" s="78"/>
      <c r="AL49" s="78"/>
      <c r="AM49" s="78"/>
      <c r="AN49" s="78"/>
      <c r="AO49" s="107"/>
      <c r="AP49" s="648" t="s">
        <v>42</v>
      </c>
      <c r="AQ49" s="800"/>
      <c r="AR49" s="801" t="s">
        <v>43</v>
      </c>
      <c r="AS49" s="802"/>
      <c r="AT49" s="564"/>
      <c r="AU49" s="512" t="s">
        <v>44</v>
      </c>
      <c r="AV49" s="513"/>
      <c r="AW49" s="513"/>
      <c r="AX49" s="515"/>
      <c r="AY49" s="106"/>
      <c r="AZ49" s="106"/>
      <c r="BA49" s="106"/>
      <c r="CA49" s="106"/>
      <c r="CB49" s="106"/>
      <c r="CC49" s="106"/>
      <c r="CD49" s="106"/>
      <c r="CE49" s="106"/>
      <c r="CF49" s="106"/>
      <c r="CG49" s="106"/>
      <c r="CH49" s="106"/>
    </row>
    <row r="50" spans="1:86" ht="30" customHeight="1" thickBot="1" x14ac:dyDescent="0.35">
      <c r="A50" s="566"/>
      <c r="B50" s="568">
        <v>4.0999999999999996</v>
      </c>
      <c r="C50" s="569"/>
      <c r="D50" s="75"/>
      <c r="E50" s="76"/>
      <c r="F50" s="76"/>
      <c r="G50" s="76"/>
      <c r="H50" s="75"/>
      <c r="I50" s="597" t="s">
        <v>42</v>
      </c>
      <c r="J50" s="598"/>
      <c r="K50" s="645" t="s">
        <v>43</v>
      </c>
      <c r="L50" s="646"/>
      <c r="M50" s="512" t="s">
        <v>44</v>
      </c>
      <c r="N50" s="513"/>
      <c r="O50" s="513"/>
      <c r="P50" s="514"/>
      <c r="Q50" s="512" t="s">
        <v>46</v>
      </c>
      <c r="R50" s="513"/>
      <c r="S50" s="513"/>
      <c r="T50" s="513"/>
      <c r="U50" s="513"/>
      <c r="V50" s="513"/>
      <c r="W50" s="513"/>
      <c r="X50" s="513"/>
      <c r="Y50" s="515"/>
      <c r="Z50" s="567"/>
      <c r="AA50" s="676" t="s">
        <v>205</v>
      </c>
      <c r="AB50" s="677"/>
      <c r="AC50" s="677"/>
      <c r="AD50" s="677"/>
      <c r="AE50" s="677"/>
      <c r="AF50" s="677"/>
      <c r="AG50" s="677"/>
      <c r="AH50" s="677"/>
      <c r="AI50" s="677"/>
      <c r="AJ50" s="677"/>
      <c r="AK50" s="677"/>
      <c r="AL50" s="677"/>
      <c r="AM50" s="677"/>
      <c r="AN50" s="677"/>
      <c r="AO50" s="678"/>
      <c r="AP50" s="679">
        <v>1.75</v>
      </c>
      <c r="AQ50" s="680"/>
      <c r="AR50" s="803" t="s">
        <v>469</v>
      </c>
      <c r="AS50" s="804"/>
      <c r="AT50" s="805"/>
      <c r="AU50" s="103"/>
      <c r="AV50" s="796" t="s">
        <v>465</v>
      </c>
      <c r="AW50" s="797"/>
      <c r="AX50" s="87"/>
      <c r="AY50" s="106"/>
      <c r="AZ50" s="106"/>
      <c r="BA50" s="106"/>
      <c r="CA50" s="106"/>
      <c r="CB50" s="106"/>
      <c r="CC50" s="106"/>
      <c r="CD50" s="106"/>
      <c r="CE50" s="106"/>
      <c r="CF50" s="106"/>
      <c r="CG50" s="106"/>
      <c r="CH50" s="106"/>
    </row>
    <row r="51" spans="1:86" ht="30" customHeight="1" thickBot="1" x14ac:dyDescent="0.35">
      <c r="A51" s="566"/>
      <c r="B51" s="637" t="s">
        <v>162</v>
      </c>
      <c r="C51" s="638"/>
      <c r="D51" s="638"/>
      <c r="E51" s="638"/>
      <c r="F51" s="638"/>
      <c r="G51" s="638"/>
      <c r="H51" s="639"/>
      <c r="I51" s="537">
        <f>'Расчетный лист'!T73</f>
        <v>208.99999999999997</v>
      </c>
      <c r="J51" s="538"/>
      <c r="K51" s="647" t="s">
        <v>104</v>
      </c>
      <c r="L51" s="187"/>
      <c r="M51" s="176"/>
      <c r="N51" s="524" t="s">
        <v>479</v>
      </c>
      <c r="O51" s="525"/>
      <c r="P51" s="182"/>
      <c r="Q51" s="155"/>
      <c r="R51" s="156"/>
      <c r="S51" s="156"/>
      <c r="T51" s="156"/>
      <c r="U51" s="156"/>
      <c r="V51" s="156"/>
      <c r="W51" s="156"/>
      <c r="X51" s="156"/>
      <c r="Y51" s="528"/>
      <c r="Z51" s="84"/>
      <c r="AA51" s="777">
        <v>27</v>
      </c>
      <c r="AB51" s="778"/>
      <c r="AC51" s="75"/>
      <c r="AD51" s="110"/>
      <c r="AE51" s="76"/>
      <c r="AF51" s="76"/>
      <c r="AG51" s="76"/>
      <c r="AH51" s="76"/>
      <c r="AI51" s="76"/>
      <c r="AJ51" s="76"/>
      <c r="AK51" s="76"/>
      <c r="AL51" s="76"/>
      <c r="AM51" s="75"/>
      <c r="AN51" s="597" t="s">
        <v>42</v>
      </c>
      <c r="AO51" s="598"/>
      <c r="AP51" s="599" t="s">
        <v>43</v>
      </c>
      <c r="AQ51" s="600"/>
      <c r="AR51" s="601" t="s">
        <v>44</v>
      </c>
      <c r="AS51" s="602"/>
      <c r="AT51" s="602"/>
      <c r="AU51" s="603"/>
      <c r="AV51" s="550" t="s">
        <v>46</v>
      </c>
      <c r="AW51" s="550"/>
      <c r="AX51" s="550"/>
      <c r="AY51" s="106"/>
      <c r="AZ51" s="106"/>
      <c r="BA51" s="106"/>
      <c r="CA51" s="106"/>
      <c r="CB51" s="106"/>
      <c r="CC51" s="106"/>
      <c r="CD51" s="106"/>
      <c r="CE51" s="106"/>
      <c r="CF51" s="106"/>
      <c r="CG51" s="106"/>
      <c r="CH51" s="106"/>
    </row>
    <row r="52" spans="1:86" ht="30" customHeight="1" thickBot="1" x14ac:dyDescent="0.35">
      <c r="A52" s="567"/>
      <c r="B52" s="640"/>
      <c r="C52" s="641"/>
      <c r="D52" s="641"/>
      <c r="E52" s="641"/>
      <c r="F52" s="641"/>
      <c r="G52" s="641"/>
      <c r="H52" s="642"/>
      <c r="I52" s="539"/>
      <c r="J52" s="540"/>
      <c r="K52" s="623"/>
      <c r="L52" s="189"/>
      <c r="M52" s="177"/>
      <c r="N52" s="526"/>
      <c r="O52" s="527"/>
      <c r="P52" s="183"/>
      <c r="Q52" s="158"/>
      <c r="R52" s="159"/>
      <c r="S52" s="159"/>
      <c r="T52" s="159"/>
      <c r="U52" s="159"/>
      <c r="V52" s="266"/>
      <c r="W52" s="266"/>
      <c r="X52" s="266"/>
      <c r="Y52" s="630"/>
      <c r="Z52" s="84"/>
      <c r="AA52" s="551"/>
      <c r="AB52" s="552"/>
      <c r="AC52" s="552"/>
      <c r="AD52" s="552"/>
      <c r="AE52" s="552"/>
      <c r="AF52" s="552"/>
      <c r="AG52" s="552"/>
      <c r="AH52" s="552"/>
      <c r="AI52" s="552"/>
      <c r="AJ52" s="552"/>
      <c r="AK52" s="552"/>
      <c r="AL52" s="552"/>
      <c r="AM52" s="553"/>
      <c r="AN52" s="516">
        <f>'Расчетный лист'!BZ101</f>
        <v>230.06133333333332</v>
      </c>
      <c r="AO52" s="517"/>
      <c r="AP52" s="520" t="s">
        <v>242</v>
      </c>
      <c r="AQ52" s="521"/>
      <c r="AR52" s="176"/>
      <c r="AS52" s="524" t="s">
        <v>431</v>
      </c>
      <c r="AT52" s="525"/>
      <c r="AU52" s="182"/>
      <c r="AV52" s="212"/>
      <c r="AW52" s="212"/>
      <c r="AX52" s="212"/>
      <c r="AY52" s="106"/>
      <c r="AZ52" s="106"/>
      <c r="BA52" s="106"/>
      <c r="CA52" s="106"/>
      <c r="CB52" s="106"/>
      <c r="CC52" s="106"/>
      <c r="CD52" s="106"/>
      <c r="CE52" s="106"/>
      <c r="CF52" s="106"/>
      <c r="CG52" s="106"/>
      <c r="CH52" s="106"/>
    </row>
    <row r="53" spans="1:86" ht="30" customHeight="1" thickBot="1" x14ac:dyDescent="0.35">
      <c r="A53" s="570"/>
      <c r="B53" s="568">
        <v>5</v>
      </c>
      <c r="C53" s="569"/>
      <c r="D53" s="75"/>
      <c r="E53" s="76"/>
      <c r="F53" s="76"/>
      <c r="G53" s="76"/>
      <c r="H53" s="76"/>
      <c r="I53" s="15"/>
      <c r="J53" s="15"/>
      <c r="K53" s="15"/>
      <c r="L53" s="15"/>
      <c r="M53" s="97"/>
      <c r="N53" s="648" t="s">
        <v>42</v>
      </c>
      <c r="O53" s="649"/>
      <c r="P53" s="599" t="s">
        <v>43</v>
      </c>
      <c r="Q53" s="600"/>
      <c r="R53" s="601" t="s">
        <v>44</v>
      </c>
      <c r="S53" s="602"/>
      <c r="T53" s="602"/>
      <c r="U53" s="603"/>
      <c r="V53" s="543" t="s">
        <v>46</v>
      </c>
      <c r="W53" s="543"/>
      <c r="X53" s="543"/>
      <c r="Y53" s="633"/>
      <c r="Z53" s="84"/>
      <c r="AA53" s="544"/>
      <c r="AB53" s="545"/>
      <c r="AC53" s="545"/>
      <c r="AD53" s="545"/>
      <c r="AE53" s="545"/>
      <c r="AF53" s="545"/>
      <c r="AG53" s="545"/>
      <c r="AH53" s="545"/>
      <c r="AI53" s="545"/>
      <c r="AJ53" s="545"/>
      <c r="AK53" s="545"/>
      <c r="AL53" s="545"/>
      <c r="AM53" s="546"/>
      <c r="AN53" s="518"/>
      <c r="AO53" s="519"/>
      <c r="AP53" s="522"/>
      <c r="AQ53" s="523"/>
      <c r="AR53" s="177"/>
      <c r="AS53" s="526"/>
      <c r="AT53" s="527"/>
      <c r="AU53" s="183"/>
      <c r="AV53" s="213"/>
      <c r="AW53" s="213"/>
      <c r="AX53" s="213"/>
      <c r="AY53" s="106"/>
      <c r="AZ53" s="106"/>
      <c r="CA53" s="106"/>
      <c r="CB53" s="106"/>
      <c r="CC53" s="106"/>
      <c r="CD53" s="106"/>
      <c r="CE53" s="106"/>
      <c r="CF53" s="106"/>
      <c r="CG53" s="106"/>
      <c r="CH53" s="106"/>
    </row>
    <row r="54" spans="1:86" ht="30" customHeight="1" thickBot="1" x14ac:dyDescent="0.35">
      <c r="A54" s="566"/>
      <c r="B54" s="637" t="s">
        <v>163</v>
      </c>
      <c r="C54" s="638"/>
      <c r="D54" s="638"/>
      <c r="E54" s="638"/>
      <c r="F54" s="638"/>
      <c r="G54" s="638"/>
      <c r="H54" s="638"/>
      <c r="I54" s="638"/>
      <c r="J54" s="638"/>
      <c r="K54" s="638"/>
      <c r="L54" s="638"/>
      <c r="M54" s="638"/>
      <c r="N54" s="537">
        <f>'Расчетный лист'!T77</f>
        <v>15.984000000000005</v>
      </c>
      <c r="O54" s="538"/>
      <c r="P54" s="358" t="s">
        <v>104</v>
      </c>
      <c r="Q54" s="187"/>
      <c r="R54" s="176"/>
      <c r="S54" s="524" t="s">
        <v>480</v>
      </c>
      <c r="T54" s="525"/>
      <c r="U54" s="624"/>
      <c r="V54" s="155"/>
      <c r="W54" s="156"/>
      <c r="X54" s="156"/>
      <c r="Y54" s="528"/>
      <c r="Z54" s="565"/>
      <c r="AA54" s="568">
        <v>28</v>
      </c>
      <c r="AB54" s="569"/>
      <c r="AC54" s="97"/>
      <c r="AD54" s="15"/>
      <c r="AE54" s="15"/>
      <c r="AF54" s="15"/>
      <c r="AG54" s="15"/>
      <c r="AH54" s="15"/>
      <c r="AI54" s="15"/>
      <c r="AJ54" s="15"/>
      <c r="AK54" s="15"/>
      <c r="AL54" s="97"/>
      <c r="AM54" s="562" t="s">
        <v>42</v>
      </c>
      <c r="AN54" s="502"/>
      <c r="AO54" s="563" t="s">
        <v>43</v>
      </c>
      <c r="AP54" s="564"/>
      <c r="AQ54" s="512" t="s">
        <v>44</v>
      </c>
      <c r="AR54" s="513"/>
      <c r="AS54" s="513"/>
      <c r="AT54" s="514"/>
      <c r="AU54" s="543" t="s">
        <v>46</v>
      </c>
      <c r="AV54" s="543"/>
      <c r="AW54" s="543"/>
      <c r="AX54" s="633"/>
      <c r="AY54" s="106"/>
      <c r="AZ54" s="106"/>
      <c r="CA54" s="106"/>
      <c r="CB54" s="106"/>
      <c r="CC54" s="106"/>
      <c r="CD54" s="106"/>
      <c r="CE54" s="106"/>
      <c r="CF54" s="106"/>
      <c r="CG54" s="106"/>
      <c r="CH54" s="106"/>
    </row>
    <row r="55" spans="1:86" ht="30" customHeight="1" thickBot="1" x14ac:dyDescent="0.35">
      <c r="A55" s="566"/>
      <c r="B55" s="643"/>
      <c r="C55" s="644"/>
      <c r="D55" s="644"/>
      <c r="E55" s="644"/>
      <c r="F55" s="644"/>
      <c r="G55" s="644"/>
      <c r="H55" s="644"/>
      <c r="I55" s="644"/>
      <c r="J55" s="644"/>
      <c r="K55" s="644"/>
      <c r="L55" s="644"/>
      <c r="M55" s="644"/>
      <c r="N55" s="539"/>
      <c r="O55" s="540"/>
      <c r="P55" s="623"/>
      <c r="Q55" s="189"/>
      <c r="R55" s="177"/>
      <c r="S55" s="526"/>
      <c r="T55" s="527"/>
      <c r="U55" s="625"/>
      <c r="V55" s="265"/>
      <c r="W55" s="266"/>
      <c r="X55" s="266"/>
      <c r="Y55" s="630"/>
      <c r="Z55" s="566"/>
      <c r="AA55" s="494"/>
      <c r="AB55" s="495"/>
      <c r="AC55" s="495"/>
      <c r="AD55" s="495"/>
      <c r="AE55" s="495"/>
      <c r="AF55" s="495"/>
      <c r="AG55" s="495"/>
      <c r="AH55" s="495"/>
      <c r="AI55" s="495"/>
      <c r="AJ55" s="495"/>
      <c r="AK55" s="495"/>
      <c r="AL55" s="806"/>
      <c r="AM55" s="516">
        <f>'Расчетный лист'!BZ105</f>
        <v>88.122693119999994</v>
      </c>
      <c r="AN55" s="517"/>
      <c r="AO55" s="520" t="s">
        <v>242</v>
      </c>
      <c r="AP55" s="521"/>
      <c r="AQ55" s="176"/>
      <c r="AR55" s="524" t="s">
        <v>470</v>
      </c>
      <c r="AS55" s="525"/>
      <c r="AT55" s="182"/>
      <c r="AU55" s="212"/>
      <c r="AV55" s="212"/>
      <c r="AW55" s="212"/>
      <c r="AX55" s="575"/>
      <c r="AY55" s="106"/>
      <c r="BZ55" s="106"/>
      <c r="CA55" s="106"/>
      <c r="CB55" s="106"/>
      <c r="CC55" s="106"/>
      <c r="CD55" s="106"/>
      <c r="CE55" s="106"/>
      <c r="CF55" s="106"/>
      <c r="CG55" s="106"/>
      <c r="CH55" s="106"/>
    </row>
    <row r="56" spans="1:86" ht="30" customHeight="1" thickBot="1" x14ac:dyDescent="0.35">
      <c r="A56" s="567"/>
      <c r="B56" s="640"/>
      <c r="C56" s="641"/>
      <c r="D56" s="641"/>
      <c r="E56" s="641"/>
      <c r="F56" s="641"/>
      <c r="G56" s="641"/>
      <c r="H56" s="641"/>
      <c r="I56" s="641"/>
      <c r="J56" s="641"/>
      <c r="K56" s="641"/>
      <c r="L56" s="641"/>
      <c r="M56" s="641"/>
      <c r="N56" s="509"/>
      <c r="O56" s="510"/>
      <c r="P56" s="510"/>
      <c r="Q56" s="510"/>
      <c r="R56" s="510"/>
      <c r="S56" s="510"/>
      <c r="T56" s="510"/>
      <c r="U56" s="511"/>
      <c r="V56" s="158"/>
      <c r="W56" s="159"/>
      <c r="X56" s="159"/>
      <c r="Y56" s="529"/>
      <c r="Z56" s="567"/>
      <c r="AA56" s="498"/>
      <c r="AB56" s="499"/>
      <c r="AC56" s="499"/>
      <c r="AD56" s="499"/>
      <c r="AE56" s="499"/>
      <c r="AF56" s="499"/>
      <c r="AG56" s="499"/>
      <c r="AH56" s="499"/>
      <c r="AI56" s="499"/>
      <c r="AJ56" s="499"/>
      <c r="AK56" s="499"/>
      <c r="AL56" s="807"/>
      <c r="AM56" s="518"/>
      <c r="AN56" s="519"/>
      <c r="AO56" s="522"/>
      <c r="AP56" s="523"/>
      <c r="AQ56" s="177"/>
      <c r="AR56" s="526"/>
      <c r="AS56" s="527"/>
      <c r="AT56" s="183"/>
      <c r="AU56" s="213"/>
      <c r="AV56" s="213"/>
      <c r="AW56" s="213"/>
      <c r="AX56" s="576"/>
      <c r="AY56" s="106"/>
      <c r="BZ56" s="106"/>
      <c r="CA56" s="106"/>
      <c r="CB56" s="106"/>
      <c r="CC56" s="106"/>
      <c r="CD56" s="106"/>
      <c r="CE56" s="106"/>
      <c r="CF56" s="106"/>
      <c r="CG56" s="106"/>
      <c r="CH56" s="106"/>
    </row>
    <row r="57" spans="1:86" ht="30" customHeight="1" thickBot="1" x14ac:dyDescent="0.35">
      <c r="A57" s="68"/>
      <c r="B57" s="488" t="s">
        <v>427</v>
      </c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490"/>
      <c r="R57" s="69"/>
      <c r="S57" s="491" t="s">
        <v>420</v>
      </c>
      <c r="T57" s="492"/>
      <c r="U57" s="493"/>
      <c r="V57" s="73"/>
      <c r="W57" s="491">
        <f>W38+1</f>
        <v>3</v>
      </c>
      <c r="X57" s="493"/>
      <c r="Y57" s="74"/>
      <c r="Z57" s="68"/>
      <c r="AA57" s="488" t="s">
        <v>427</v>
      </c>
      <c r="AB57" s="489"/>
      <c r="AC57" s="489"/>
      <c r="AD57" s="489"/>
      <c r="AE57" s="489"/>
      <c r="AF57" s="489"/>
      <c r="AG57" s="489"/>
      <c r="AH57" s="489"/>
      <c r="AI57" s="489"/>
      <c r="AJ57" s="489"/>
      <c r="AK57" s="489"/>
      <c r="AL57" s="489"/>
      <c r="AM57" s="489"/>
      <c r="AN57" s="489"/>
      <c r="AO57" s="489"/>
      <c r="AP57" s="490"/>
      <c r="AQ57" s="69"/>
      <c r="AR57" s="491" t="s">
        <v>420</v>
      </c>
      <c r="AS57" s="492"/>
      <c r="AT57" s="493"/>
      <c r="AU57" s="73"/>
      <c r="AV57" s="491">
        <f>AV38+1</f>
        <v>10</v>
      </c>
      <c r="AW57" s="493"/>
      <c r="AX57" s="74"/>
      <c r="AY57" s="106"/>
      <c r="BZ57" s="106"/>
      <c r="CA57" s="106"/>
      <c r="CB57" s="106"/>
      <c r="CC57" s="106"/>
      <c r="CD57" s="106"/>
      <c r="CE57" s="106"/>
      <c r="CF57" s="106"/>
      <c r="CG57" s="106"/>
      <c r="CH57" s="106"/>
    </row>
    <row r="58" spans="1:86" ht="30" customHeight="1" thickBot="1" x14ac:dyDescent="0.35">
      <c r="A58" s="485" t="str">
        <f>$A$1</f>
        <v>Расчет однофазного конденсаторного асинхронного микродвигателя Pн 90 Вт,  2p = 6, n = 955 об/мин</v>
      </c>
      <c r="B58" s="486"/>
      <c r="C58" s="486"/>
      <c r="D58" s="486"/>
      <c r="E58" s="486"/>
      <c r="F58" s="486"/>
      <c r="G58" s="486"/>
      <c r="H58" s="486"/>
      <c r="I58" s="486"/>
      <c r="J58" s="486"/>
      <c r="K58" s="486"/>
      <c r="L58" s="486"/>
      <c r="M58" s="486"/>
      <c r="N58" s="486"/>
      <c r="O58" s="486"/>
      <c r="P58" s="486"/>
      <c r="Q58" s="486"/>
      <c r="R58" s="486"/>
      <c r="S58" s="486"/>
      <c r="T58" s="486"/>
      <c r="U58" s="486"/>
      <c r="V58" s="486"/>
      <c r="W58" s="486"/>
      <c r="X58" s="486"/>
      <c r="Y58" s="487"/>
      <c r="Z58" s="485" t="str">
        <f>$A$1</f>
        <v>Расчет однофазного конденсаторного асинхронного микродвигателя Pн 90 Вт,  2p = 6, n = 955 об/мин</v>
      </c>
      <c r="AA58" s="486"/>
      <c r="AB58" s="486"/>
      <c r="AC58" s="486"/>
      <c r="AD58" s="486"/>
      <c r="AE58" s="486"/>
      <c r="AF58" s="486"/>
      <c r="AG58" s="486"/>
      <c r="AH58" s="486"/>
      <c r="AI58" s="486"/>
      <c r="AJ58" s="486"/>
      <c r="AK58" s="486"/>
      <c r="AL58" s="486"/>
      <c r="AM58" s="486"/>
      <c r="AN58" s="486"/>
      <c r="AO58" s="486"/>
      <c r="AP58" s="486"/>
      <c r="AQ58" s="486"/>
      <c r="AR58" s="486"/>
      <c r="AS58" s="486"/>
      <c r="AT58" s="486"/>
      <c r="AU58" s="486"/>
      <c r="AV58" s="486"/>
      <c r="AW58" s="486"/>
      <c r="AX58" s="487"/>
      <c r="AY58" s="106"/>
      <c r="AZ58" s="106"/>
      <c r="BA58" s="106"/>
      <c r="BB58" s="106"/>
      <c r="BC58" s="106"/>
      <c r="BD58" s="106"/>
      <c r="BE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  <c r="BW58" s="106"/>
      <c r="BX58" s="106"/>
      <c r="BY58" s="106"/>
      <c r="BZ58" s="106"/>
      <c r="CA58" s="106"/>
      <c r="CB58" s="106"/>
      <c r="CC58" s="106"/>
      <c r="CD58" s="106"/>
      <c r="CE58" s="106"/>
      <c r="CF58" s="106"/>
      <c r="CG58" s="106"/>
      <c r="CH58" s="106"/>
    </row>
    <row r="59" spans="1:86" ht="30" customHeight="1" thickBot="1" x14ac:dyDescent="0.35">
      <c r="A59" s="570"/>
      <c r="B59" s="568">
        <v>6</v>
      </c>
      <c r="C59" s="569"/>
      <c r="D59" s="75"/>
      <c r="E59" s="76"/>
      <c r="F59" s="76"/>
      <c r="G59" s="76"/>
      <c r="H59" s="76"/>
      <c r="I59" s="76"/>
      <c r="J59" s="75"/>
      <c r="K59" s="597" t="s">
        <v>42</v>
      </c>
      <c r="L59" s="598"/>
      <c r="M59" s="599" t="s">
        <v>43</v>
      </c>
      <c r="N59" s="600"/>
      <c r="O59" s="601" t="s">
        <v>44</v>
      </c>
      <c r="P59" s="602"/>
      <c r="Q59" s="602"/>
      <c r="R59" s="603"/>
      <c r="S59" s="513" t="s">
        <v>46</v>
      </c>
      <c r="T59" s="513"/>
      <c r="U59" s="513"/>
      <c r="V59" s="513"/>
      <c r="W59" s="513"/>
      <c r="X59" s="513"/>
      <c r="Y59" s="515"/>
      <c r="Z59" s="565"/>
      <c r="AA59" s="568">
        <v>29</v>
      </c>
      <c r="AB59" s="569"/>
      <c r="AC59" s="100"/>
      <c r="AD59" s="15"/>
      <c r="AE59" s="15"/>
      <c r="AF59" s="15"/>
      <c r="AG59" s="15"/>
      <c r="AH59" s="15"/>
      <c r="AI59" s="15"/>
      <c r="AJ59" s="15"/>
      <c r="AK59" s="100"/>
      <c r="AL59" s="562" t="s">
        <v>42</v>
      </c>
      <c r="AM59" s="502"/>
      <c r="AN59" s="563" t="s">
        <v>43</v>
      </c>
      <c r="AO59" s="564"/>
      <c r="AP59" s="512" t="s">
        <v>44</v>
      </c>
      <c r="AQ59" s="513"/>
      <c r="AR59" s="513"/>
      <c r="AS59" s="514"/>
      <c r="AT59" s="512" t="s">
        <v>46</v>
      </c>
      <c r="AU59" s="513"/>
      <c r="AV59" s="513"/>
      <c r="AW59" s="513"/>
      <c r="AX59" s="515"/>
      <c r="AY59" s="106"/>
      <c r="AZ59" s="106"/>
      <c r="BA59" s="106"/>
      <c r="BB59" s="106"/>
      <c r="BC59" s="106"/>
      <c r="BD59" s="106"/>
      <c r="BE59" s="106"/>
      <c r="CE59" s="106"/>
      <c r="CF59" s="106"/>
      <c r="CG59" s="106"/>
      <c r="CH59" s="106"/>
    </row>
    <row r="60" spans="1:86" ht="30" customHeight="1" x14ac:dyDescent="0.3">
      <c r="A60" s="566"/>
      <c r="B60" s="627" t="s">
        <v>168</v>
      </c>
      <c r="C60" s="627"/>
      <c r="D60" s="627"/>
      <c r="E60" s="627"/>
      <c r="F60" s="627"/>
      <c r="G60" s="627"/>
      <c r="H60" s="627"/>
      <c r="I60" s="627"/>
      <c r="J60" s="628"/>
      <c r="K60" s="554">
        <f>'Расчетный лист'!T81</f>
        <v>13.075575575575572</v>
      </c>
      <c r="L60" s="555"/>
      <c r="M60" s="740" t="s">
        <v>478</v>
      </c>
      <c r="N60" s="559"/>
      <c r="O60" s="176"/>
      <c r="P60" s="524" t="s">
        <v>432</v>
      </c>
      <c r="Q60" s="525"/>
      <c r="R60" s="182"/>
      <c r="S60" s="155"/>
      <c r="T60" s="156"/>
      <c r="U60" s="156"/>
      <c r="V60" s="156"/>
      <c r="W60" s="156"/>
      <c r="X60" s="156"/>
      <c r="Y60" s="528"/>
      <c r="Z60" s="566"/>
      <c r="AA60" s="551"/>
      <c r="AB60" s="552"/>
      <c r="AC60" s="552"/>
      <c r="AD60" s="552"/>
      <c r="AE60" s="552"/>
      <c r="AF60" s="552"/>
      <c r="AG60" s="552"/>
      <c r="AH60" s="552"/>
      <c r="AI60" s="552"/>
      <c r="AJ60" s="552"/>
      <c r="AK60" s="553"/>
      <c r="AL60" s="516">
        <f>'Расчетный лист'!BZ105</f>
        <v>88.122693119999994</v>
      </c>
      <c r="AM60" s="517"/>
      <c r="AN60" s="520" t="s">
        <v>242</v>
      </c>
      <c r="AO60" s="521"/>
      <c r="AP60" s="176"/>
      <c r="AQ60" s="524" t="s">
        <v>471</v>
      </c>
      <c r="AR60" s="525"/>
      <c r="AS60" s="182"/>
      <c r="AT60" s="212"/>
      <c r="AU60" s="212"/>
      <c r="AV60" s="212"/>
      <c r="AW60" s="212"/>
      <c r="AX60" s="575"/>
      <c r="AY60" s="106"/>
      <c r="AZ60" s="106"/>
      <c r="BA60" s="106"/>
      <c r="BB60" s="106"/>
      <c r="BC60" s="106"/>
      <c r="BD60" s="106"/>
      <c r="BE60" s="106"/>
      <c r="CE60" s="106"/>
      <c r="CF60" s="106"/>
      <c r="CG60" s="106"/>
      <c r="CH60" s="106"/>
    </row>
    <row r="61" spans="1:86" ht="30" customHeight="1" thickBot="1" x14ac:dyDescent="0.35">
      <c r="A61" s="566"/>
      <c r="B61" s="634"/>
      <c r="C61" s="634"/>
      <c r="D61" s="634"/>
      <c r="E61" s="634"/>
      <c r="F61" s="634"/>
      <c r="G61" s="634"/>
      <c r="H61" s="634"/>
      <c r="I61" s="634"/>
      <c r="J61" s="635"/>
      <c r="K61" s="556"/>
      <c r="L61" s="557"/>
      <c r="M61" s="741"/>
      <c r="N61" s="561"/>
      <c r="O61" s="177"/>
      <c r="P61" s="526"/>
      <c r="Q61" s="527"/>
      <c r="R61" s="183"/>
      <c r="S61" s="265"/>
      <c r="T61" s="266"/>
      <c r="U61" s="266"/>
      <c r="V61" s="266"/>
      <c r="W61" s="266"/>
      <c r="X61" s="266"/>
      <c r="Y61" s="630"/>
      <c r="Z61" s="567"/>
      <c r="AA61" s="547"/>
      <c r="AB61" s="548"/>
      <c r="AC61" s="548"/>
      <c r="AD61" s="548"/>
      <c r="AE61" s="548"/>
      <c r="AF61" s="548"/>
      <c r="AG61" s="548"/>
      <c r="AH61" s="548"/>
      <c r="AI61" s="548"/>
      <c r="AJ61" s="548"/>
      <c r="AK61" s="549"/>
      <c r="AL61" s="518"/>
      <c r="AM61" s="519"/>
      <c r="AN61" s="522"/>
      <c r="AO61" s="523"/>
      <c r="AP61" s="177"/>
      <c r="AQ61" s="526"/>
      <c r="AR61" s="527"/>
      <c r="AS61" s="183"/>
      <c r="AT61" s="213"/>
      <c r="AU61" s="213"/>
      <c r="AV61" s="213"/>
      <c r="AW61" s="213"/>
      <c r="AX61" s="576"/>
      <c r="AY61" s="106"/>
      <c r="AZ61" s="106"/>
      <c r="BA61" s="106"/>
      <c r="BB61" s="106"/>
      <c r="BC61" s="106"/>
      <c r="BD61" s="106"/>
      <c r="BE61" s="106"/>
      <c r="CE61" s="106"/>
      <c r="CF61" s="106"/>
      <c r="CG61" s="106"/>
      <c r="CH61" s="106"/>
    </row>
    <row r="62" spans="1:86" ht="30" customHeight="1" thickBot="1" x14ac:dyDescent="0.35">
      <c r="A62" s="567"/>
      <c r="B62" s="492"/>
      <c r="C62" s="492"/>
      <c r="D62" s="492"/>
      <c r="E62" s="492"/>
      <c r="F62" s="492"/>
      <c r="G62" s="492"/>
      <c r="H62" s="492"/>
      <c r="I62" s="492"/>
      <c r="J62" s="629"/>
      <c r="K62" s="509"/>
      <c r="L62" s="510"/>
      <c r="M62" s="510"/>
      <c r="N62" s="510"/>
      <c r="O62" s="510"/>
      <c r="P62" s="510"/>
      <c r="Q62" s="510"/>
      <c r="R62" s="511"/>
      <c r="S62" s="158"/>
      <c r="T62" s="159"/>
      <c r="U62" s="159"/>
      <c r="V62" s="159"/>
      <c r="W62" s="159"/>
      <c r="X62" s="159"/>
      <c r="Y62" s="529"/>
      <c r="Z62" s="565"/>
      <c r="AA62" s="568">
        <v>30</v>
      </c>
      <c r="AB62" s="569"/>
      <c r="AC62" s="100"/>
      <c r="AD62" s="15"/>
      <c r="AE62" s="15"/>
      <c r="AF62" s="15"/>
      <c r="AG62" s="15"/>
      <c r="AH62" s="15"/>
      <c r="AI62" s="15"/>
      <c r="AJ62" s="15"/>
      <c r="AK62" s="15"/>
      <c r="AL62" s="15"/>
      <c r="AM62" s="100"/>
      <c r="AN62" s="562" t="s">
        <v>42</v>
      </c>
      <c r="AO62" s="502"/>
      <c r="AP62" s="563" t="s">
        <v>43</v>
      </c>
      <c r="AQ62" s="564"/>
      <c r="AR62" s="512" t="s">
        <v>44</v>
      </c>
      <c r="AS62" s="513"/>
      <c r="AT62" s="513"/>
      <c r="AU62" s="514"/>
      <c r="AV62" s="512" t="s">
        <v>46</v>
      </c>
      <c r="AW62" s="513"/>
      <c r="AX62" s="515"/>
      <c r="AY62" s="106"/>
      <c r="AZ62" s="106"/>
      <c r="BA62" s="106"/>
      <c r="BB62" s="106"/>
      <c r="BC62" s="106"/>
      <c r="BD62" s="106"/>
      <c r="BE62" s="106"/>
      <c r="CE62" s="106"/>
      <c r="CF62" s="106"/>
      <c r="CG62" s="106"/>
      <c r="CH62" s="106"/>
    </row>
    <row r="63" spans="1:86" ht="30" customHeight="1" thickBot="1" x14ac:dyDescent="0.35">
      <c r="A63" s="650" t="s">
        <v>148</v>
      </c>
      <c r="B63" s="653"/>
      <c r="C63" s="568">
        <v>7</v>
      </c>
      <c r="D63" s="569"/>
      <c r="E63" s="77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9"/>
      <c r="R63" s="562" t="s">
        <v>42</v>
      </c>
      <c r="S63" s="502"/>
      <c r="T63" s="563" t="s">
        <v>43</v>
      </c>
      <c r="U63" s="564"/>
      <c r="V63" s="654" t="s">
        <v>44</v>
      </c>
      <c r="W63" s="655"/>
      <c r="X63" s="655"/>
      <c r="Y63" s="604"/>
      <c r="Z63" s="566"/>
      <c r="AA63" s="530" t="s">
        <v>229</v>
      </c>
      <c r="AB63" s="531"/>
      <c r="AC63" s="531"/>
      <c r="AD63" s="531"/>
      <c r="AE63" s="531"/>
      <c r="AF63" s="531"/>
      <c r="AG63" s="531"/>
      <c r="AH63" s="531"/>
      <c r="AI63" s="531"/>
      <c r="AJ63" s="531"/>
      <c r="AK63" s="531"/>
      <c r="AL63" s="531"/>
      <c r="AM63" s="532"/>
      <c r="AN63" s="516">
        <f>'Расчетный лист'!DB65</f>
        <v>0.15937778911130945</v>
      </c>
      <c r="AO63" s="517"/>
      <c r="AP63" s="520" t="s">
        <v>440</v>
      </c>
      <c r="AQ63" s="521"/>
      <c r="AR63" s="176"/>
      <c r="AS63" s="524" t="s">
        <v>484</v>
      </c>
      <c r="AT63" s="525"/>
      <c r="AU63" s="182"/>
      <c r="AV63" s="155"/>
      <c r="AW63" s="156"/>
      <c r="AX63" s="528"/>
      <c r="AY63" s="106"/>
      <c r="AZ63" s="106"/>
      <c r="BA63" s="106"/>
      <c r="BB63" s="106"/>
      <c r="BC63" s="106"/>
      <c r="BD63" s="106"/>
      <c r="BE63" s="106"/>
      <c r="CE63" s="106"/>
      <c r="CF63" s="106"/>
      <c r="CG63" s="106"/>
      <c r="CH63" s="106"/>
    </row>
    <row r="64" spans="1:86" ht="30" customHeight="1" thickBot="1" x14ac:dyDescent="0.35">
      <c r="A64" s="651"/>
      <c r="B64" s="191"/>
      <c r="C64" s="626" t="s">
        <v>434</v>
      </c>
      <c r="D64" s="627"/>
      <c r="E64" s="627"/>
      <c r="F64" s="627"/>
      <c r="G64" s="627"/>
      <c r="H64" s="627"/>
      <c r="I64" s="627"/>
      <c r="J64" s="627"/>
      <c r="K64" s="627"/>
      <c r="L64" s="627"/>
      <c r="M64" s="627"/>
      <c r="N64" s="627"/>
      <c r="O64" s="627"/>
      <c r="P64" s="627"/>
      <c r="Q64" s="628"/>
      <c r="R64" s="656">
        <v>0.9</v>
      </c>
      <c r="S64" s="657"/>
      <c r="T64" s="558" t="s">
        <v>116</v>
      </c>
      <c r="U64" s="559"/>
      <c r="V64" s="176"/>
      <c r="W64" s="178" t="s">
        <v>164</v>
      </c>
      <c r="X64" s="179"/>
      <c r="Y64" s="631"/>
      <c r="Z64" s="567"/>
      <c r="AA64" s="533"/>
      <c r="AB64" s="534"/>
      <c r="AC64" s="534"/>
      <c r="AD64" s="534"/>
      <c r="AE64" s="534"/>
      <c r="AF64" s="534"/>
      <c r="AG64" s="534"/>
      <c r="AH64" s="534"/>
      <c r="AI64" s="534"/>
      <c r="AJ64" s="534"/>
      <c r="AK64" s="534"/>
      <c r="AL64" s="534"/>
      <c r="AM64" s="535"/>
      <c r="AN64" s="518"/>
      <c r="AO64" s="519"/>
      <c r="AP64" s="522"/>
      <c r="AQ64" s="523"/>
      <c r="AR64" s="177"/>
      <c r="AS64" s="526"/>
      <c r="AT64" s="527"/>
      <c r="AU64" s="183"/>
      <c r="AV64" s="158"/>
      <c r="AW64" s="159"/>
      <c r="AX64" s="529"/>
      <c r="AY64" s="106"/>
      <c r="AZ64" s="106"/>
      <c r="BA64" s="106"/>
      <c r="BB64" s="106"/>
      <c r="BC64" s="106"/>
      <c r="BD64" s="106"/>
      <c r="BE64" s="106"/>
      <c r="CE64" s="106"/>
      <c r="CF64" s="106"/>
      <c r="CG64" s="106"/>
      <c r="CH64" s="106"/>
    </row>
    <row r="65" spans="1:86" ht="30" customHeight="1" thickBot="1" x14ac:dyDescent="0.35">
      <c r="A65" s="652"/>
      <c r="B65" s="192"/>
      <c r="C65" s="491"/>
      <c r="D65" s="492"/>
      <c r="E65" s="492"/>
      <c r="F65" s="492"/>
      <c r="G65" s="492"/>
      <c r="H65" s="492"/>
      <c r="I65" s="492"/>
      <c r="J65" s="492"/>
      <c r="K65" s="492"/>
      <c r="L65" s="492"/>
      <c r="M65" s="492"/>
      <c r="N65" s="492"/>
      <c r="O65" s="492"/>
      <c r="P65" s="492"/>
      <c r="Q65" s="629"/>
      <c r="R65" s="658"/>
      <c r="S65" s="659"/>
      <c r="T65" s="560"/>
      <c r="U65" s="561"/>
      <c r="V65" s="361"/>
      <c r="W65" s="421"/>
      <c r="X65" s="422"/>
      <c r="Y65" s="660"/>
      <c r="Z65" s="90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2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  <c r="CB65" s="106"/>
      <c r="CC65" s="106"/>
      <c r="CD65" s="106"/>
      <c r="CE65" s="106"/>
      <c r="CF65" s="106"/>
      <c r="CG65" s="106"/>
      <c r="CH65" s="106"/>
    </row>
    <row r="66" spans="1:86" ht="30" customHeight="1" thickBot="1" x14ac:dyDescent="0.35">
      <c r="A66" s="570"/>
      <c r="B66" s="568">
        <v>8</v>
      </c>
      <c r="C66" s="569"/>
      <c r="D66" s="75"/>
      <c r="E66" s="76"/>
      <c r="F66" s="76"/>
      <c r="G66" s="76"/>
      <c r="H66" s="76"/>
      <c r="I66" s="76"/>
      <c r="J66" s="76"/>
      <c r="K66" s="76"/>
      <c r="L66" s="76"/>
      <c r="M66" s="75"/>
      <c r="N66" s="597" t="s">
        <v>42</v>
      </c>
      <c r="O66" s="598"/>
      <c r="P66" s="599" t="s">
        <v>43</v>
      </c>
      <c r="Q66" s="600"/>
      <c r="R66" s="601" t="s">
        <v>44</v>
      </c>
      <c r="S66" s="602"/>
      <c r="T66" s="602"/>
      <c r="U66" s="603"/>
      <c r="V66" s="654" t="s">
        <v>46</v>
      </c>
      <c r="W66" s="655"/>
      <c r="X66" s="655"/>
      <c r="Y66" s="604"/>
      <c r="Z66" s="64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7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6"/>
      <c r="CC66" s="106"/>
      <c r="CD66" s="106"/>
      <c r="CE66" s="106"/>
      <c r="CF66" s="106"/>
      <c r="CG66" s="106"/>
      <c r="CH66" s="106"/>
    </row>
    <row r="67" spans="1:86" ht="30" customHeight="1" x14ac:dyDescent="0.3">
      <c r="A67" s="566"/>
      <c r="B67" s="531" t="s">
        <v>171</v>
      </c>
      <c r="C67" s="531"/>
      <c r="D67" s="531"/>
      <c r="E67" s="531"/>
      <c r="F67" s="531"/>
      <c r="G67" s="531"/>
      <c r="H67" s="531"/>
      <c r="I67" s="531"/>
      <c r="J67" s="531"/>
      <c r="K67" s="531"/>
      <c r="L67" s="531"/>
      <c r="M67" s="532"/>
      <c r="N67" s="554">
        <f>'Расчетный лист'!T89</f>
        <v>35</v>
      </c>
      <c r="O67" s="555"/>
      <c r="P67" s="558" t="s">
        <v>119</v>
      </c>
      <c r="Q67" s="559"/>
      <c r="R67" s="176"/>
      <c r="S67" s="524" t="s">
        <v>450</v>
      </c>
      <c r="T67" s="525"/>
      <c r="U67" s="182"/>
      <c r="V67" s="212"/>
      <c r="W67" s="212"/>
      <c r="X67" s="212"/>
      <c r="Y67" s="575"/>
      <c r="Z67" s="64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7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  <c r="BW67" s="106"/>
      <c r="BX67" s="106"/>
      <c r="BY67" s="106"/>
      <c r="BZ67" s="106"/>
      <c r="CA67" s="106"/>
      <c r="CB67" s="106"/>
      <c r="CC67" s="106"/>
      <c r="CD67" s="106"/>
      <c r="CE67" s="106"/>
      <c r="CF67" s="106"/>
      <c r="CG67" s="106"/>
      <c r="CH67" s="106"/>
    </row>
    <row r="68" spans="1:86" ht="30" customHeight="1" thickBot="1" x14ac:dyDescent="0.35">
      <c r="A68" s="566"/>
      <c r="B68" s="534"/>
      <c r="C68" s="534"/>
      <c r="D68" s="534"/>
      <c r="E68" s="534"/>
      <c r="F68" s="534"/>
      <c r="G68" s="534"/>
      <c r="H68" s="534"/>
      <c r="I68" s="534"/>
      <c r="J68" s="534"/>
      <c r="K68" s="534"/>
      <c r="L68" s="534"/>
      <c r="M68" s="535"/>
      <c r="N68" s="556"/>
      <c r="O68" s="557"/>
      <c r="P68" s="560"/>
      <c r="Q68" s="561"/>
      <c r="R68" s="177"/>
      <c r="S68" s="526"/>
      <c r="T68" s="527"/>
      <c r="U68" s="183"/>
      <c r="V68" s="212"/>
      <c r="W68" s="212"/>
      <c r="X68" s="212"/>
      <c r="Y68" s="575"/>
      <c r="Z68" s="64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7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</row>
    <row r="69" spans="1:86" ht="30" customHeight="1" thickBot="1" x14ac:dyDescent="0.35">
      <c r="A69" s="567"/>
      <c r="B69" s="621"/>
      <c r="C69" s="621"/>
      <c r="D69" s="621"/>
      <c r="E69" s="621"/>
      <c r="F69" s="621"/>
      <c r="G69" s="621"/>
      <c r="H69" s="621"/>
      <c r="I69" s="621"/>
      <c r="J69" s="621"/>
      <c r="K69" s="621"/>
      <c r="L69" s="621"/>
      <c r="M69" s="622"/>
      <c r="N69" s="509"/>
      <c r="O69" s="510"/>
      <c r="P69" s="510"/>
      <c r="Q69" s="510"/>
      <c r="R69" s="510"/>
      <c r="S69" s="510"/>
      <c r="T69" s="510"/>
      <c r="U69" s="577"/>
      <c r="V69" s="390"/>
      <c r="W69" s="213"/>
      <c r="X69" s="213"/>
      <c r="Y69" s="576"/>
      <c r="Z69" s="64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7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  <c r="CB69" s="106"/>
      <c r="CC69" s="106"/>
      <c r="CD69" s="106"/>
      <c r="CE69" s="106"/>
      <c r="CF69" s="106"/>
      <c r="CG69" s="106"/>
      <c r="CH69" s="106"/>
    </row>
    <row r="70" spans="1:86" ht="30" customHeight="1" thickBot="1" x14ac:dyDescent="0.35">
      <c r="A70" s="611" t="s">
        <v>472</v>
      </c>
      <c r="B70" s="612"/>
      <c r="C70" s="613"/>
      <c r="D70" s="190"/>
      <c r="E70" s="568">
        <v>9</v>
      </c>
      <c r="F70" s="569"/>
      <c r="G70" s="97"/>
      <c r="H70" s="15"/>
      <c r="I70" s="15"/>
      <c r="J70" s="15"/>
      <c r="K70" s="15"/>
      <c r="L70" s="15"/>
      <c r="M70" s="15"/>
      <c r="N70" s="15"/>
      <c r="O70" s="15"/>
      <c r="P70" s="15"/>
      <c r="Q70" s="75"/>
      <c r="R70" s="597" t="s">
        <v>42</v>
      </c>
      <c r="S70" s="598"/>
      <c r="T70" s="599" t="s">
        <v>43</v>
      </c>
      <c r="U70" s="600"/>
      <c r="V70" s="601" t="s">
        <v>44</v>
      </c>
      <c r="W70" s="602"/>
      <c r="X70" s="602"/>
      <c r="Y70" s="636"/>
      <c r="Z70" s="64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7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6"/>
      <c r="CB70" s="106"/>
      <c r="CC70" s="106"/>
      <c r="CD70" s="106"/>
      <c r="CE70" s="106"/>
      <c r="CF70" s="106"/>
      <c r="CG70" s="106"/>
      <c r="CH70" s="106"/>
    </row>
    <row r="71" spans="1:86" ht="30" customHeight="1" x14ac:dyDescent="0.3">
      <c r="A71" s="614"/>
      <c r="B71" s="615"/>
      <c r="C71" s="616"/>
      <c r="D71" s="191"/>
      <c r="E71" s="551" t="s">
        <v>154</v>
      </c>
      <c r="F71" s="552"/>
      <c r="G71" s="552"/>
      <c r="H71" s="552"/>
      <c r="I71" s="552"/>
      <c r="J71" s="552"/>
      <c r="K71" s="552"/>
      <c r="L71" s="552"/>
      <c r="M71" s="552"/>
      <c r="N71" s="552"/>
      <c r="O71" s="552"/>
      <c r="P71" s="552"/>
      <c r="Q71" s="553"/>
      <c r="R71" s="516">
        <f>'Расчетный лист'!W93</f>
        <v>0.08</v>
      </c>
      <c r="S71" s="517"/>
      <c r="T71" s="558" t="s">
        <v>170</v>
      </c>
      <c r="U71" s="559"/>
      <c r="V71" s="176"/>
      <c r="W71" s="524" t="s">
        <v>481</v>
      </c>
      <c r="X71" s="525"/>
      <c r="Y71" s="631"/>
      <c r="Z71" s="64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7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6"/>
      <c r="BX71" s="106"/>
      <c r="BY71" s="106"/>
      <c r="BZ71" s="106"/>
      <c r="CA71" s="106"/>
      <c r="CB71" s="106"/>
      <c r="CC71" s="106"/>
      <c r="CD71" s="106"/>
      <c r="CE71" s="106"/>
      <c r="CF71" s="106"/>
      <c r="CG71" s="106"/>
      <c r="CH71" s="106"/>
    </row>
    <row r="72" spans="1:86" ht="30" customHeight="1" thickBot="1" x14ac:dyDescent="0.35">
      <c r="A72" s="617"/>
      <c r="B72" s="618"/>
      <c r="C72" s="619"/>
      <c r="D72" s="192"/>
      <c r="E72" s="547"/>
      <c r="F72" s="548"/>
      <c r="G72" s="548"/>
      <c r="H72" s="548"/>
      <c r="I72" s="548"/>
      <c r="J72" s="548"/>
      <c r="K72" s="548"/>
      <c r="L72" s="548"/>
      <c r="M72" s="548"/>
      <c r="N72" s="548"/>
      <c r="O72" s="548"/>
      <c r="P72" s="548"/>
      <c r="Q72" s="549"/>
      <c r="R72" s="518"/>
      <c r="S72" s="519"/>
      <c r="T72" s="560"/>
      <c r="U72" s="561"/>
      <c r="V72" s="177"/>
      <c r="W72" s="526"/>
      <c r="X72" s="527"/>
      <c r="Y72" s="632"/>
      <c r="Z72" s="64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7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6"/>
      <c r="CC72" s="106"/>
      <c r="CD72" s="106"/>
      <c r="CE72" s="106"/>
      <c r="CF72" s="106"/>
      <c r="CG72" s="106"/>
      <c r="CH72" s="106"/>
    </row>
    <row r="73" spans="1:86" ht="30" customHeight="1" thickBot="1" x14ac:dyDescent="0.35">
      <c r="A73" s="566"/>
      <c r="B73" s="568">
        <v>10</v>
      </c>
      <c r="C73" s="569"/>
      <c r="D73" s="75"/>
      <c r="E73" s="76"/>
      <c r="F73" s="76"/>
      <c r="G73" s="76"/>
      <c r="H73" s="76"/>
      <c r="I73" s="76"/>
      <c r="J73" s="76"/>
      <c r="K73" s="76"/>
      <c r="L73" s="75"/>
      <c r="M73" s="597" t="s">
        <v>42</v>
      </c>
      <c r="N73" s="598"/>
      <c r="O73" s="599" t="s">
        <v>43</v>
      </c>
      <c r="P73" s="600"/>
      <c r="Q73" s="601" t="s">
        <v>44</v>
      </c>
      <c r="R73" s="602"/>
      <c r="S73" s="602"/>
      <c r="T73" s="603"/>
      <c r="U73" s="550" t="s">
        <v>46</v>
      </c>
      <c r="V73" s="550"/>
      <c r="W73" s="550"/>
      <c r="X73" s="550"/>
      <c r="Y73" s="739"/>
      <c r="Z73" s="64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7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</row>
    <row r="74" spans="1:86" ht="30" customHeight="1" x14ac:dyDescent="0.3">
      <c r="A74" s="566"/>
      <c r="B74" s="551" t="s">
        <v>174</v>
      </c>
      <c r="C74" s="552"/>
      <c r="D74" s="552"/>
      <c r="E74" s="552"/>
      <c r="F74" s="552"/>
      <c r="G74" s="552"/>
      <c r="H74" s="552"/>
      <c r="I74" s="552"/>
      <c r="J74" s="552"/>
      <c r="K74" s="552"/>
      <c r="L74" s="553"/>
      <c r="M74" s="554">
        <f>'Расчетный лист'!T101</f>
        <v>418</v>
      </c>
      <c r="N74" s="555"/>
      <c r="O74" s="558" t="s">
        <v>119</v>
      </c>
      <c r="P74" s="559"/>
      <c r="Q74" s="176"/>
      <c r="R74" s="524" t="s">
        <v>451</v>
      </c>
      <c r="S74" s="525"/>
      <c r="T74" s="182"/>
      <c r="U74" s="212"/>
      <c r="V74" s="212"/>
      <c r="W74" s="212"/>
      <c r="X74" s="212"/>
      <c r="Y74" s="575"/>
      <c r="Z74" s="64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7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  <c r="BW74" s="106"/>
      <c r="BX74" s="106"/>
      <c r="BY74" s="106"/>
      <c r="BZ74" s="106"/>
      <c r="CA74" s="106"/>
      <c r="CB74" s="106"/>
      <c r="CC74" s="106"/>
      <c r="CD74" s="106"/>
      <c r="CE74" s="106"/>
      <c r="CF74" s="106"/>
      <c r="CG74" s="106"/>
      <c r="CH74" s="106"/>
    </row>
    <row r="75" spans="1:86" ht="30" customHeight="1" thickBot="1" x14ac:dyDescent="0.35">
      <c r="A75" s="567"/>
      <c r="B75" s="547"/>
      <c r="C75" s="548"/>
      <c r="D75" s="548"/>
      <c r="E75" s="548"/>
      <c r="F75" s="548"/>
      <c r="G75" s="548"/>
      <c r="H75" s="548"/>
      <c r="I75" s="548"/>
      <c r="J75" s="548"/>
      <c r="K75" s="548"/>
      <c r="L75" s="549"/>
      <c r="M75" s="556"/>
      <c r="N75" s="557"/>
      <c r="O75" s="560"/>
      <c r="P75" s="561"/>
      <c r="Q75" s="177"/>
      <c r="R75" s="526"/>
      <c r="S75" s="527"/>
      <c r="T75" s="183"/>
      <c r="U75" s="213"/>
      <c r="V75" s="213"/>
      <c r="W75" s="213"/>
      <c r="X75" s="213"/>
      <c r="Y75" s="576"/>
      <c r="Z75" s="71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72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/>
      <c r="BY75" s="106"/>
      <c r="BZ75" s="106"/>
      <c r="CA75" s="106"/>
      <c r="CB75" s="106"/>
      <c r="CC75" s="106"/>
      <c r="CD75" s="106"/>
      <c r="CE75" s="106"/>
      <c r="CF75" s="106"/>
      <c r="CG75" s="106"/>
      <c r="CH75" s="106"/>
    </row>
    <row r="76" spans="1:86" ht="30" customHeight="1" thickBot="1" x14ac:dyDescent="0.35">
      <c r="A76" s="68"/>
      <c r="B76" s="488" t="s">
        <v>427</v>
      </c>
      <c r="C76" s="489"/>
      <c r="D76" s="489"/>
      <c r="E76" s="489"/>
      <c r="F76" s="489"/>
      <c r="G76" s="489"/>
      <c r="H76" s="489"/>
      <c r="I76" s="489"/>
      <c r="J76" s="489"/>
      <c r="K76" s="489"/>
      <c r="L76" s="489"/>
      <c r="M76" s="489"/>
      <c r="N76" s="489"/>
      <c r="O76" s="489"/>
      <c r="P76" s="489"/>
      <c r="Q76" s="490"/>
      <c r="R76" s="69"/>
      <c r="S76" s="491" t="s">
        <v>420</v>
      </c>
      <c r="T76" s="492"/>
      <c r="U76" s="493"/>
      <c r="V76" s="73"/>
      <c r="W76" s="491">
        <f>W57+1</f>
        <v>4</v>
      </c>
      <c r="X76" s="493"/>
      <c r="Y76" s="74"/>
      <c r="Z76" s="68"/>
      <c r="AA76" s="488" t="s">
        <v>427</v>
      </c>
      <c r="AB76" s="489"/>
      <c r="AC76" s="489"/>
      <c r="AD76" s="489"/>
      <c r="AE76" s="489"/>
      <c r="AF76" s="489"/>
      <c r="AG76" s="489"/>
      <c r="AH76" s="489"/>
      <c r="AI76" s="489"/>
      <c r="AJ76" s="489"/>
      <c r="AK76" s="489"/>
      <c r="AL76" s="489"/>
      <c r="AM76" s="489"/>
      <c r="AN76" s="489"/>
      <c r="AO76" s="489"/>
      <c r="AP76" s="490"/>
      <c r="AQ76" s="69"/>
      <c r="AR76" s="491" t="s">
        <v>420</v>
      </c>
      <c r="AS76" s="492"/>
      <c r="AT76" s="493"/>
      <c r="AU76" s="73"/>
      <c r="AV76" s="491">
        <f>AV57+1</f>
        <v>11</v>
      </c>
      <c r="AW76" s="493"/>
      <c r="AX76" s="74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/>
      <c r="BY76" s="106"/>
      <c r="BZ76" s="106"/>
      <c r="CA76" s="106"/>
      <c r="CB76" s="106"/>
      <c r="CC76" s="106"/>
      <c r="CD76" s="106"/>
      <c r="CE76" s="106"/>
      <c r="CF76" s="106"/>
      <c r="CG76" s="106"/>
      <c r="CH76" s="106"/>
    </row>
    <row r="77" spans="1:86" ht="30" customHeight="1" thickBot="1" x14ac:dyDescent="0.35">
      <c r="A77" s="485" t="str">
        <f>$A$1</f>
        <v>Расчет однофазного конденсаторного асинхронного микродвигателя Pн 90 Вт,  2p = 6, n = 955 об/мин</v>
      </c>
      <c r="B77" s="486"/>
      <c r="C77" s="486"/>
      <c r="D77" s="486"/>
      <c r="E77" s="486"/>
      <c r="F77" s="486"/>
      <c r="G77" s="486"/>
      <c r="H77" s="486"/>
      <c r="I77" s="486"/>
      <c r="J77" s="486"/>
      <c r="K77" s="486"/>
      <c r="L77" s="486"/>
      <c r="M77" s="486"/>
      <c r="N77" s="486"/>
      <c r="O77" s="486"/>
      <c r="P77" s="486"/>
      <c r="Q77" s="486"/>
      <c r="R77" s="486"/>
      <c r="S77" s="486"/>
      <c r="T77" s="486"/>
      <c r="U77" s="486"/>
      <c r="V77" s="486"/>
      <c r="W77" s="486"/>
      <c r="X77" s="486"/>
      <c r="Y77" s="487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  <c r="BW77" s="106"/>
      <c r="BX77" s="106"/>
      <c r="BY77" s="106"/>
      <c r="BZ77" s="106"/>
      <c r="CA77" s="106"/>
      <c r="CB77" s="106"/>
      <c r="CC77" s="106"/>
      <c r="CD77" s="106"/>
      <c r="CE77" s="106"/>
      <c r="CF77" s="106"/>
      <c r="CG77" s="106"/>
      <c r="CH77" s="106"/>
    </row>
    <row r="78" spans="1:86" ht="30" customHeight="1" thickBot="1" x14ac:dyDescent="0.35">
      <c r="A78" s="570"/>
      <c r="B78" s="568">
        <v>9.1</v>
      </c>
      <c r="C78" s="569"/>
      <c r="D78" s="77"/>
      <c r="E78" s="78"/>
      <c r="F78" s="78"/>
      <c r="G78" s="78"/>
      <c r="H78" s="78"/>
      <c r="I78" s="78"/>
      <c r="J78" s="78"/>
      <c r="K78" s="78"/>
      <c r="L78" s="78"/>
      <c r="M78" s="77"/>
      <c r="N78" s="562" t="s">
        <v>42</v>
      </c>
      <c r="O78" s="502"/>
      <c r="P78" s="563" t="s">
        <v>43</v>
      </c>
      <c r="Q78" s="564"/>
      <c r="R78" s="512" t="s">
        <v>44</v>
      </c>
      <c r="S78" s="513"/>
      <c r="T78" s="513"/>
      <c r="U78" s="514"/>
      <c r="V78" s="512" t="s">
        <v>46</v>
      </c>
      <c r="W78" s="513"/>
      <c r="X78" s="513"/>
      <c r="Y78" s="515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E78" s="106"/>
      <c r="CF78" s="106"/>
      <c r="CG78" s="106"/>
      <c r="CH78" s="106"/>
    </row>
    <row r="79" spans="1:86" ht="30" customHeight="1" x14ac:dyDescent="0.3">
      <c r="A79" s="566"/>
      <c r="B79" s="530"/>
      <c r="C79" s="531"/>
      <c r="D79" s="531"/>
      <c r="E79" s="531"/>
      <c r="F79" s="531"/>
      <c r="G79" s="531"/>
      <c r="H79" s="531"/>
      <c r="I79" s="531"/>
      <c r="J79" s="531"/>
      <c r="K79" s="531"/>
      <c r="L79" s="531"/>
      <c r="M79" s="532"/>
      <c r="N79" s="516">
        <f>'Расчетный лист'!T97</f>
        <v>6.6619915848527347E-3</v>
      </c>
      <c r="O79" s="517"/>
      <c r="P79" s="571" t="s">
        <v>170</v>
      </c>
      <c r="Q79" s="572"/>
      <c r="R79" s="176"/>
      <c r="S79" s="524" t="s">
        <v>208</v>
      </c>
      <c r="T79" s="525"/>
      <c r="U79" s="182"/>
      <c r="V79" s="212"/>
      <c r="W79" s="212"/>
      <c r="X79" s="212"/>
      <c r="Y79" s="575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6"/>
      <c r="CB79" s="106"/>
      <c r="CC79" s="106"/>
      <c r="CD79" s="106"/>
      <c r="CE79" s="106"/>
      <c r="CF79" s="106"/>
      <c r="CG79" s="106"/>
      <c r="CH79" s="106"/>
    </row>
    <row r="80" spans="1:86" ht="30" customHeight="1" thickBot="1" x14ac:dyDescent="0.35">
      <c r="A80" s="566"/>
      <c r="B80" s="533"/>
      <c r="C80" s="534"/>
      <c r="D80" s="534"/>
      <c r="E80" s="534"/>
      <c r="F80" s="534"/>
      <c r="G80" s="534"/>
      <c r="H80" s="534"/>
      <c r="I80" s="534"/>
      <c r="J80" s="534"/>
      <c r="K80" s="534"/>
      <c r="L80" s="534"/>
      <c r="M80" s="535"/>
      <c r="N80" s="518"/>
      <c r="O80" s="519"/>
      <c r="P80" s="573"/>
      <c r="Q80" s="574"/>
      <c r="R80" s="177"/>
      <c r="S80" s="526"/>
      <c r="T80" s="527"/>
      <c r="U80" s="183"/>
      <c r="V80" s="212"/>
      <c r="W80" s="212"/>
      <c r="X80" s="212"/>
      <c r="Y80" s="575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6"/>
      <c r="CB80" s="106"/>
      <c r="CC80" s="106"/>
      <c r="CD80" s="106"/>
      <c r="CE80" s="106"/>
      <c r="CF80" s="106"/>
      <c r="CG80" s="106"/>
      <c r="CH80" s="106"/>
    </row>
    <row r="81" spans="1:86" ht="30" customHeight="1" thickBot="1" x14ac:dyDescent="0.35">
      <c r="A81" s="567"/>
      <c r="B81" s="620"/>
      <c r="C81" s="621"/>
      <c r="D81" s="621"/>
      <c r="E81" s="621"/>
      <c r="F81" s="621"/>
      <c r="G81" s="621"/>
      <c r="H81" s="621"/>
      <c r="I81" s="621"/>
      <c r="J81" s="621"/>
      <c r="K81" s="621"/>
      <c r="L81" s="621"/>
      <c r="M81" s="622"/>
      <c r="N81" s="509"/>
      <c r="O81" s="510"/>
      <c r="P81" s="510"/>
      <c r="Q81" s="510"/>
      <c r="R81" s="510"/>
      <c r="S81" s="510"/>
      <c r="T81" s="510"/>
      <c r="U81" s="577"/>
      <c r="V81" s="390"/>
      <c r="W81" s="213"/>
      <c r="X81" s="213"/>
      <c r="Y81" s="57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  <c r="BW81" s="106"/>
      <c r="BX81" s="106"/>
      <c r="BY81" s="106"/>
      <c r="BZ81" s="106"/>
      <c r="CA81" s="106"/>
      <c r="CB81" s="106"/>
      <c r="CC81" s="106"/>
      <c r="CD81" s="106"/>
      <c r="CE81" s="106"/>
      <c r="CF81" s="106"/>
      <c r="CG81" s="106"/>
      <c r="CH81" s="106"/>
    </row>
    <row r="82" spans="1:86" ht="30" customHeight="1" thickBot="1" x14ac:dyDescent="0.35">
      <c r="A82" s="570"/>
      <c r="B82" s="568">
        <v>11</v>
      </c>
      <c r="C82" s="569"/>
      <c r="D82" s="77"/>
      <c r="E82" s="78"/>
      <c r="F82" s="78"/>
      <c r="G82" s="78"/>
      <c r="H82" s="78"/>
      <c r="I82" s="78"/>
      <c r="J82" s="78"/>
      <c r="K82" s="78"/>
      <c r="L82" s="78"/>
      <c r="M82" s="79"/>
      <c r="N82" s="597" t="s">
        <v>42</v>
      </c>
      <c r="O82" s="598"/>
      <c r="P82" s="599" t="s">
        <v>43</v>
      </c>
      <c r="Q82" s="600"/>
      <c r="R82" s="601" t="s">
        <v>44</v>
      </c>
      <c r="S82" s="602"/>
      <c r="T82" s="602"/>
      <c r="U82" s="603"/>
      <c r="V82" s="512" t="s">
        <v>46</v>
      </c>
      <c r="W82" s="513"/>
      <c r="X82" s="513"/>
      <c r="Y82" s="515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6"/>
      <c r="CB82" s="106"/>
      <c r="CC82" s="106"/>
      <c r="CD82" s="106"/>
      <c r="CE82" s="106"/>
      <c r="CF82" s="106"/>
      <c r="CG82" s="106"/>
      <c r="CH82" s="106"/>
    </row>
    <row r="83" spans="1:86" ht="30" customHeight="1" x14ac:dyDescent="0.3">
      <c r="A83" s="566"/>
      <c r="B83" s="552" t="s">
        <v>216</v>
      </c>
      <c r="C83" s="552"/>
      <c r="D83" s="552"/>
      <c r="E83" s="552"/>
      <c r="F83" s="552"/>
      <c r="G83" s="552"/>
      <c r="H83" s="552"/>
      <c r="I83" s="552"/>
      <c r="J83" s="552"/>
      <c r="K83" s="552"/>
      <c r="L83" s="552"/>
      <c r="M83" s="553"/>
      <c r="N83" s="516">
        <f>'Расчетный лист'!T105</f>
        <v>0.53125929703769814</v>
      </c>
      <c r="O83" s="517"/>
      <c r="P83" s="558" t="s">
        <v>181</v>
      </c>
      <c r="Q83" s="559"/>
      <c r="R83" s="541"/>
      <c r="S83" s="524" t="s">
        <v>449</v>
      </c>
      <c r="T83" s="525"/>
      <c r="U83" s="182"/>
      <c r="V83" s="156"/>
      <c r="W83" s="156"/>
      <c r="X83" s="156"/>
      <c r="Y83" s="528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06"/>
      <c r="CC83" s="106"/>
      <c r="CD83" s="106"/>
      <c r="CE83" s="106"/>
      <c r="CF83" s="106"/>
      <c r="CG83" s="106"/>
      <c r="CH83" s="106"/>
    </row>
    <row r="84" spans="1:86" ht="30" customHeight="1" thickBot="1" x14ac:dyDescent="0.35">
      <c r="A84" s="566"/>
      <c r="B84" s="545"/>
      <c r="C84" s="545"/>
      <c r="D84" s="545"/>
      <c r="E84" s="545"/>
      <c r="F84" s="545"/>
      <c r="G84" s="545"/>
      <c r="H84" s="545"/>
      <c r="I84" s="545"/>
      <c r="J84" s="545"/>
      <c r="K84" s="545"/>
      <c r="L84" s="545"/>
      <c r="M84" s="546"/>
      <c r="N84" s="518"/>
      <c r="O84" s="519"/>
      <c r="P84" s="560"/>
      <c r="Q84" s="561"/>
      <c r="R84" s="542"/>
      <c r="S84" s="526"/>
      <c r="T84" s="527"/>
      <c r="U84" s="183"/>
      <c r="V84" s="266"/>
      <c r="W84" s="266"/>
      <c r="X84" s="266"/>
      <c r="Y84" s="630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  <c r="BW84" s="106"/>
      <c r="BX84" s="106"/>
      <c r="BY84" s="106"/>
      <c r="BZ84" s="106"/>
      <c r="CA84" s="106"/>
      <c r="CB84" s="106"/>
      <c r="CC84" s="106"/>
      <c r="CD84" s="106"/>
      <c r="CE84" s="106"/>
      <c r="CF84" s="106"/>
      <c r="CG84" s="106"/>
      <c r="CH84" s="106"/>
    </row>
    <row r="85" spans="1:86" ht="30" customHeight="1" thickBot="1" x14ac:dyDescent="0.35">
      <c r="A85" s="567"/>
      <c r="B85" s="548"/>
      <c r="C85" s="548"/>
      <c r="D85" s="548"/>
      <c r="E85" s="548"/>
      <c r="F85" s="548"/>
      <c r="G85" s="548"/>
      <c r="H85" s="548"/>
      <c r="I85" s="548"/>
      <c r="J85" s="548"/>
      <c r="K85" s="548"/>
      <c r="L85" s="548"/>
      <c r="M85" s="549"/>
      <c r="N85" s="509"/>
      <c r="O85" s="510"/>
      <c r="P85" s="510"/>
      <c r="Q85" s="510"/>
      <c r="R85" s="510"/>
      <c r="S85" s="510"/>
      <c r="T85" s="510"/>
      <c r="U85" s="577"/>
      <c r="V85" s="159"/>
      <c r="W85" s="159"/>
      <c r="X85" s="159"/>
      <c r="Y85" s="529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  <c r="CB85" s="106"/>
      <c r="CC85" s="106"/>
      <c r="CD85" s="106"/>
      <c r="CE85" s="106"/>
      <c r="CF85" s="106"/>
      <c r="CG85" s="106"/>
      <c r="CH85" s="106"/>
    </row>
    <row r="86" spans="1:86" ht="30" customHeight="1" thickBot="1" x14ac:dyDescent="0.35">
      <c r="A86" s="84"/>
      <c r="B86" s="568">
        <v>12</v>
      </c>
      <c r="C86" s="569"/>
      <c r="D86" s="75"/>
      <c r="E86" s="76"/>
      <c r="F86" s="76"/>
      <c r="G86" s="76"/>
      <c r="H86" s="76"/>
      <c r="I86" s="76"/>
      <c r="J86" s="76"/>
      <c r="K86" s="76"/>
      <c r="L86" s="99"/>
      <c r="M86" s="597" t="s">
        <v>42</v>
      </c>
      <c r="N86" s="598"/>
      <c r="O86" s="599" t="s">
        <v>43</v>
      </c>
      <c r="P86" s="600"/>
      <c r="Q86" s="654" t="s">
        <v>44</v>
      </c>
      <c r="R86" s="655"/>
      <c r="S86" s="655"/>
      <c r="T86" s="655"/>
      <c r="U86" s="684"/>
      <c r="V86" s="512" t="s">
        <v>46</v>
      </c>
      <c r="W86" s="513"/>
      <c r="X86" s="513"/>
      <c r="Y86" s="515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  <c r="BW86" s="106"/>
      <c r="BX86" s="106"/>
      <c r="BY86" s="106"/>
      <c r="BZ86" s="106"/>
      <c r="CA86" s="106"/>
      <c r="CB86" s="106"/>
      <c r="CC86" s="106"/>
      <c r="CD86" s="106"/>
      <c r="CE86" s="106"/>
      <c r="CF86" s="106"/>
      <c r="CG86" s="106"/>
      <c r="CH86" s="106"/>
    </row>
    <row r="87" spans="1:86" ht="30" customHeight="1" x14ac:dyDescent="0.3">
      <c r="A87" s="84"/>
      <c r="B87" s="552" t="s">
        <v>189</v>
      </c>
      <c r="C87" s="552"/>
      <c r="D87" s="552"/>
      <c r="E87" s="552"/>
      <c r="F87" s="552"/>
      <c r="G87" s="552"/>
      <c r="H87" s="552"/>
      <c r="I87" s="552"/>
      <c r="J87" s="552"/>
      <c r="K87" s="552"/>
      <c r="L87" s="553"/>
      <c r="M87" s="554">
        <f>'Расчетный лист'!T109</f>
        <v>145.16129032258064</v>
      </c>
      <c r="N87" s="555"/>
      <c r="O87" s="558" t="s">
        <v>100</v>
      </c>
      <c r="P87" s="559"/>
      <c r="Q87" s="176"/>
      <c r="R87" s="524" t="s">
        <v>435</v>
      </c>
      <c r="S87" s="727"/>
      <c r="T87" s="525"/>
      <c r="U87" s="182"/>
      <c r="V87" s="156"/>
      <c r="W87" s="156"/>
      <c r="X87" s="156"/>
      <c r="Y87" s="528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/>
      <c r="CF87" s="106"/>
      <c r="CG87" s="106"/>
      <c r="CH87" s="106"/>
    </row>
    <row r="88" spans="1:86" ht="30" customHeight="1" thickBot="1" x14ac:dyDescent="0.35">
      <c r="A88" s="84"/>
      <c r="B88" s="545"/>
      <c r="C88" s="545"/>
      <c r="D88" s="545"/>
      <c r="E88" s="545"/>
      <c r="F88" s="545"/>
      <c r="G88" s="545"/>
      <c r="H88" s="545"/>
      <c r="I88" s="545"/>
      <c r="J88" s="545"/>
      <c r="K88" s="545"/>
      <c r="L88" s="546"/>
      <c r="M88" s="556"/>
      <c r="N88" s="557"/>
      <c r="O88" s="560"/>
      <c r="P88" s="561"/>
      <c r="Q88" s="177"/>
      <c r="R88" s="526"/>
      <c r="S88" s="728"/>
      <c r="T88" s="527"/>
      <c r="U88" s="183"/>
      <c r="V88" s="266"/>
      <c r="W88" s="266"/>
      <c r="X88" s="266"/>
      <c r="Y88" s="630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  <c r="BW88" s="106"/>
      <c r="BX88" s="106"/>
      <c r="BY88" s="106"/>
      <c r="BZ88" s="106"/>
      <c r="CA88" s="106"/>
      <c r="CB88" s="106"/>
      <c r="CC88" s="106"/>
      <c r="CD88" s="106"/>
      <c r="CE88" s="106"/>
      <c r="CF88" s="106"/>
      <c r="CG88" s="106"/>
      <c r="CH88" s="106"/>
    </row>
    <row r="89" spans="1:86" ht="30" customHeight="1" thickBot="1" x14ac:dyDescent="0.35">
      <c r="A89" s="85"/>
      <c r="B89" s="548"/>
      <c r="C89" s="548"/>
      <c r="D89" s="548"/>
      <c r="E89" s="548"/>
      <c r="F89" s="548"/>
      <c r="G89" s="548"/>
      <c r="H89" s="548"/>
      <c r="I89" s="548"/>
      <c r="J89" s="548"/>
      <c r="K89" s="548"/>
      <c r="L89" s="549"/>
      <c r="M89" s="509"/>
      <c r="N89" s="510"/>
      <c r="O89" s="510"/>
      <c r="P89" s="510"/>
      <c r="Q89" s="510"/>
      <c r="R89" s="510"/>
      <c r="S89" s="510"/>
      <c r="T89" s="510"/>
      <c r="U89" s="577"/>
      <c r="V89" s="159"/>
      <c r="W89" s="159"/>
      <c r="X89" s="159"/>
      <c r="Y89" s="529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  <c r="BW89" s="106"/>
      <c r="BX89" s="106"/>
      <c r="BY89" s="106"/>
      <c r="BZ89" s="106"/>
      <c r="CA89" s="106"/>
      <c r="CB89" s="106"/>
      <c r="CC89" s="106"/>
      <c r="CD89" s="106"/>
      <c r="CE89" s="106"/>
      <c r="CF89" s="106"/>
      <c r="CG89" s="106"/>
      <c r="CH89" s="106"/>
    </row>
    <row r="90" spans="1:86" ht="30" customHeight="1" thickBot="1" x14ac:dyDescent="0.35">
      <c r="A90" s="729"/>
      <c r="B90" s="568">
        <v>13</v>
      </c>
      <c r="C90" s="569"/>
      <c r="D90" s="75"/>
      <c r="E90" s="76"/>
      <c r="F90" s="76"/>
      <c r="G90" s="76"/>
      <c r="H90" s="76"/>
      <c r="I90" s="76"/>
      <c r="J90" s="76"/>
      <c r="K90" s="76"/>
      <c r="L90" s="76"/>
      <c r="M90" s="597" t="s">
        <v>42</v>
      </c>
      <c r="N90" s="598"/>
      <c r="O90" s="599" t="s">
        <v>43</v>
      </c>
      <c r="P90" s="600"/>
      <c r="Q90" s="601" t="s">
        <v>44</v>
      </c>
      <c r="R90" s="602"/>
      <c r="S90" s="602"/>
      <c r="T90" s="603"/>
      <c r="U90" s="601" t="s">
        <v>46</v>
      </c>
      <c r="V90" s="602"/>
      <c r="W90" s="602"/>
      <c r="X90" s="655"/>
      <c r="Y90" s="604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06"/>
      <c r="CC90" s="106"/>
      <c r="CD90" s="106"/>
      <c r="CE90" s="106"/>
      <c r="CF90" s="106"/>
      <c r="CG90" s="106"/>
      <c r="CH90" s="106"/>
    </row>
    <row r="91" spans="1:86" ht="30" customHeight="1" x14ac:dyDescent="0.3">
      <c r="A91" s="730"/>
      <c r="B91" s="225" t="s">
        <v>190</v>
      </c>
      <c r="C91" s="226"/>
      <c r="D91" s="226"/>
      <c r="E91" s="226"/>
      <c r="F91" s="226"/>
      <c r="G91" s="226"/>
      <c r="H91" s="226"/>
      <c r="I91" s="226"/>
      <c r="J91" s="226"/>
      <c r="K91" s="226"/>
      <c r="L91" s="227"/>
      <c r="M91" s="554">
        <f>'Расчетный лист'!T113</f>
        <v>0.95626673466785672</v>
      </c>
      <c r="N91" s="555"/>
      <c r="O91" s="558" t="s">
        <v>181</v>
      </c>
      <c r="P91" s="559"/>
      <c r="Q91" s="176"/>
      <c r="R91" s="524" t="s">
        <v>177</v>
      </c>
      <c r="S91" s="525"/>
      <c r="T91" s="182"/>
      <c r="U91" s="212"/>
      <c r="V91" s="212"/>
      <c r="W91" s="212"/>
      <c r="X91" s="212"/>
      <c r="Y91" s="575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  <c r="BW91" s="106"/>
      <c r="BX91" s="106"/>
      <c r="BY91" s="106"/>
      <c r="BZ91" s="106"/>
      <c r="CA91" s="106"/>
      <c r="CB91" s="106"/>
      <c r="CC91" s="106"/>
      <c r="CD91" s="106"/>
      <c r="CE91" s="106"/>
      <c r="CF91" s="106"/>
      <c r="CG91" s="106"/>
      <c r="CH91" s="106"/>
    </row>
    <row r="92" spans="1:86" ht="30" customHeight="1" thickBot="1" x14ac:dyDescent="0.35">
      <c r="A92" s="730"/>
      <c r="B92" s="321"/>
      <c r="C92" s="322"/>
      <c r="D92" s="322"/>
      <c r="E92" s="322"/>
      <c r="F92" s="322"/>
      <c r="G92" s="322"/>
      <c r="H92" s="322"/>
      <c r="I92" s="322"/>
      <c r="J92" s="322"/>
      <c r="K92" s="322"/>
      <c r="L92" s="365"/>
      <c r="M92" s="556"/>
      <c r="N92" s="557"/>
      <c r="O92" s="560"/>
      <c r="P92" s="561"/>
      <c r="Q92" s="177"/>
      <c r="R92" s="526"/>
      <c r="S92" s="527"/>
      <c r="T92" s="183"/>
      <c r="U92" s="212"/>
      <c r="V92" s="212"/>
      <c r="W92" s="212"/>
      <c r="X92" s="212"/>
      <c r="Y92" s="575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  <c r="BW92" s="106"/>
      <c r="BX92" s="106"/>
      <c r="BY92" s="106"/>
      <c r="BZ92" s="106"/>
      <c r="CA92" s="106"/>
      <c r="CB92" s="106"/>
      <c r="CC92" s="106"/>
      <c r="CD92" s="106"/>
      <c r="CE92" s="106"/>
      <c r="CF92" s="106"/>
      <c r="CG92" s="106"/>
      <c r="CH92" s="106"/>
    </row>
    <row r="93" spans="1:86" ht="30" customHeight="1" thickBot="1" x14ac:dyDescent="0.35">
      <c r="A93" s="731"/>
      <c r="B93" s="228"/>
      <c r="C93" s="188"/>
      <c r="D93" s="188"/>
      <c r="E93" s="188"/>
      <c r="F93" s="188"/>
      <c r="G93" s="188"/>
      <c r="H93" s="188"/>
      <c r="I93" s="188"/>
      <c r="J93" s="188"/>
      <c r="K93" s="188"/>
      <c r="L93" s="189"/>
      <c r="M93" s="48"/>
      <c r="N93" s="49"/>
      <c r="O93" s="49"/>
      <c r="P93" s="49"/>
      <c r="Q93" s="49"/>
      <c r="R93" s="49"/>
      <c r="S93" s="49"/>
      <c r="T93" s="50"/>
      <c r="U93" s="390"/>
      <c r="V93" s="213"/>
      <c r="W93" s="213"/>
      <c r="X93" s="213"/>
      <c r="Y93" s="57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  <c r="BW93" s="106"/>
      <c r="BX93" s="106"/>
      <c r="BY93" s="106"/>
      <c r="BZ93" s="106"/>
      <c r="CA93" s="106"/>
      <c r="CB93" s="106"/>
      <c r="CC93" s="106"/>
      <c r="CD93" s="106"/>
      <c r="CE93" s="106"/>
      <c r="CF93" s="106"/>
      <c r="CG93" s="106"/>
      <c r="CH93" s="106"/>
    </row>
    <row r="94" spans="1:86" ht="30" customHeight="1" thickBot="1" x14ac:dyDescent="0.35">
      <c r="A94" s="509"/>
      <c r="B94" s="510"/>
      <c r="C94" s="510"/>
      <c r="D94" s="510"/>
      <c r="E94" s="510"/>
      <c r="F94" s="510"/>
      <c r="G94" s="510"/>
      <c r="H94" s="510"/>
      <c r="I94" s="510"/>
      <c r="J94" s="510"/>
      <c r="K94" s="510"/>
      <c r="L94" s="510"/>
      <c r="M94" s="510"/>
      <c r="N94" s="510"/>
      <c r="O94" s="510"/>
      <c r="P94" s="510"/>
      <c r="Q94" s="510"/>
      <c r="R94" s="510"/>
      <c r="S94" s="510"/>
      <c r="T94" s="510"/>
      <c r="U94" s="510"/>
      <c r="V94" s="510"/>
      <c r="W94" s="510"/>
      <c r="X94" s="510"/>
      <c r="Y94" s="577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  <c r="BW94" s="106"/>
      <c r="BX94" s="106"/>
      <c r="BY94" s="106"/>
      <c r="BZ94" s="106"/>
      <c r="CA94" s="106"/>
      <c r="CB94" s="106"/>
      <c r="CC94" s="106"/>
      <c r="CD94" s="106"/>
      <c r="CE94" s="106"/>
      <c r="CF94" s="106"/>
      <c r="CG94" s="106"/>
      <c r="CH94" s="106"/>
    </row>
    <row r="95" spans="1:86" ht="30" customHeight="1" thickBot="1" x14ac:dyDescent="0.35">
      <c r="A95" s="68"/>
      <c r="B95" s="488" t="s">
        <v>427</v>
      </c>
      <c r="C95" s="489"/>
      <c r="D95" s="489"/>
      <c r="E95" s="489"/>
      <c r="F95" s="489"/>
      <c r="G95" s="489"/>
      <c r="H95" s="489"/>
      <c r="I95" s="489"/>
      <c r="J95" s="489"/>
      <c r="K95" s="489"/>
      <c r="L95" s="489"/>
      <c r="M95" s="489"/>
      <c r="N95" s="489"/>
      <c r="O95" s="489"/>
      <c r="P95" s="489"/>
      <c r="Q95" s="490"/>
      <c r="R95" s="69"/>
      <c r="S95" s="491" t="s">
        <v>420</v>
      </c>
      <c r="T95" s="492"/>
      <c r="U95" s="493"/>
      <c r="V95" s="73"/>
      <c r="W95" s="491">
        <f>W76+1</f>
        <v>5</v>
      </c>
      <c r="X95" s="493"/>
      <c r="Y95" s="74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</row>
    <row r="96" spans="1:86" ht="30" customHeight="1" thickBot="1" x14ac:dyDescent="0.35">
      <c r="A96" s="485" t="str">
        <f>$A$1</f>
        <v>Расчет однофазного конденсаторного асинхронного микродвигателя Pн 90 Вт,  2p = 6, n = 955 об/мин</v>
      </c>
      <c r="B96" s="486"/>
      <c r="C96" s="486"/>
      <c r="D96" s="486"/>
      <c r="E96" s="486"/>
      <c r="F96" s="486"/>
      <c r="G96" s="486"/>
      <c r="H96" s="486"/>
      <c r="I96" s="486"/>
      <c r="J96" s="486"/>
      <c r="K96" s="486"/>
      <c r="L96" s="486"/>
      <c r="M96" s="486"/>
      <c r="N96" s="486"/>
      <c r="O96" s="486"/>
      <c r="P96" s="486"/>
      <c r="Q96" s="486"/>
      <c r="R96" s="486"/>
      <c r="S96" s="486"/>
      <c r="T96" s="486"/>
      <c r="U96" s="486"/>
      <c r="V96" s="486"/>
      <c r="W96" s="486"/>
      <c r="X96" s="486"/>
      <c r="Y96" s="487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  <c r="BW96" s="106"/>
      <c r="BX96" s="106"/>
      <c r="BY96" s="106"/>
      <c r="BZ96" s="106"/>
      <c r="CA96" s="106"/>
      <c r="CB96" s="106"/>
      <c r="CC96" s="106"/>
      <c r="CD96" s="106"/>
      <c r="CE96" s="106"/>
      <c r="CF96" s="106"/>
      <c r="CG96" s="106"/>
      <c r="CH96" s="106"/>
    </row>
    <row r="97" spans="1:86" ht="30" customHeight="1" x14ac:dyDescent="0.3">
      <c r="A97" s="587" t="s">
        <v>433</v>
      </c>
      <c r="B97" s="588"/>
      <c r="C97" s="588"/>
      <c r="D97" s="588"/>
      <c r="E97" s="588"/>
      <c r="F97" s="588"/>
      <c r="G97" s="588"/>
      <c r="H97" s="588"/>
      <c r="I97" s="588"/>
      <c r="J97" s="588"/>
      <c r="K97" s="588"/>
      <c r="L97" s="449"/>
      <c r="M97" s="589"/>
      <c r="N97" s="590" t="s">
        <v>214</v>
      </c>
      <c r="O97" s="591"/>
      <c r="P97" s="591"/>
      <c r="Q97" s="591"/>
      <c r="R97" s="591"/>
      <c r="S97" s="591"/>
      <c r="T97" s="591"/>
      <c r="U97" s="591"/>
      <c r="V97" s="591"/>
      <c r="W97" s="591"/>
      <c r="X97" s="593"/>
      <c r="Y97" s="594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/>
      <c r="BK97" s="106"/>
      <c r="BL97" s="106"/>
      <c r="BM97" s="106"/>
      <c r="BN97" s="106"/>
      <c r="BO97" s="106"/>
      <c r="BP97" s="106"/>
      <c r="BQ97" s="106"/>
      <c r="BR97" s="106"/>
      <c r="BS97" s="106"/>
      <c r="BT97" s="106"/>
      <c r="BU97" s="106"/>
      <c r="BV97" s="106"/>
      <c r="BW97" s="106"/>
      <c r="BX97" s="106"/>
      <c r="BY97" s="106"/>
      <c r="BZ97" s="106"/>
      <c r="CA97" s="106"/>
      <c r="CB97" s="106"/>
      <c r="CC97" s="106"/>
      <c r="CD97" s="106"/>
      <c r="CE97" s="106"/>
      <c r="CF97" s="106"/>
      <c r="CG97" s="106"/>
      <c r="CH97" s="106"/>
    </row>
    <row r="98" spans="1:86" ht="30" customHeight="1" thickBot="1" x14ac:dyDescent="0.35">
      <c r="A98" s="587"/>
      <c r="B98" s="588"/>
      <c r="C98" s="588"/>
      <c r="D98" s="588"/>
      <c r="E98" s="588"/>
      <c r="F98" s="588"/>
      <c r="G98" s="588"/>
      <c r="H98" s="588"/>
      <c r="I98" s="588"/>
      <c r="J98" s="588"/>
      <c r="K98" s="588"/>
      <c r="L98" s="449"/>
      <c r="M98" s="589"/>
      <c r="N98" s="592"/>
      <c r="O98" s="492"/>
      <c r="P98" s="492"/>
      <c r="Q98" s="492"/>
      <c r="R98" s="492"/>
      <c r="S98" s="492"/>
      <c r="T98" s="492"/>
      <c r="U98" s="492"/>
      <c r="V98" s="492"/>
      <c r="W98" s="492"/>
      <c r="X98" s="595"/>
      <c r="Y98" s="59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06"/>
      <c r="BK98" s="106"/>
      <c r="BL98" s="106"/>
      <c r="BM98" s="106"/>
      <c r="BN98" s="106"/>
      <c r="BO98" s="106"/>
      <c r="BP98" s="106"/>
      <c r="BQ98" s="106"/>
      <c r="BR98" s="106"/>
      <c r="BS98" s="106"/>
      <c r="BT98" s="106"/>
      <c r="BU98" s="106"/>
      <c r="BV98" s="106"/>
      <c r="BW98" s="106"/>
      <c r="BX98" s="106"/>
      <c r="BY98" s="106"/>
      <c r="BZ98" s="106"/>
      <c r="CA98" s="106"/>
      <c r="CB98" s="106"/>
      <c r="CC98" s="106"/>
      <c r="CD98" s="106"/>
      <c r="CE98" s="106"/>
      <c r="CF98" s="106"/>
      <c r="CG98" s="106"/>
      <c r="CH98" s="106"/>
    </row>
    <row r="99" spans="1:86" ht="30" customHeight="1" x14ac:dyDescent="0.3">
      <c r="A99" s="578"/>
      <c r="B99" s="579"/>
      <c r="C99" s="579"/>
      <c r="D99" s="579"/>
      <c r="E99" s="579"/>
      <c r="F99" s="579"/>
      <c r="G99" s="579"/>
      <c r="H99" s="579"/>
      <c r="I99" s="579"/>
      <c r="J99" s="579"/>
      <c r="K99" s="579"/>
      <c r="L99" s="579"/>
      <c r="M99" s="580"/>
      <c r="N99" s="578"/>
      <c r="O99" s="579"/>
      <c r="P99" s="579"/>
      <c r="Q99" s="579"/>
      <c r="R99" s="579"/>
      <c r="S99" s="579"/>
      <c r="T99" s="579"/>
      <c r="U99" s="579"/>
      <c r="V99" s="579"/>
      <c r="W99" s="579"/>
      <c r="X99" s="579"/>
      <c r="Y99" s="580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106"/>
      <c r="BS99" s="106"/>
      <c r="BT99" s="106"/>
      <c r="BU99" s="106"/>
      <c r="BV99" s="106"/>
      <c r="BW99" s="106"/>
      <c r="BX99" s="106"/>
      <c r="BY99" s="106"/>
      <c r="BZ99" s="106"/>
      <c r="CA99" s="106"/>
      <c r="CB99" s="106"/>
      <c r="CC99" s="106"/>
      <c r="CD99" s="106"/>
      <c r="CE99" s="106"/>
      <c r="CF99" s="106"/>
      <c r="CG99" s="106"/>
      <c r="CH99" s="106"/>
    </row>
    <row r="100" spans="1:86" ht="30" customHeight="1" x14ac:dyDescent="0.3">
      <c r="A100" s="581"/>
      <c r="B100" s="582"/>
      <c r="C100" s="582"/>
      <c r="D100" s="582"/>
      <c r="E100" s="582"/>
      <c r="F100" s="582"/>
      <c r="G100" s="582"/>
      <c r="H100" s="582"/>
      <c r="I100" s="582"/>
      <c r="J100" s="582"/>
      <c r="K100" s="582"/>
      <c r="L100" s="582"/>
      <c r="M100" s="583"/>
      <c r="N100" s="581"/>
      <c r="O100" s="582"/>
      <c r="P100" s="582"/>
      <c r="Q100" s="582"/>
      <c r="R100" s="582"/>
      <c r="S100" s="582"/>
      <c r="T100" s="582"/>
      <c r="U100" s="582"/>
      <c r="V100" s="582"/>
      <c r="W100" s="582"/>
      <c r="X100" s="582"/>
      <c r="Y100" s="583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  <c r="BO100" s="106"/>
      <c r="BP100" s="106"/>
      <c r="BQ100" s="106"/>
      <c r="BR100" s="106"/>
      <c r="BS100" s="106"/>
      <c r="BT100" s="106"/>
      <c r="BU100" s="106"/>
      <c r="BV100" s="106"/>
      <c r="BW100" s="106"/>
      <c r="BX100" s="106"/>
      <c r="BY100" s="106"/>
      <c r="BZ100" s="106"/>
      <c r="CA100" s="106"/>
      <c r="CB100" s="106"/>
      <c r="CC100" s="106"/>
      <c r="CD100" s="106"/>
      <c r="CE100" s="106"/>
      <c r="CF100" s="106"/>
      <c r="CG100" s="106"/>
      <c r="CH100" s="106"/>
    </row>
    <row r="101" spans="1:86" ht="30" customHeight="1" x14ac:dyDescent="0.3">
      <c r="A101" s="581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3"/>
      <c r="N101" s="581"/>
      <c r="O101" s="582"/>
      <c r="P101" s="582"/>
      <c r="Q101" s="582"/>
      <c r="R101" s="582"/>
      <c r="S101" s="582"/>
      <c r="T101" s="582"/>
      <c r="U101" s="582"/>
      <c r="V101" s="582"/>
      <c r="W101" s="582"/>
      <c r="X101" s="582"/>
      <c r="Y101" s="583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6"/>
      <c r="CC101" s="106"/>
      <c r="CD101" s="106"/>
      <c r="CE101" s="106"/>
      <c r="CF101" s="106"/>
      <c r="CG101" s="106"/>
      <c r="CH101" s="106"/>
    </row>
    <row r="102" spans="1:86" ht="30" customHeight="1" x14ac:dyDescent="0.3">
      <c r="A102" s="581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3"/>
      <c r="N102" s="581"/>
      <c r="O102" s="582"/>
      <c r="P102" s="582"/>
      <c r="Q102" s="582"/>
      <c r="R102" s="582"/>
      <c r="S102" s="582"/>
      <c r="T102" s="582"/>
      <c r="U102" s="582"/>
      <c r="V102" s="582"/>
      <c r="W102" s="582"/>
      <c r="X102" s="582"/>
      <c r="Y102" s="583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6"/>
      <c r="BP102" s="106"/>
      <c r="BQ102" s="106"/>
      <c r="BR102" s="106"/>
      <c r="BS102" s="106"/>
      <c r="BT102" s="106"/>
      <c r="BU102" s="106"/>
      <c r="BV102" s="106"/>
      <c r="BW102" s="106"/>
      <c r="BX102" s="106"/>
      <c r="BY102" s="106"/>
      <c r="BZ102" s="106"/>
      <c r="CA102" s="106"/>
      <c r="CB102" s="106"/>
      <c r="CC102" s="106"/>
      <c r="CD102" s="106"/>
      <c r="CE102" s="106"/>
      <c r="CF102" s="106"/>
      <c r="CG102" s="106"/>
      <c r="CH102" s="106"/>
    </row>
    <row r="103" spans="1:86" ht="30" customHeight="1" x14ac:dyDescent="0.3">
      <c r="A103" s="581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3"/>
      <c r="N103" s="581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3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6"/>
      <c r="CC103" s="106"/>
      <c r="CD103" s="106"/>
      <c r="CE103" s="106"/>
      <c r="CF103" s="106"/>
      <c r="CG103" s="106"/>
      <c r="CH103" s="106"/>
    </row>
    <row r="104" spans="1:86" ht="30" customHeight="1" x14ac:dyDescent="0.3">
      <c r="A104" s="581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3"/>
      <c r="N104" s="581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3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6"/>
      <c r="CC104" s="106"/>
      <c r="CD104" s="106"/>
      <c r="CE104" s="106"/>
      <c r="CF104" s="106"/>
      <c r="CG104" s="106"/>
      <c r="CH104" s="106"/>
    </row>
    <row r="105" spans="1:86" ht="30" customHeight="1" x14ac:dyDescent="0.3">
      <c r="A105" s="581"/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3"/>
      <c r="N105" s="581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3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  <c r="CB105" s="106"/>
      <c r="CC105" s="106"/>
      <c r="CD105" s="106"/>
      <c r="CE105" s="106"/>
      <c r="CF105" s="106"/>
      <c r="CG105" s="106"/>
      <c r="CH105" s="106"/>
    </row>
    <row r="106" spans="1:86" ht="30" customHeight="1" x14ac:dyDescent="0.3">
      <c r="A106" s="581"/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3"/>
      <c r="N106" s="581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3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06"/>
      <c r="CF106" s="106"/>
      <c r="CG106" s="106"/>
      <c r="CH106" s="106"/>
    </row>
    <row r="107" spans="1:86" ht="30" customHeight="1" x14ac:dyDescent="0.3">
      <c r="A107" s="581"/>
      <c r="B107" s="582"/>
      <c r="C107" s="582"/>
      <c r="D107" s="582"/>
      <c r="E107" s="582"/>
      <c r="F107" s="582"/>
      <c r="G107" s="582"/>
      <c r="H107" s="582"/>
      <c r="I107" s="582"/>
      <c r="J107" s="582"/>
      <c r="K107" s="582"/>
      <c r="L107" s="582"/>
      <c r="M107" s="583"/>
      <c r="N107" s="581"/>
      <c r="O107" s="582"/>
      <c r="P107" s="582"/>
      <c r="Q107" s="582"/>
      <c r="R107" s="582"/>
      <c r="S107" s="582"/>
      <c r="T107" s="582"/>
      <c r="U107" s="582"/>
      <c r="V107" s="582"/>
      <c r="W107" s="582"/>
      <c r="X107" s="582"/>
      <c r="Y107" s="583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6"/>
      <c r="CC107" s="106"/>
      <c r="CD107" s="106"/>
      <c r="CE107" s="106"/>
      <c r="CF107" s="106"/>
      <c r="CG107" s="106"/>
      <c r="CH107" s="106"/>
    </row>
    <row r="108" spans="1:86" ht="30" customHeight="1" x14ac:dyDescent="0.3">
      <c r="A108" s="581"/>
      <c r="B108" s="582"/>
      <c r="C108" s="582"/>
      <c r="D108" s="582"/>
      <c r="E108" s="582"/>
      <c r="F108" s="582"/>
      <c r="G108" s="582"/>
      <c r="H108" s="582"/>
      <c r="I108" s="582"/>
      <c r="J108" s="582"/>
      <c r="K108" s="582"/>
      <c r="L108" s="582"/>
      <c r="M108" s="583"/>
      <c r="N108" s="581"/>
      <c r="O108" s="582"/>
      <c r="P108" s="582"/>
      <c r="Q108" s="582"/>
      <c r="R108" s="582"/>
      <c r="S108" s="582"/>
      <c r="T108" s="582"/>
      <c r="U108" s="582"/>
      <c r="V108" s="582"/>
      <c r="W108" s="582"/>
      <c r="X108" s="582"/>
      <c r="Y108" s="583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6"/>
      <c r="CC108" s="106"/>
      <c r="CD108" s="106"/>
      <c r="CE108" s="106"/>
      <c r="CF108" s="106"/>
      <c r="CG108" s="106"/>
      <c r="CH108" s="106"/>
    </row>
    <row r="109" spans="1:86" ht="30" customHeight="1" thickBot="1" x14ac:dyDescent="0.35">
      <c r="A109" s="584"/>
      <c r="B109" s="585"/>
      <c r="C109" s="585"/>
      <c r="D109" s="585"/>
      <c r="E109" s="585"/>
      <c r="F109" s="585"/>
      <c r="G109" s="585"/>
      <c r="H109" s="585"/>
      <c r="I109" s="585"/>
      <c r="J109" s="585"/>
      <c r="K109" s="585"/>
      <c r="L109" s="585"/>
      <c r="M109" s="586"/>
      <c r="N109" s="584"/>
      <c r="O109" s="585"/>
      <c r="P109" s="585"/>
      <c r="Q109" s="585"/>
      <c r="R109" s="585"/>
      <c r="S109" s="585"/>
      <c r="T109" s="585"/>
      <c r="U109" s="585"/>
      <c r="V109" s="585"/>
      <c r="W109" s="585"/>
      <c r="X109" s="585"/>
      <c r="Y109" s="58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</row>
    <row r="110" spans="1:86" ht="30" customHeight="1" thickBot="1" x14ac:dyDescent="0.35">
      <c r="A110" s="570"/>
      <c r="B110" s="568">
        <v>13.1</v>
      </c>
      <c r="C110" s="569"/>
      <c r="D110" s="97"/>
      <c r="E110" s="76"/>
      <c r="F110" s="76"/>
      <c r="G110" s="76"/>
      <c r="H110" s="76"/>
      <c r="I110" s="76"/>
      <c r="J110" s="76"/>
      <c r="K110" s="76"/>
      <c r="L110" s="76"/>
      <c r="M110" s="97"/>
      <c r="N110" s="597" t="s">
        <v>42</v>
      </c>
      <c r="O110" s="598"/>
      <c r="P110" s="599" t="s">
        <v>43</v>
      </c>
      <c r="Q110" s="600"/>
      <c r="R110" s="601" t="s">
        <v>44</v>
      </c>
      <c r="S110" s="602"/>
      <c r="T110" s="602"/>
      <c r="U110" s="603"/>
      <c r="V110" s="601" t="s">
        <v>46</v>
      </c>
      <c r="W110" s="602"/>
      <c r="X110" s="602"/>
      <c r="Y110" s="604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6"/>
      <c r="CC110" s="106"/>
      <c r="CD110" s="106"/>
      <c r="CE110" s="106"/>
      <c r="CF110" s="106"/>
      <c r="CG110" s="106"/>
      <c r="CH110" s="106"/>
    </row>
    <row r="111" spans="1:86" ht="30" customHeight="1" x14ac:dyDescent="0.3">
      <c r="A111" s="566"/>
      <c r="B111" s="225" t="s">
        <v>207</v>
      </c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7"/>
      <c r="N111" s="554">
        <f>'Расчетный лист'!T118</f>
        <v>0.9577413180181874</v>
      </c>
      <c r="O111" s="555"/>
      <c r="P111" s="558" t="s">
        <v>181</v>
      </c>
      <c r="Q111" s="559"/>
      <c r="R111" s="176"/>
      <c r="S111" s="524" t="s">
        <v>177</v>
      </c>
      <c r="T111" s="525"/>
      <c r="U111" s="182"/>
      <c r="V111" s="155"/>
      <c r="W111" s="156"/>
      <c r="X111" s="156"/>
      <c r="Y111" s="528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06"/>
      <c r="BK111" s="106"/>
      <c r="BL111" s="106"/>
      <c r="BM111" s="106"/>
      <c r="BN111" s="106"/>
      <c r="BO111" s="106"/>
      <c r="BP111" s="106"/>
      <c r="BQ111" s="106"/>
      <c r="BR111" s="106"/>
      <c r="BS111" s="106"/>
      <c r="BT111" s="106"/>
      <c r="BU111" s="106"/>
      <c r="BV111" s="106"/>
      <c r="BW111" s="106"/>
      <c r="BX111" s="106"/>
      <c r="BY111" s="106"/>
      <c r="BZ111" s="106"/>
      <c r="CA111" s="106"/>
      <c r="CB111" s="106"/>
      <c r="CC111" s="106"/>
      <c r="CD111" s="106"/>
      <c r="CE111" s="106"/>
      <c r="CF111" s="106"/>
      <c r="CG111" s="106"/>
      <c r="CH111" s="106"/>
    </row>
    <row r="112" spans="1:86" ht="30" customHeight="1" thickBot="1" x14ac:dyDescent="0.35">
      <c r="A112" s="567"/>
      <c r="B112" s="22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9"/>
      <c r="N112" s="556"/>
      <c r="O112" s="557"/>
      <c r="P112" s="560"/>
      <c r="Q112" s="561"/>
      <c r="R112" s="177"/>
      <c r="S112" s="526"/>
      <c r="T112" s="527"/>
      <c r="U112" s="183"/>
      <c r="V112" s="158"/>
      <c r="W112" s="159"/>
      <c r="X112" s="159"/>
      <c r="Y112" s="529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06"/>
      <c r="BK112" s="106"/>
      <c r="BL112" s="106"/>
      <c r="BM112" s="106"/>
      <c r="BN112" s="106"/>
      <c r="BO112" s="106"/>
      <c r="BP112" s="106"/>
      <c r="BQ112" s="106"/>
      <c r="BR112" s="106"/>
      <c r="BS112" s="106"/>
      <c r="BT112" s="106"/>
      <c r="BU112" s="106"/>
      <c r="BV112" s="106"/>
      <c r="BW112" s="106"/>
      <c r="BX112" s="106"/>
      <c r="BY112" s="106"/>
      <c r="BZ112" s="106"/>
      <c r="CA112" s="106"/>
      <c r="CB112" s="106"/>
      <c r="CC112" s="106"/>
      <c r="CD112" s="106"/>
      <c r="CE112" s="106"/>
      <c r="CF112" s="106"/>
      <c r="CG112" s="106"/>
      <c r="CH112" s="106"/>
    </row>
    <row r="113" spans="1:86" ht="30" customHeight="1" thickBot="1" x14ac:dyDescent="0.35">
      <c r="A113" s="509"/>
      <c r="B113" s="510"/>
      <c r="C113" s="510"/>
      <c r="D113" s="510"/>
      <c r="E113" s="510"/>
      <c r="F113" s="510"/>
      <c r="G113" s="510"/>
      <c r="H113" s="510"/>
      <c r="I113" s="510"/>
      <c r="J113" s="510"/>
      <c r="K113" s="510"/>
      <c r="L113" s="510"/>
      <c r="M113" s="510"/>
      <c r="N113" s="510"/>
      <c r="O113" s="510"/>
      <c r="P113" s="510"/>
      <c r="Q113" s="510"/>
      <c r="R113" s="510"/>
      <c r="S113" s="510"/>
      <c r="T113" s="510"/>
      <c r="U113" s="510"/>
      <c r="V113" s="510"/>
      <c r="W113" s="510"/>
      <c r="X113" s="510"/>
      <c r="Y113" s="577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06"/>
      <c r="BK113" s="106"/>
      <c r="BL113" s="106"/>
      <c r="BM113" s="106"/>
      <c r="BN113" s="106"/>
      <c r="BO113" s="106"/>
      <c r="BP113" s="106"/>
      <c r="BQ113" s="106"/>
      <c r="BR113" s="106"/>
      <c r="BS113" s="106"/>
      <c r="BT113" s="106"/>
      <c r="BU113" s="106"/>
      <c r="BV113" s="106"/>
      <c r="BW113" s="106"/>
      <c r="BX113" s="106"/>
      <c r="BY113" s="106"/>
      <c r="BZ113" s="106"/>
      <c r="CA113" s="106"/>
      <c r="CB113" s="106"/>
      <c r="CC113" s="106"/>
      <c r="CD113" s="106"/>
      <c r="CE113" s="106"/>
      <c r="CF113" s="106"/>
      <c r="CG113" s="106"/>
      <c r="CH113" s="106"/>
    </row>
    <row r="114" spans="1:86" ht="30" customHeight="1" thickBot="1" x14ac:dyDescent="0.35">
      <c r="A114" s="68"/>
      <c r="B114" s="488" t="s">
        <v>427</v>
      </c>
      <c r="C114" s="489"/>
      <c r="D114" s="489"/>
      <c r="E114" s="489"/>
      <c r="F114" s="489"/>
      <c r="G114" s="489"/>
      <c r="H114" s="489"/>
      <c r="I114" s="489"/>
      <c r="J114" s="489"/>
      <c r="K114" s="489"/>
      <c r="L114" s="489"/>
      <c r="M114" s="489"/>
      <c r="N114" s="489"/>
      <c r="O114" s="489"/>
      <c r="P114" s="489"/>
      <c r="Q114" s="490"/>
      <c r="R114" s="69"/>
      <c r="S114" s="488" t="s">
        <v>420</v>
      </c>
      <c r="T114" s="489"/>
      <c r="U114" s="490"/>
      <c r="V114" s="69"/>
      <c r="W114" s="488">
        <f>W95+1</f>
        <v>6</v>
      </c>
      <c r="X114" s="490"/>
      <c r="Y114" s="89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06"/>
      <c r="BK114" s="106"/>
      <c r="BL114" s="106"/>
      <c r="BM114" s="106"/>
      <c r="BN114" s="106"/>
      <c r="BO114" s="106"/>
      <c r="BP114" s="106"/>
      <c r="BQ114" s="106"/>
      <c r="BR114" s="106"/>
      <c r="BS114" s="106"/>
      <c r="BT114" s="106"/>
      <c r="BU114" s="106"/>
      <c r="BV114" s="106"/>
      <c r="BW114" s="106"/>
      <c r="BX114" s="106"/>
      <c r="BY114" s="106"/>
      <c r="BZ114" s="106"/>
      <c r="CA114" s="106"/>
      <c r="CB114" s="106"/>
      <c r="CC114" s="106"/>
      <c r="CD114" s="106"/>
      <c r="CE114" s="106"/>
      <c r="CF114" s="106"/>
      <c r="CG114" s="106"/>
      <c r="CH114" s="106"/>
    </row>
    <row r="115" spans="1:86" ht="30" customHeight="1" thickBot="1" x14ac:dyDescent="0.35">
      <c r="A115" s="485" t="str">
        <f>$A$1</f>
        <v>Расчет однофазного конденсаторного асинхронного микродвигателя Pн 90 Вт,  2p = 6, n = 955 об/мин</v>
      </c>
      <c r="B115" s="486"/>
      <c r="C115" s="486"/>
      <c r="D115" s="486"/>
      <c r="E115" s="486"/>
      <c r="F115" s="486"/>
      <c r="G115" s="486"/>
      <c r="H115" s="486"/>
      <c r="I115" s="486"/>
      <c r="J115" s="486"/>
      <c r="K115" s="486"/>
      <c r="L115" s="486"/>
      <c r="M115" s="486"/>
      <c r="N115" s="486"/>
      <c r="O115" s="486"/>
      <c r="P115" s="486"/>
      <c r="Q115" s="486"/>
      <c r="R115" s="486"/>
      <c r="S115" s="486"/>
      <c r="T115" s="486"/>
      <c r="U115" s="486"/>
      <c r="V115" s="486"/>
      <c r="W115" s="486"/>
      <c r="X115" s="486"/>
      <c r="Y115" s="487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06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  <c r="CB115" s="106"/>
      <c r="CC115" s="106"/>
      <c r="CD115" s="106"/>
      <c r="CE115" s="106"/>
      <c r="CF115" s="106"/>
      <c r="CG115" s="106"/>
      <c r="CH115" s="106"/>
    </row>
    <row r="116" spans="1:86" ht="30" customHeight="1" thickBot="1" x14ac:dyDescent="0.35">
      <c r="A116" s="565"/>
      <c r="B116" s="568">
        <v>14</v>
      </c>
      <c r="C116" s="569"/>
      <c r="D116" s="97"/>
      <c r="E116" s="76"/>
      <c r="F116" s="76"/>
      <c r="G116" s="76"/>
      <c r="H116" s="76"/>
      <c r="I116" s="76"/>
      <c r="J116" s="76"/>
      <c r="K116" s="76"/>
      <c r="L116" s="76"/>
      <c r="M116" s="97"/>
      <c r="N116" s="597" t="s">
        <v>42</v>
      </c>
      <c r="O116" s="598"/>
      <c r="P116" s="599" t="s">
        <v>43</v>
      </c>
      <c r="Q116" s="600"/>
      <c r="R116" s="601" t="s">
        <v>44</v>
      </c>
      <c r="S116" s="602"/>
      <c r="T116" s="602"/>
      <c r="U116" s="603"/>
      <c r="V116" s="601" t="s">
        <v>46</v>
      </c>
      <c r="W116" s="602"/>
      <c r="X116" s="602"/>
      <c r="Y116" s="604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</row>
    <row r="117" spans="1:86" ht="30" customHeight="1" x14ac:dyDescent="0.3">
      <c r="A117" s="566"/>
      <c r="B117" s="368"/>
      <c r="C117" s="369"/>
      <c r="D117" s="369"/>
      <c r="E117" s="369"/>
      <c r="F117" s="369"/>
      <c r="G117" s="369"/>
      <c r="H117" s="369"/>
      <c r="I117" s="369"/>
      <c r="J117" s="369"/>
      <c r="K117" s="369"/>
      <c r="L117" s="369"/>
      <c r="M117" s="370"/>
      <c r="N117" s="554">
        <f>'Расчетный лист'!T122</f>
        <v>0.79688894555654721</v>
      </c>
      <c r="O117" s="555"/>
      <c r="P117" s="558" t="s">
        <v>181</v>
      </c>
      <c r="Q117" s="559"/>
      <c r="R117" s="176"/>
      <c r="S117" s="524" t="s">
        <v>448</v>
      </c>
      <c r="T117" s="525"/>
      <c r="U117" s="182"/>
      <c r="V117" s="265"/>
      <c r="W117" s="266"/>
      <c r="X117" s="266"/>
      <c r="Y117" s="630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</row>
    <row r="118" spans="1:86" ht="30" customHeight="1" thickBot="1" x14ac:dyDescent="0.35">
      <c r="A118" s="567"/>
      <c r="B118" s="196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68"/>
      <c r="N118" s="556"/>
      <c r="O118" s="557"/>
      <c r="P118" s="560"/>
      <c r="Q118" s="561"/>
      <c r="R118" s="177"/>
      <c r="S118" s="526"/>
      <c r="T118" s="527"/>
      <c r="U118" s="183"/>
      <c r="V118" s="158"/>
      <c r="W118" s="159"/>
      <c r="X118" s="159"/>
      <c r="Y118" s="529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</row>
    <row r="119" spans="1:86" ht="30" customHeight="1" thickBot="1" x14ac:dyDescent="0.35">
      <c r="A119" s="742" t="s">
        <v>148</v>
      </c>
      <c r="B119" s="82" t="s">
        <v>428</v>
      </c>
      <c r="C119" s="568">
        <v>15</v>
      </c>
      <c r="D119" s="569"/>
      <c r="E119" s="77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9"/>
      <c r="R119" s="597" t="s">
        <v>42</v>
      </c>
      <c r="S119" s="598"/>
      <c r="T119" s="599" t="s">
        <v>43</v>
      </c>
      <c r="U119" s="600"/>
      <c r="V119" s="601" t="s">
        <v>44</v>
      </c>
      <c r="W119" s="602"/>
      <c r="X119" s="602"/>
      <c r="Y119" s="63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06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6"/>
      <c r="CC119" s="106"/>
      <c r="CD119" s="106"/>
      <c r="CE119" s="106"/>
      <c r="CF119" s="106"/>
      <c r="CG119" s="106"/>
      <c r="CH119" s="106"/>
    </row>
    <row r="120" spans="1:86" ht="30" customHeight="1" x14ac:dyDescent="0.3">
      <c r="A120" s="743"/>
      <c r="B120" s="190"/>
      <c r="C120" s="368" t="s">
        <v>452</v>
      </c>
      <c r="D120" s="369"/>
      <c r="E120" s="369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70"/>
      <c r="R120" s="745">
        <f>'Расчетный лист'!U126</f>
        <v>9.6000000000000002E-2</v>
      </c>
      <c r="S120" s="746"/>
      <c r="T120" s="558" t="s">
        <v>195</v>
      </c>
      <c r="U120" s="559"/>
      <c r="V120" s="176"/>
      <c r="W120" s="524" t="s">
        <v>482</v>
      </c>
      <c r="X120" s="525"/>
      <c r="Y120" s="631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BW120" s="106"/>
      <c r="BX120" s="106"/>
      <c r="BY120" s="106"/>
      <c r="BZ120" s="106"/>
      <c r="CA120" s="106"/>
      <c r="CB120" s="106"/>
      <c r="CC120" s="106"/>
      <c r="CD120" s="106"/>
      <c r="CE120" s="106"/>
      <c r="CF120" s="106"/>
      <c r="CG120" s="106"/>
      <c r="CH120" s="106"/>
    </row>
    <row r="121" spans="1:86" ht="30" customHeight="1" thickBot="1" x14ac:dyDescent="0.35">
      <c r="A121" s="744"/>
      <c r="B121" s="192"/>
      <c r="C121" s="196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68"/>
      <c r="R121" s="747"/>
      <c r="S121" s="748"/>
      <c r="T121" s="560"/>
      <c r="U121" s="561"/>
      <c r="V121" s="177"/>
      <c r="W121" s="526"/>
      <c r="X121" s="527"/>
      <c r="Y121" s="632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  <c r="CB121" s="106"/>
      <c r="CC121" s="106"/>
      <c r="CD121" s="106"/>
      <c r="CE121" s="106"/>
      <c r="CF121" s="106"/>
      <c r="CG121" s="106"/>
      <c r="CH121" s="106"/>
    </row>
    <row r="122" spans="1:86" ht="30" customHeight="1" thickBot="1" x14ac:dyDescent="0.35">
      <c r="A122" s="96" t="s">
        <v>428</v>
      </c>
      <c r="B122" s="568">
        <v>16</v>
      </c>
      <c r="C122" s="569"/>
      <c r="D122" s="97"/>
      <c r="E122" s="76"/>
      <c r="F122" s="76"/>
      <c r="G122" s="76"/>
      <c r="H122" s="76"/>
      <c r="I122" s="76"/>
      <c r="J122" s="76"/>
      <c r="K122" s="76"/>
      <c r="L122" s="76"/>
      <c r="M122" s="97"/>
      <c r="N122" s="597" t="s">
        <v>42</v>
      </c>
      <c r="O122" s="598"/>
      <c r="P122" s="599" t="s">
        <v>43</v>
      </c>
      <c r="Q122" s="600"/>
      <c r="R122" s="512" t="s">
        <v>44</v>
      </c>
      <c r="S122" s="513"/>
      <c r="T122" s="513"/>
      <c r="U122" s="513"/>
      <c r="V122" s="512" t="s">
        <v>46</v>
      </c>
      <c r="W122" s="513"/>
      <c r="X122" s="513"/>
      <c r="Y122" s="513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</row>
    <row r="123" spans="1:86" ht="30" customHeight="1" x14ac:dyDescent="0.3">
      <c r="A123" s="565"/>
      <c r="B123" s="551" t="s">
        <v>453</v>
      </c>
      <c r="C123" s="552"/>
      <c r="D123" s="552"/>
      <c r="E123" s="552"/>
      <c r="F123" s="552"/>
      <c r="G123" s="552"/>
      <c r="H123" s="552"/>
      <c r="I123" s="552"/>
      <c r="J123" s="552"/>
      <c r="K123" s="552"/>
      <c r="L123" s="552"/>
      <c r="M123" s="553"/>
      <c r="N123" s="745">
        <f>'Расчетный лист'!AZ57</f>
        <v>1.9200000000000002E-2</v>
      </c>
      <c r="O123" s="746"/>
      <c r="P123" s="558" t="s">
        <v>195</v>
      </c>
      <c r="Q123" s="559"/>
      <c r="R123" s="176"/>
      <c r="S123" s="524" t="s">
        <v>447</v>
      </c>
      <c r="T123" s="525"/>
      <c r="U123" s="182"/>
      <c r="V123" s="265"/>
      <c r="W123" s="266"/>
      <c r="X123" s="266"/>
      <c r="Y123" s="630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</row>
    <row r="124" spans="1:86" ht="30" customHeight="1" thickBot="1" x14ac:dyDescent="0.35">
      <c r="A124" s="567"/>
      <c r="B124" s="547"/>
      <c r="C124" s="548"/>
      <c r="D124" s="548"/>
      <c r="E124" s="548"/>
      <c r="F124" s="548"/>
      <c r="G124" s="548"/>
      <c r="H124" s="548"/>
      <c r="I124" s="548"/>
      <c r="J124" s="548"/>
      <c r="K124" s="548"/>
      <c r="L124" s="548"/>
      <c r="M124" s="549"/>
      <c r="N124" s="747"/>
      <c r="O124" s="748"/>
      <c r="P124" s="560"/>
      <c r="Q124" s="561"/>
      <c r="R124" s="177"/>
      <c r="S124" s="526"/>
      <c r="T124" s="527"/>
      <c r="U124" s="183"/>
      <c r="V124" s="158"/>
      <c r="W124" s="159"/>
      <c r="X124" s="159"/>
      <c r="Y124" s="529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  <c r="CB124" s="106"/>
      <c r="CC124" s="106"/>
      <c r="CD124" s="106"/>
      <c r="CE124" s="106"/>
      <c r="CF124" s="106"/>
      <c r="CG124" s="106"/>
      <c r="CH124" s="106"/>
    </row>
    <row r="125" spans="1:86" ht="30" customHeight="1" thickBot="1" x14ac:dyDescent="0.35">
      <c r="A125" s="96" t="s">
        <v>428</v>
      </c>
      <c r="B125" s="568">
        <v>17</v>
      </c>
      <c r="C125" s="569"/>
      <c r="D125" s="97"/>
      <c r="E125" s="15"/>
      <c r="F125" s="15"/>
      <c r="G125" s="15"/>
      <c r="H125" s="15"/>
      <c r="I125" s="15"/>
      <c r="J125" s="15"/>
      <c r="K125" s="15"/>
      <c r="L125" s="15"/>
      <c r="M125" s="97"/>
      <c r="N125" s="597" t="s">
        <v>42</v>
      </c>
      <c r="O125" s="598"/>
      <c r="P125" s="599" t="s">
        <v>43</v>
      </c>
      <c r="Q125" s="600"/>
      <c r="R125" s="512" t="s">
        <v>44</v>
      </c>
      <c r="S125" s="513"/>
      <c r="T125" s="513"/>
      <c r="U125" s="513"/>
      <c r="V125" s="512" t="s">
        <v>46</v>
      </c>
      <c r="W125" s="513"/>
      <c r="X125" s="513"/>
      <c r="Y125" s="513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06"/>
      <c r="BK125" s="106"/>
      <c r="BL125" s="106"/>
      <c r="BM125" s="106"/>
      <c r="BN125" s="106"/>
      <c r="BO125" s="106"/>
      <c r="BP125" s="106"/>
      <c r="BQ125" s="106"/>
      <c r="BR125" s="106"/>
      <c r="BS125" s="106"/>
      <c r="BT125" s="106"/>
      <c r="BU125" s="106"/>
      <c r="BV125" s="106"/>
      <c r="BW125" s="106"/>
      <c r="BX125" s="106"/>
      <c r="BY125" s="106"/>
      <c r="BZ125" s="106"/>
      <c r="CA125" s="106"/>
      <c r="CB125" s="106"/>
      <c r="CC125" s="106"/>
      <c r="CD125" s="106"/>
      <c r="CE125" s="106"/>
      <c r="CF125" s="106"/>
      <c r="CG125" s="106"/>
      <c r="CH125" s="106"/>
    </row>
    <row r="126" spans="1:86" ht="30" customHeight="1" x14ac:dyDescent="0.3">
      <c r="A126" s="565"/>
      <c r="B126" s="530" t="s">
        <v>221</v>
      </c>
      <c r="C126" s="531"/>
      <c r="D126" s="531"/>
      <c r="E126" s="531"/>
      <c r="F126" s="531"/>
      <c r="G126" s="531"/>
      <c r="H126" s="531"/>
      <c r="I126" s="531"/>
      <c r="J126" s="531"/>
      <c r="K126" s="531"/>
      <c r="L126" s="531"/>
      <c r="M126" s="532"/>
      <c r="N126" s="537">
        <f>'Расчетный лист'!AZ61</f>
        <v>48.153599999999997</v>
      </c>
      <c r="O126" s="538"/>
      <c r="P126" s="558" t="s">
        <v>195</v>
      </c>
      <c r="Q126" s="559"/>
      <c r="R126" s="176"/>
      <c r="S126" s="524" t="s">
        <v>455</v>
      </c>
      <c r="T126" s="525"/>
      <c r="U126" s="182"/>
      <c r="V126" s="212"/>
      <c r="W126" s="212"/>
      <c r="X126" s="212"/>
      <c r="Y126" s="575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06"/>
      <c r="BK126" s="106"/>
      <c r="BL126" s="106"/>
      <c r="BM126" s="106"/>
      <c r="BN126" s="106"/>
      <c r="BO126" s="106"/>
      <c r="BP126" s="106"/>
      <c r="BQ126" s="106"/>
      <c r="BR126" s="106"/>
      <c r="BS126" s="106"/>
      <c r="BT126" s="106"/>
      <c r="BU126" s="106"/>
      <c r="BV126" s="106"/>
      <c r="BW126" s="106"/>
      <c r="BX126" s="106"/>
      <c r="BY126" s="106"/>
      <c r="BZ126" s="106"/>
      <c r="CA126" s="106"/>
      <c r="CB126" s="106"/>
      <c r="CC126" s="106"/>
      <c r="CD126" s="106"/>
      <c r="CE126" s="106"/>
      <c r="CF126" s="106"/>
      <c r="CG126" s="106"/>
      <c r="CH126" s="106"/>
    </row>
    <row r="127" spans="1:86" ht="30" customHeight="1" thickBot="1" x14ac:dyDescent="0.35">
      <c r="A127" s="567"/>
      <c r="B127" s="533"/>
      <c r="C127" s="534"/>
      <c r="D127" s="534"/>
      <c r="E127" s="534"/>
      <c r="F127" s="534"/>
      <c r="G127" s="534"/>
      <c r="H127" s="534"/>
      <c r="I127" s="534"/>
      <c r="J127" s="534"/>
      <c r="K127" s="534"/>
      <c r="L127" s="534"/>
      <c r="M127" s="535"/>
      <c r="N127" s="539"/>
      <c r="O127" s="540"/>
      <c r="P127" s="560"/>
      <c r="Q127" s="561"/>
      <c r="R127" s="177"/>
      <c r="S127" s="526"/>
      <c r="T127" s="527"/>
      <c r="U127" s="183"/>
      <c r="V127" s="213"/>
      <c r="W127" s="213"/>
      <c r="X127" s="213"/>
      <c r="Y127" s="57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06"/>
      <c r="BK127" s="106"/>
      <c r="BL127" s="106"/>
      <c r="BM127" s="106"/>
      <c r="BN127" s="106"/>
      <c r="BO127" s="106"/>
      <c r="BP127" s="106"/>
      <c r="BQ127" s="106"/>
      <c r="BR127" s="106"/>
      <c r="BS127" s="106"/>
      <c r="BT127" s="106"/>
      <c r="BU127" s="106"/>
      <c r="BV127" s="106"/>
      <c r="BW127" s="106"/>
      <c r="BX127" s="106"/>
      <c r="BY127" s="106"/>
      <c r="BZ127" s="106"/>
      <c r="CA127" s="106"/>
      <c r="CB127" s="106"/>
      <c r="CC127" s="106"/>
      <c r="CD127" s="106"/>
      <c r="CE127" s="106"/>
      <c r="CF127" s="106"/>
      <c r="CG127" s="106"/>
      <c r="CH127" s="106"/>
    </row>
    <row r="128" spans="1:86" ht="30" customHeight="1" thickBot="1" x14ac:dyDescent="0.35">
      <c r="A128" s="96" t="s">
        <v>428</v>
      </c>
      <c r="B128" s="568">
        <v>18</v>
      </c>
      <c r="C128" s="569"/>
      <c r="D128" s="97"/>
      <c r="E128" s="15"/>
      <c r="F128" s="15"/>
      <c r="G128" s="15"/>
      <c r="H128" s="15"/>
      <c r="I128" s="15"/>
      <c r="J128" s="15"/>
      <c r="K128" s="15"/>
      <c r="L128" s="97"/>
      <c r="M128" s="597" t="s">
        <v>42</v>
      </c>
      <c r="N128" s="598"/>
      <c r="O128" s="599" t="s">
        <v>43</v>
      </c>
      <c r="P128" s="600"/>
      <c r="Q128" s="601" t="s">
        <v>44</v>
      </c>
      <c r="R128" s="602"/>
      <c r="S128" s="602"/>
      <c r="T128" s="603"/>
      <c r="U128" s="512" t="s">
        <v>46</v>
      </c>
      <c r="V128" s="513"/>
      <c r="W128" s="513"/>
      <c r="X128" s="513"/>
      <c r="Y128" s="513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06"/>
      <c r="BK128" s="106"/>
      <c r="BL128" s="106"/>
      <c r="BM128" s="106"/>
      <c r="BN128" s="106"/>
      <c r="BO128" s="106"/>
      <c r="BP128" s="106"/>
      <c r="BQ128" s="106"/>
      <c r="BR128" s="106"/>
      <c r="BS128" s="106"/>
      <c r="BT128" s="106"/>
      <c r="BU128" s="106"/>
      <c r="BV128" s="106"/>
      <c r="BW128" s="106"/>
      <c r="BX128" s="106"/>
      <c r="BY128" s="106"/>
      <c r="BZ128" s="106"/>
      <c r="CA128" s="106"/>
      <c r="CB128" s="106"/>
      <c r="CC128" s="106"/>
      <c r="CD128" s="106"/>
      <c r="CE128" s="106"/>
      <c r="CF128" s="106"/>
      <c r="CG128" s="106"/>
      <c r="CH128" s="106"/>
    </row>
    <row r="129" spans="1:86" ht="30" customHeight="1" x14ac:dyDescent="0.3">
      <c r="A129" s="565"/>
      <c r="B129" s="225"/>
      <c r="C129" s="226"/>
      <c r="D129" s="226"/>
      <c r="E129" s="226"/>
      <c r="F129" s="226"/>
      <c r="G129" s="226"/>
      <c r="H129" s="226"/>
      <c r="I129" s="226"/>
      <c r="J129" s="226"/>
      <c r="K129" s="226"/>
      <c r="L129" s="227"/>
      <c r="M129" s="554">
        <f>'Расчетный лист'!AZ65</f>
        <v>0.23039999999999999</v>
      </c>
      <c r="N129" s="555"/>
      <c r="O129" s="558" t="s">
        <v>195</v>
      </c>
      <c r="P129" s="559"/>
      <c r="Q129" s="176"/>
      <c r="R129" s="524" t="s">
        <v>454</v>
      </c>
      <c r="S129" s="525"/>
      <c r="T129" s="182"/>
      <c r="U129" s="212"/>
      <c r="V129" s="212"/>
      <c r="W129" s="212"/>
      <c r="X129" s="212"/>
      <c r="Y129" s="575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06"/>
      <c r="BK129" s="106"/>
      <c r="BL129" s="106"/>
      <c r="BM129" s="106"/>
      <c r="BN129" s="106"/>
      <c r="BO129" s="106"/>
      <c r="BP129" s="106"/>
      <c r="BQ129" s="106"/>
      <c r="BR129" s="106"/>
      <c r="BS129" s="106"/>
      <c r="BT129" s="106"/>
      <c r="BU129" s="106"/>
      <c r="BV129" s="106"/>
      <c r="BW129" s="106"/>
      <c r="BX129" s="106"/>
      <c r="BY129" s="106"/>
      <c r="BZ129" s="106"/>
      <c r="CA129" s="106"/>
      <c r="CB129" s="106"/>
      <c r="CC129" s="106"/>
      <c r="CD129" s="106"/>
      <c r="CE129" s="106"/>
      <c r="CF129" s="106"/>
      <c r="CG129" s="106"/>
      <c r="CH129" s="106"/>
    </row>
    <row r="130" spans="1:86" ht="30" customHeight="1" thickBot="1" x14ac:dyDescent="0.35">
      <c r="A130" s="567"/>
      <c r="B130" s="22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9"/>
      <c r="M130" s="556"/>
      <c r="N130" s="557"/>
      <c r="O130" s="560"/>
      <c r="P130" s="561"/>
      <c r="Q130" s="177"/>
      <c r="R130" s="526"/>
      <c r="S130" s="527"/>
      <c r="T130" s="183"/>
      <c r="U130" s="213"/>
      <c r="V130" s="213"/>
      <c r="W130" s="213"/>
      <c r="X130" s="213"/>
      <c r="Y130" s="57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06"/>
      <c r="BK130" s="106"/>
      <c r="BL130" s="106"/>
      <c r="BM130" s="106"/>
      <c r="BN130" s="106"/>
      <c r="BO130" s="106"/>
      <c r="BP130" s="106"/>
      <c r="BQ130" s="106"/>
      <c r="BR130" s="106"/>
      <c r="BS130" s="106"/>
      <c r="BT130" s="106"/>
      <c r="BU130" s="106"/>
      <c r="BV130" s="106"/>
      <c r="BW130" s="106"/>
      <c r="BX130" s="106"/>
      <c r="BY130" s="106"/>
      <c r="BZ130" s="106"/>
      <c r="CA130" s="106"/>
      <c r="CB130" s="106"/>
      <c r="CC130" s="106"/>
      <c r="CD130" s="106"/>
      <c r="CE130" s="106"/>
      <c r="CF130" s="106"/>
      <c r="CG130" s="106"/>
      <c r="CH130" s="106"/>
    </row>
    <row r="131" spans="1:86" ht="30" customHeight="1" x14ac:dyDescent="0.3">
      <c r="A131" s="64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7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06"/>
      <c r="BK131" s="106"/>
      <c r="BL131" s="106"/>
      <c r="BM131" s="106"/>
      <c r="BN131" s="106"/>
      <c r="BO131" s="106"/>
      <c r="BP131" s="106"/>
      <c r="BQ131" s="106"/>
      <c r="BR131" s="106"/>
      <c r="BS131" s="106"/>
      <c r="BT131" s="106"/>
      <c r="BU131" s="106"/>
      <c r="BV131" s="106"/>
      <c r="BW131" s="106"/>
      <c r="BX131" s="106"/>
      <c r="BY131" s="106"/>
      <c r="BZ131" s="106"/>
      <c r="CA131" s="106"/>
      <c r="CB131" s="106"/>
      <c r="CC131" s="106"/>
      <c r="CD131" s="106"/>
      <c r="CE131" s="106"/>
      <c r="CF131" s="106"/>
      <c r="CG131" s="106"/>
      <c r="CH131" s="106"/>
    </row>
    <row r="132" spans="1:86" ht="30" customHeight="1" thickBot="1" x14ac:dyDescent="0.35">
      <c r="A132" s="71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72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06"/>
      <c r="BK132" s="106"/>
      <c r="BL132" s="106"/>
      <c r="BM132" s="106"/>
      <c r="BN132" s="106"/>
      <c r="BO132" s="106"/>
      <c r="BP132" s="106"/>
      <c r="BQ132" s="106"/>
      <c r="BR132" s="106"/>
      <c r="BS132" s="106"/>
      <c r="BT132" s="106"/>
      <c r="BU132" s="106"/>
      <c r="BV132" s="106"/>
      <c r="BW132" s="106"/>
      <c r="BX132" s="106"/>
      <c r="BY132" s="106"/>
      <c r="BZ132" s="106"/>
      <c r="CA132" s="106"/>
      <c r="CB132" s="106"/>
      <c r="CC132" s="106"/>
      <c r="CD132" s="106"/>
      <c r="CE132" s="106"/>
      <c r="CF132" s="106"/>
      <c r="CG132" s="106"/>
      <c r="CH132" s="106"/>
    </row>
    <row r="133" spans="1:86" ht="30" customHeight="1" thickBot="1" x14ac:dyDescent="0.35">
      <c r="A133" s="68"/>
      <c r="B133" s="488" t="s">
        <v>427</v>
      </c>
      <c r="C133" s="489"/>
      <c r="D133" s="489"/>
      <c r="E133" s="489"/>
      <c r="F133" s="489"/>
      <c r="G133" s="489"/>
      <c r="H133" s="489"/>
      <c r="I133" s="489"/>
      <c r="J133" s="489"/>
      <c r="K133" s="489"/>
      <c r="L133" s="489"/>
      <c r="M133" s="489"/>
      <c r="N133" s="489"/>
      <c r="O133" s="489"/>
      <c r="P133" s="489"/>
      <c r="Q133" s="490"/>
      <c r="R133" s="69"/>
      <c r="S133" s="491" t="s">
        <v>420</v>
      </c>
      <c r="T133" s="492"/>
      <c r="U133" s="493"/>
      <c r="V133" s="73"/>
      <c r="W133" s="491">
        <f>W114+1</f>
        <v>7</v>
      </c>
      <c r="X133" s="493"/>
      <c r="Y133" s="74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06"/>
      <c r="BK133" s="106"/>
      <c r="BL133" s="106"/>
      <c r="BM133" s="106"/>
      <c r="BN133" s="106"/>
      <c r="BO133" s="106"/>
      <c r="BP133" s="106"/>
      <c r="BQ133" s="106"/>
      <c r="BR133" s="106"/>
      <c r="BS133" s="106"/>
      <c r="BT133" s="106"/>
      <c r="BU133" s="106"/>
      <c r="BV133" s="106"/>
      <c r="BW133" s="106"/>
      <c r="BX133" s="106"/>
      <c r="BY133" s="106"/>
      <c r="BZ133" s="106"/>
      <c r="CA133" s="106"/>
      <c r="CB133" s="106"/>
      <c r="CC133" s="106"/>
      <c r="CD133" s="106"/>
      <c r="CE133" s="106"/>
      <c r="CF133" s="106"/>
      <c r="CG133" s="106"/>
      <c r="CH133" s="106"/>
    </row>
    <row r="134" spans="1:86" ht="30" customHeight="1" x14ac:dyDescent="0.3"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06"/>
      <c r="BK134" s="106"/>
      <c r="BL134" s="106"/>
      <c r="BM134" s="106"/>
      <c r="BN134" s="106"/>
      <c r="BO134" s="106"/>
      <c r="BP134" s="106"/>
      <c r="BQ134" s="106"/>
      <c r="BR134" s="106"/>
      <c r="BS134" s="106"/>
      <c r="BT134" s="106"/>
      <c r="BU134" s="106"/>
      <c r="BV134" s="106"/>
      <c r="BW134" s="106"/>
      <c r="BX134" s="106"/>
      <c r="BY134" s="106"/>
      <c r="BZ134" s="106"/>
      <c r="CA134" s="106"/>
      <c r="CB134" s="106"/>
      <c r="CC134" s="106"/>
      <c r="CD134" s="106"/>
      <c r="CE134" s="106"/>
      <c r="CF134" s="106"/>
      <c r="CG134" s="106"/>
      <c r="CH134" s="106"/>
    </row>
    <row r="135" spans="1:86" ht="30" customHeight="1" x14ac:dyDescent="0.3"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06"/>
      <c r="BK135" s="106"/>
      <c r="BL135" s="106"/>
      <c r="BM135" s="106"/>
      <c r="BN135" s="106"/>
      <c r="BO135" s="106"/>
      <c r="BP135" s="106"/>
      <c r="BQ135" s="106"/>
      <c r="BR135" s="106"/>
      <c r="BS135" s="106"/>
      <c r="BT135" s="106"/>
      <c r="BU135" s="106"/>
      <c r="BV135" s="106"/>
      <c r="BW135" s="106"/>
      <c r="BX135" s="106"/>
      <c r="BY135" s="106"/>
      <c r="BZ135" s="106"/>
      <c r="CA135" s="106"/>
      <c r="CB135" s="106"/>
      <c r="CC135" s="106"/>
      <c r="CD135" s="106"/>
      <c r="CE135" s="106"/>
      <c r="CF135" s="106"/>
      <c r="CG135" s="106"/>
      <c r="CH135" s="106"/>
    </row>
    <row r="136" spans="1:86" ht="30" customHeight="1" x14ac:dyDescent="0.3"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06"/>
      <c r="BK136" s="106"/>
      <c r="BL136" s="106"/>
      <c r="BM136" s="106"/>
      <c r="BN136" s="106"/>
      <c r="BO136" s="106"/>
      <c r="BP136" s="106"/>
      <c r="BQ136" s="106"/>
      <c r="BR136" s="106"/>
      <c r="BS136" s="106"/>
      <c r="BT136" s="106"/>
      <c r="BU136" s="106"/>
      <c r="BV136" s="106"/>
      <c r="BW136" s="106"/>
      <c r="BX136" s="106"/>
      <c r="BY136" s="106"/>
      <c r="BZ136" s="106"/>
      <c r="CA136" s="106"/>
      <c r="CB136" s="106"/>
      <c r="CC136" s="106"/>
      <c r="CD136" s="106"/>
      <c r="CE136" s="106"/>
      <c r="CF136" s="106"/>
      <c r="CG136" s="106"/>
      <c r="CH136" s="106"/>
    </row>
    <row r="137" spans="1:86" ht="30" customHeight="1" x14ac:dyDescent="0.3"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06"/>
      <c r="BK137" s="106"/>
      <c r="BL137" s="106"/>
      <c r="BM137" s="106"/>
      <c r="BN137" s="106"/>
      <c r="BO137" s="106"/>
      <c r="BP137" s="106"/>
      <c r="BQ137" s="106"/>
      <c r="BR137" s="106"/>
      <c r="BS137" s="106"/>
      <c r="BT137" s="106"/>
      <c r="BU137" s="106"/>
      <c r="BV137" s="106"/>
      <c r="BW137" s="106"/>
      <c r="BX137" s="106"/>
      <c r="BY137" s="106"/>
      <c r="BZ137" s="106"/>
      <c r="CA137" s="106"/>
      <c r="CB137" s="106"/>
      <c r="CC137" s="106"/>
      <c r="CD137" s="106"/>
      <c r="CE137" s="106"/>
      <c r="CF137" s="106"/>
      <c r="CG137" s="106"/>
      <c r="CH137" s="106"/>
    </row>
    <row r="138" spans="1:86" ht="30" customHeight="1" x14ac:dyDescent="0.3"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06"/>
      <c r="BK138" s="106"/>
      <c r="BL138" s="106"/>
      <c r="BM138" s="106"/>
      <c r="BN138" s="106"/>
      <c r="BO138" s="106"/>
      <c r="BP138" s="106"/>
      <c r="BQ138" s="106"/>
      <c r="BR138" s="106"/>
      <c r="BS138" s="106"/>
      <c r="BT138" s="106"/>
      <c r="BU138" s="106"/>
      <c r="BV138" s="106"/>
      <c r="BW138" s="106"/>
      <c r="BX138" s="106"/>
      <c r="BY138" s="106"/>
      <c r="BZ138" s="106"/>
      <c r="CA138" s="106"/>
      <c r="CB138" s="106"/>
      <c r="CC138" s="106"/>
      <c r="CD138" s="106"/>
      <c r="CE138" s="106"/>
      <c r="CF138" s="106"/>
      <c r="CG138" s="106"/>
      <c r="CH138" s="106"/>
    </row>
    <row r="139" spans="1:86" ht="30" customHeight="1" x14ac:dyDescent="0.3"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06"/>
      <c r="BK139" s="106"/>
      <c r="BL139" s="106"/>
      <c r="BM139" s="106"/>
      <c r="BN139" s="106"/>
      <c r="BO139" s="106"/>
      <c r="BP139" s="106"/>
      <c r="BQ139" s="106"/>
      <c r="BR139" s="106"/>
      <c r="BS139" s="106"/>
      <c r="BT139" s="106"/>
      <c r="BU139" s="106"/>
      <c r="BV139" s="106"/>
      <c r="BW139" s="106"/>
      <c r="BX139" s="106"/>
      <c r="BY139" s="106"/>
      <c r="BZ139" s="106"/>
      <c r="CA139" s="106"/>
      <c r="CB139" s="106"/>
      <c r="CC139" s="106"/>
      <c r="CD139" s="106"/>
      <c r="CE139" s="106"/>
      <c r="CF139" s="106"/>
      <c r="CG139" s="106"/>
      <c r="CH139" s="106"/>
    </row>
    <row r="140" spans="1:86" ht="30" customHeight="1" x14ac:dyDescent="0.3"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  <c r="BJ140" s="106"/>
      <c r="BK140" s="106"/>
      <c r="BL140" s="106"/>
      <c r="BM140" s="106"/>
      <c r="BN140" s="106"/>
      <c r="BO140" s="106"/>
      <c r="BP140" s="106"/>
      <c r="BQ140" s="106"/>
      <c r="BR140" s="106"/>
      <c r="BS140" s="106"/>
      <c r="BT140" s="106"/>
      <c r="BU140" s="106"/>
      <c r="BV140" s="106"/>
      <c r="BW140" s="106"/>
      <c r="BX140" s="106"/>
      <c r="BY140" s="106"/>
      <c r="BZ140" s="106"/>
      <c r="CA140" s="106"/>
      <c r="CB140" s="106"/>
      <c r="CC140" s="106"/>
      <c r="CD140" s="106"/>
      <c r="CE140" s="106"/>
      <c r="CF140" s="106"/>
      <c r="CG140" s="106"/>
      <c r="CH140" s="106"/>
    </row>
  </sheetData>
  <mergeCells count="671">
    <mergeCell ref="AA40:AB40"/>
    <mergeCell ref="AN40:AO40"/>
    <mergeCell ref="AP40:AS40"/>
    <mergeCell ref="AN41:AO42"/>
    <mergeCell ref="AP41:AP42"/>
    <mergeCell ref="AQ41:AR42"/>
    <mergeCell ref="AS41:AS42"/>
    <mergeCell ref="Z30:Z33"/>
    <mergeCell ref="AS35:AS36"/>
    <mergeCell ref="AA34:AB34"/>
    <mergeCell ref="AK34:AM34"/>
    <mergeCell ref="AN34:AO34"/>
    <mergeCell ref="AA31:AK33"/>
    <mergeCell ref="AL33:AS33"/>
    <mergeCell ref="AK37:AS37"/>
    <mergeCell ref="Z34:Z37"/>
    <mergeCell ref="AA35:AJ37"/>
    <mergeCell ref="AA55:AL56"/>
    <mergeCell ref="Z59:Z61"/>
    <mergeCell ref="AA59:AB59"/>
    <mergeCell ref="AL59:AM59"/>
    <mergeCell ref="AN59:AO59"/>
    <mergeCell ref="AP59:AS59"/>
    <mergeCell ref="AT59:AX59"/>
    <mergeCell ref="AL60:AM61"/>
    <mergeCell ref="AN60:AO61"/>
    <mergeCell ref="AP60:AP61"/>
    <mergeCell ref="AQ60:AR61"/>
    <mergeCell ref="AS60:AS61"/>
    <mergeCell ref="AT60:AX61"/>
    <mergeCell ref="AA60:AK61"/>
    <mergeCell ref="AO54:AP54"/>
    <mergeCell ref="AQ54:AT54"/>
    <mergeCell ref="AU54:AX54"/>
    <mergeCell ref="AM55:AN56"/>
    <mergeCell ref="AO55:AP56"/>
    <mergeCell ref="AQ55:AQ56"/>
    <mergeCell ref="AR55:AS56"/>
    <mergeCell ref="AT55:AT56"/>
    <mergeCell ref="AU55:AX56"/>
    <mergeCell ref="AV50:AW50"/>
    <mergeCell ref="AR50:AT50"/>
    <mergeCell ref="AA51:AB51"/>
    <mergeCell ref="AN51:AO51"/>
    <mergeCell ref="AP51:AQ51"/>
    <mergeCell ref="AR51:AU51"/>
    <mergeCell ref="AN52:AO53"/>
    <mergeCell ref="AP52:AQ53"/>
    <mergeCell ref="AR52:AR53"/>
    <mergeCell ref="AS52:AT53"/>
    <mergeCell ref="AU52:AU53"/>
    <mergeCell ref="AU47:AX47"/>
    <mergeCell ref="AD47:AF47"/>
    <mergeCell ref="AQ48:AR48"/>
    <mergeCell ref="AA48:AP48"/>
    <mergeCell ref="AV48:AW48"/>
    <mergeCell ref="AS48:AT48"/>
    <mergeCell ref="AA49:AB49"/>
    <mergeCell ref="AP49:AQ49"/>
    <mergeCell ref="AR49:AT49"/>
    <mergeCell ref="AU49:AX49"/>
    <mergeCell ref="AD49:AF49"/>
    <mergeCell ref="AT28:AT29"/>
    <mergeCell ref="Z44:Z46"/>
    <mergeCell ref="AA44:AB44"/>
    <mergeCell ref="AL44:AM44"/>
    <mergeCell ref="AN44:AO44"/>
    <mergeCell ref="AP44:AS44"/>
    <mergeCell ref="AL45:AM46"/>
    <mergeCell ref="AN45:AO46"/>
    <mergeCell ref="AP45:AP46"/>
    <mergeCell ref="AQ45:AR46"/>
    <mergeCell ref="AS45:AS46"/>
    <mergeCell ref="AT35:AX37"/>
    <mergeCell ref="AT34:AX34"/>
    <mergeCell ref="AA28:AL29"/>
    <mergeCell ref="AU28:AX29"/>
    <mergeCell ref="AP34:AS34"/>
    <mergeCell ref="AK35:AM36"/>
    <mergeCell ref="AN35:AO36"/>
    <mergeCell ref="AP35:AP36"/>
    <mergeCell ref="AQ35:AR36"/>
    <mergeCell ref="Z40:Z43"/>
    <mergeCell ref="AT41:AX43"/>
    <mergeCell ref="AT40:AX40"/>
    <mergeCell ref="AT30:AX30"/>
    <mergeCell ref="AS6:AS7"/>
    <mergeCell ref="AI8:AJ8"/>
    <mergeCell ref="AL8:AM8"/>
    <mergeCell ref="AN8:AO8"/>
    <mergeCell ref="AP8:AS8"/>
    <mergeCell ref="AT8:AX8"/>
    <mergeCell ref="W31:Y31"/>
    <mergeCell ref="W30:Y30"/>
    <mergeCell ref="F30:F31"/>
    <mergeCell ref="AU27:AX27"/>
    <mergeCell ref="AA30:AB30"/>
    <mergeCell ref="AL30:AM30"/>
    <mergeCell ref="AN30:AO30"/>
    <mergeCell ref="AP30:AS30"/>
    <mergeCell ref="AL31:AM32"/>
    <mergeCell ref="AN31:AO32"/>
    <mergeCell ref="AP31:AP32"/>
    <mergeCell ref="AQ31:AR32"/>
    <mergeCell ref="AS31:AS32"/>
    <mergeCell ref="Z27:Z29"/>
    <mergeCell ref="AA27:AB27"/>
    <mergeCell ref="AM27:AN27"/>
    <mergeCell ref="AO27:AP27"/>
    <mergeCell ref="AQ27:AT27"/>
    <mergeCell ref="AP5:AS5"/>
    <mergeCell ref="AI6:AK7"/>
    <mergeCell ref="AS12:AT12"/>
    <mergeCell ref="AU12:AX12"/>
    <mergeCell ref="AC13:AC14"/>
    <mergeCell ref="AQ13:AR14"/>
    <mergeCell ref="AS13:AT14"/>
    <mergeCell ref="AU13:AU14"/>
    <mergeCell ref="AV13:AW14"/>
    <mergeCell ref="Z4:AG11"/>
    <mergeCell ref="AI9:AK11"/>
    <mergeCell ref="AH8:AH11"/>
    <mergeCell ref="AL11:AS11"/>
    <mergeCell ref="AT9:AX11"/>
    <mergeCell ref="AL9:AM10"/>
    <mergeCell ref="AN9:AO10"/>
    <mergeCell ref="AP9:AP10"/>
    <mergeCell ref="AQ9:AR10"/>
    <mergeCell ref="AS9:AS10"/>
    <mergeCell ref="AX13:AX14"/>
    <mergeCell ref="AL6:AM7"/>
    <mergeCell ref="AN6:AO7"/>
    <mergeCell ref="AP6:AP7"/>
    <mergeCell ref="AQ6:AR7"/>
    <mergeCell ref="Z12:AB14"/>
    <mergeCell ref="AD12:AE12"/>
    <mergeCell ref="AQ12:AR12"/>
    <mergeCell ref="AF16:AX18"/>
    <mergeCell ref="AS25:AX26"/>
    <mergeCell ref="AS24:AX24"/>
    <mergeCell ref="AD13:AP14"/>
    <mergeCell ref="Z16:AE18"/>
    <mergeCell ref="Z24:Z26"/>
    <mergeCell ref="AA24:AB24"/>
    <mergeCell ref="AK24:AL24"/>
    <mergeCell ref="AF15:AX15"/>
    <mergeCell ref="Z15:AE15"/>
    <mergeCell ref="AP25:AQ26"/>
    <mergeCell ref="AO25:AO26"/>
    <mergeCell ref="AR25:AR26"/>
    <mergeCell ref="AM25:AN26"/>
    <mergeCell ref="AA25:AJ26"/>
    <mergeCell ref="AK25:AL26"/>
    <mergeCell ref="AS22:AT23"/>
    <mergeCell ref="AU22:AU23"/>
    <mergeCell ref="AV22:AX23"/>
    <mergeCell ref="AV57:AW57"/>
    <mergeCell ref="AH2:AH4"/>
    <mergeCell ref="AI2:AJ2"/>
    <mergeCell ref="AL2:AM2"/>
    <mergeCell ref="AN2:AO2"/>
    <mergeCell ref="AP2:AS2"/>
    <mergeCell ref="AL3:AM4"/>
    <mergeCell ref="AN3:AO4"/>
    <mergeCell ref="AP3:AP4"/>
    <mergeCell ref="AQ3:AR4"/>
    <mergeCell ref="AS3:AS4"/>
    <mergeCell ref="AT3:AX4"/>
    <mergeCell ref="AT5:AX5"/>
    <mergeCell ref="AT6:AX7"/>
    <mergeCell ref="AI3:AK4"/>
    <mergeCell ref="AT2:AX2"/>
    <mergeCell ref="AH5:AH7"/>
    <mergeCell ref="AI5:AJ5"/>
    <mergeCell ref="AL5:AM5"/>
    <mergeCell ref="AN5:AO5"/>
    <mergeCell ref="Z39:AX39"/>
    <mergeCell ref="AA57:AP57"/>
    <mergeCell ref="AR57:AT57"/>
    <mergeCell ref="AT31:AX33"/>
    <mergeCell ref="B128:C128"/>
    <mergeCell ref="M128:N128"/>
    <mergeCell ref="O128:P128"/>
    <mergeCell ref="Q128:T128"/>
    <mergeCell ref="U128:Y128"/>
    <mergeCell ref="A129:A130"/>
    <mergeCell ref="M129:N130"/>
    <mergeCell ref="O129:P130"/>
    <mergeCell ref="Q129:Q130"/>
    <mergeCell ref="R129:S130"/>
    <mergeCell ref="T129:T130"/>
    <mergeCell ref="U129:Y130"/>
    <mergeCell ref="B129:L130"/>
    <mergeCell ref="N123:O124"/>
    <mergeCell ref="P123:Q124"/>
    <mergeCell ref="R123:R124"/>
    <mergeCell ref="S123:T124"/>
    <mergeCell ref="U123:U124"/>
    <mergeCell ref="V123:Y124"/>
    <mergeCell ref="A123:A124"/>
    <mergeCell ref="B123:M124"/>
    <mergeCell ref="B125:C125"/>
    <mergeCell ref="N125:O125"/>
    <mergeCell ref="P125:Q125"/>
    <mergeCell ref="R125:U125"/>
    <mergeCell ref="V125:Y125"/>
    <mergeCell ref="A126:A127"/>
    <mergeCell ref="N126:O127"/>
    <mergeCell ref="P126:Q127"/>
    <mergeCell ref="R126:R127"/>
    <mergeCell ref="S126:T127"/>
    <mergeCell ref="U126:U127"/>
    <mergeCell ref="A94:Y94"/>
    <mergeCell ref="A113:Y113"/>
    <mergeCell ref="B122:C122"/>
    <mergeCell ref="N122:O122"/>
    <mergeCell ref="P122:Q122"/>
    <mergeCell ref="R122:U122"/>
    <mergeCell ref="V122:Y122"/>
    <mergeCell ref="V126:Y127"/>
    <mergeCell ref="B126:M127"/>
    <mergeCell ref="A119:A121"/>
    <mergeCell ref="C119:D119"/>
    <mergeCell ref="R119:S119"/>
    <mergeCell ref="T119:U119"/>
    <mergeCell ref="V119:Y119"/>
    <mergeCell ref="B120:B121"/>
    <mergeCell ref="R120:S121"/>
    <mergeCell ref="T120:U121"/>
    <mergeCell ref="V120:V121"/>
    <mergeCell ref="W35:X35"/>
    <mergeCell ref="V32:Y32"/>
    <mergeCell ref="G33:O33"/>
    <mergeCell ref="P33:Q33"/>
    <mergeCell ref="R33:U33"/>
    <mergeCell ref="W33:X33"/>
    <mergeCell ref="U73:Y73"/>
    <mergeCell ref="U74:Y75"/>
    <mergeCell ref="P51:P52"/>
    <mergeCell ref="V54:Y56"/>
    <mergeCell ref="U67:U68"/>
    <mergeCell ref="V66:Y66"/>
    <mergeCell ref="K60:L61"/>
    <mergeCell ref="M60:N61"/>
    <mergeCell ref="O60:O61"/>
    <mergeCell ref="P60:Q61"/>
    <mergeCell ref="R60:R61"/>
    <mergeCell ref="S59:Y59"/>
    <mergeCell ref="P67:Q68"/>
    <mergeCell ref="R67:R68"/>
    <mergeCell ref="S67:T68"/>
    <mergeCell ref="P48:P49"/>
    <mergeCell ref="Q48:R49"/>
    <mergeCell ref="S48:S49"/>
    <mergeCell ref="Y28:Y29"/>
    <mergeCell ref="E28:Q29"/>
    <mergeCell ref="G30:H30"/>
    <mergeCell ref="M30:N30"/>
    <mergeCell ref="S30:V30"/>
    <mergeCell ref="T31:U31"/>
    <mergeCell ref="O30:R30"/>
    <mergeCell ref="O31:R31"/>
    <mergeCell ref="M31:N31"/>
    <mergeCell ref="A30:E31"/>
    <mergeCell ref="G31:L31"/>
    <mergeCell ref="B117:M118"/>
    <mergeCell ref="E24:F24"/>
    <mergeCell ref="R24:S24"/>
    <mergeCell ref="T24:U24"/>
    <mergeCell ref="V24:Y24"/>
    <mergeCell ref="D25:D26"/>
    <mergeCell ref="R25:S26"/>
    <mergeCell ref="T25:U26"/>
    <mergeCell ref="V25:V26"/>
    <mergeCell ref="W25:X26"/>
    <mergeCell ref="Y25:Y26"/>
    <mergeCell ref="E25:Q26"/>
    <mergeCell ref="A32:E33"/>
    <mergeCell ref="G32:H32"/>
    <mergeCell ref="P32:Q32"/>
    <mergeCell ref="R32:U32"/>
    <mergeCell ref="A27:C29"/>
    <mergeCell ref="E27:F27"/>
    <mergeCell ref="R27:S27"/>
    <mergeCell ref="T27:U27"/>
    <mergeCell ref="V27:Y27"/>
    <mergeCell ref="D28:D29"/>
    <mergeCell ref="R28:S29"/>
    <mergeCell ref="T28:U29"/>
    <mergeCell ref="N116:O116"/>
    <mergeCell ref="P116:Q116"/>
    <mergeCell ref="R116:U116"/>
    <mergeCell ref="V116:Y116"/>
    <mergeCell ref="N117:O118"/>
    <mergeCell ref="P117:Q118"/>
    <mergeCell ref="R117:R118"/>
    <mergeCell ref="U117:U118"/>
    <mergeCell ref="V117:Y118"/>
    <mergeCell ref="S117:T118"/>
    <mergeCell ref="M89:U89"/>
    <mergeCell ref="V87:Y89"/>
    <mergeCell ref="B87:L89"/>
    <mergeCell ref="B83:M85"/>
    <mergeCell ref="A82:A85"/>
    <mergeCell ref="B111:M112"/>
    <mergeCell ref="V83:Y85"/>
    <mergeCell ref="A90:A93"/>
    <mergeCell ref="B90:C90"/>
    <mergeCell ref="M90:N90"/>
    <mergeCell ref="O90:P90"/>
    <mergeCell ref="Q90:T90"/>
    <mergeCell ref="U90:Y90"/>
    <mergeCell ref="M91:N92"/>
    <mergeCell ref="O91:P92"/>
    <mergeCell ref="Q91:Q92"/>
    <mergeCell ref="R91:S92"/>
    <mergeCell ref="T91:T92"/>
    <mergeCell ref="U91:Y93"/>
    <mergeCell ref="B91:L93"/>
    <mergeCell ref="B86:C86"/>
    <mergeCell ref="M86:N86"/>
    <mergeCell ref="O86:P86"/>
    <mergeCell ref="Q86:U86"/>
    <mergeCell ref="V86:Y86"/>
    <mergeCell ref="M87:N88"/>
    <mergeCell ref="O87:P88"/>
    <mergeCell ref="Q87:Q88"/>
    <mergeCell ref="R87:T88"/>
    <mergeCell ref="U87:U88"/>
    <mergeCell ref="B82:C82"/>
    <mergeCell ref="N82:O82"/>
    <mergeCell ref="P82:Q82"/>
    <mergeCell ref="R82:U82"/>
    <mergeCell ref="N83:O84"/>
    <mergeCell ref="P83:Q84"/>
    <mergeCell ref="R83:R84"/>
    <mergeCell ref="S83:T84"/>
    <mergeCell ref="U83:U84"/>
    <mergeCell ref="V82:Y82"/>
    <mergeCell ref="N85:U85"/>
    <mergeCell ref="R5:S5"/>
    <mergeCell ref="T5:U5"/>
    <mergeCell ref="W5:X5"/>
    <mergeCell ref="R6:S6"/>
    <mergeCell ref="T6:U6"/>
    <mergeCell ref="W6:X6"/>
    <mergeCell ref="R2:S3"/>
    <mergeCell ref="T2:U3"/>
    <mergeCell ref="V2:Y3"/>
    <mergeCell ref="R4:S4"/>
    <mergeCell ref="T4:U4"/>
    <mergeCell ref="W4:X4"/>
    <mergeCell ref="A1:Y1"/>
    <mergeCell ref="B2:Q3"/>
    <mergeCell ref="E15:Q15"/>
    <mergeCell ref="B4:Q4"/>
    <mergeCell ref="B15:D15"/>
    <mergeCell ref="R15:S15"/>
    <mergeCell ref="T15:U15"/>
    <mergeCell ref="W15:X15"/>
    <mergeCell ref="R13:S13"/>
    <mergeCell ref="T13:U13"/>
    <mergeCell ref="W13:X13"/>
    <mergeCell ref="R14:S14"/>
    <mergeCell ref="T14:U14"/>
    <mergeCell ref="W14:X14"/>
    <mergeCell ref="R11:S11"/>
    <mergeCell ref="T11:U11"/>
    <mergeCell ref="W11:X11"/>
    <mergeCell ref="R12:S12"/>
    <mergeCell ref="R9:S9"/>
    <mergeCell ref="T9:U9"/>
    <mergeCell ref="W9:X9"/>
    <mergeCell ref="R10:S10"/>
    <mergeCell ref="T10:U10"/>
    <mergeCell ref="W10:X10"/>
    <mergeCell ref="B11:Q11"/>
    <mergeCell ref="B12:Q12"/>
    <mergeCell ref="B13:Q13"/>
    <mergeCell ref="B14:Q14"/>
    <mergeCell ref="A39:Y39"/>
    <mergeCell ref="T12:U12"/>
    <mergeCell ref="W12:X12"/>
    <mergeCell ref="S19:U19"/>
    <mergeCell ref="W19:X19"/>
    <mergeCell ref="A2:A15"/>
    <mergeCell ref="B16:C16"/>
    <mergeCell ref="O16:P16"/>
    <mergeCell ref="B5:Q5"/>
    <mergeCell ref="B6:Q6"/>
    <mergeCell ref="B7:Q7"/>
    <mergeCell ref="B8:Q8"/>
    <mergeCell ref="B9:Q9"/>
    <mergeCell ref="B10:Q10"/>
    <mergeCell ref="R7:S7"/>
    <mergeCell ref="T7:U7"/>
    <mergeCell ref="W7:X7"/>
    <mergeCell ref="R8:S8"/>
    <mergeCell ref="T8:U8"/>
    <mergeCell ref="W8:X8"/>
    <mergeCell ref="A77:Y77"/>
    <mergeCell ref="S57:U57"/>
    <mergeCell ref="W57:X57"/>
    <mergeCell ref="A58:Y58"/>
    <mergeCell ref="A40:A42"/>
    <mergeCell ref="B40:B42"/>
    <mergeCell ref="C40:D40"/>
    <mergeCell ref="R40:S40"/>
    <mergeCell ref="A21:C23"/>
    <mergeCell ref="D21:D23"/>
    <mergeCell ref="E21:F21"/>
    <mergeCell ref="O21:P21"/>
    <mergeCell ref="Q21:R21"/>
    <mergeCell ref="S21:V21"/>
    <mergeCell ref="W21:Y21"/>
    <mergeCell ref="E22:N23"/>
    <mergeCell ref="O22:P23"/>
    <mergeCell ref="Q22:R23"/>
    <mergeCell ref="A73:A75"/>
    <mergeCell ref="B73:C73"/>
    <mergeCell ref="M73:N73"/>
    <mergeCell ref="O73:P73"/>
    <mergeCell ref="Q73:T73"/>
    <mergeCell ref="M74:N75"/>
    <mergeCell ref="O17:P18"/>
    <mergeCell ref="S22:S23"/>
    <mergeCell ref="T22:U23"/>
    <mergeCell ref="Q16:R16"/>
    <mergeCell ref="S16:V16"/>
    <mergeCell ref="A17:A18"/>
    <mergeCell ref="S17:S18"/>
    <mergeCell ref="T17:U18"/>
    <mergeCell ref="W76:X76"/>
    <mergeCell ref="O74:P75"/>
    <mergeCell ref="Q74:Q75"/>
    <mergeCell ref="R74:S75"/>
    <mergeCell ref="T74:T75"/>
    <mergeCell ref="B74:L75"/>
    <mergeCell ref="V28:V29"/>
    <mergeCell ref="W28:X29"/>
    <mergeCell ref="A34:E35"/>
    <mergeCell ref="G34:H34"/>
    <mergeCell ref="P34:Q34"/>
    <mergeCell ref="R34:U34"/>
    <mergeCell ref="V34:Y34"/>
    <mergeCell ref="G35:O35"/>
    <mergeCell ref="P35:Q35"/>
    <mergeCell ref="R35:U35"/>
    <mergeCell ref="V17:V18"/>
    <mergeCell ref="B19:Q19"/>
    <mergeCell ref="S43:V43"/>
    <mergeCell ref="W43:Y43"/>
    <mergeCell ref="O44:P45"/>
    <mergeCell ref="Q44:R45"/>
    <mergeCell ref="S44:S45"/>
    <mergeCell ref="T44:U45"/>
    <mergeCell ref="V44:V45"/>
    <mergeCell ref="C41:Q42"/>
    <mergeCell ref="B43:C43"/>
    <mergeCell ref="O43:P43"/>
    <mergeCell ref="Q43:R43"/>
    <mergeCell ref="T40:U40"/>
    <mergeCell ref="V40:Y40"/>
    <mergeCell ref="R41:S42"/>
    <mergeCell ref="T41:U42"/>
    <mergeCell ref="V41:V42"/>
    <mergeCell ref="W41:X42"/>
    <mergeCell ref="Y41:Y42"/>
    <mergeCell ref="Q17:R18"/>
    <mergeCell ref="A20:Y20"/>
    <mergeCell ref="B38:Q38"/>
    <mergeCell ref="S38:U38"/>
    <mergeCell ref="V63:Y63"/>
    <mergeCell ref="R64:S65"/>
    <mergeCell ref="T64:U65"/>
    <mergeCell ref="B59:C59"/>
    <mergeCell ref="K59:L59"/>
    <mergeCell ref="M59:N59"/>
    <mergeCell ref="O59:R59"/>
    <mergeCell ref="V67:Y69"/>
    <mergeCell ref="N69:U69"/>
    <mergeCell ref="Y64:Y65"/>
    <mergeCell ref="A47:A49"/>
    <mergeCell ref="B47:C47"/>
    <mergeCell ref="L47:M47"/>
    <mergeCell ref="N47:O47"/>
    <mergeCell ref="P47:S47"/>
    <mergeCell ref="L48:M49"/>
    <mergeCell ref="N48:O49"/>
    <mergeCell ref="A59:A62"/>
    <mergeCell ref="A63:A65"/>
    <mergeCell ref="B63:B65"/>
    <mergeCell ref="C63:D63"/>
    <mergeCell ref="R63:S63"/>
    <mergeCell ref="A50:A52"/>
    <mergeCell ref="B50:C50"/>
    <mergeCell ref="I50:J50"/>
    <mergeCell ref="K50:L50"/>
    <mergeCell ref="M50:P50"/>
    <mergeCell ref="I51:J52"/>
    <mergeCell ref="K51:L52"/>
    <mergeCell ref="M51:M52"/>
    <mergeCell ref="N51:O52"/>
    <mergeCell ref="S76:U76"/>
    <mergeCell ref="B76:Q76"/>
    <mergeCell ref="B66:C66"/>
    <mergeCell ref="N66:O66"/>
    <mergeCell ref="P66:Q66"/>
    <mergeCell ref="R66:U66"/>
    <mergeCell ref="N67:O68"/>
    <mergeCell ref="N56:U56"/>
    <mergeCell ref="O46:V46"/>
    <mergeCell ref="Q50:Y50"/>
    <mergeCell ref="Q51:Y52"/>
    <mergeCell ref="B51:H52"/>
    <mergeCell ref="B54:M56"/>
    <mergeCell ref="B53:C53"/>
    <mergeCell ref="N53:O53"/>
    <mergeCell ref="V64:V65"/>
    <mergeCell ref="W64:X65"/>
    <mergeCell ref="R71:S72"/>
    <mergeCell ref="T71:U72"/>
    <mergeCell ref="V71:V72"/>
    <mergeCell ref="W71:X72"/>
    <mergeCell ref="Y71:Y72"/>
    <mergeCell ref="E71:Q72"/>
    <mergeCell ref="T63:U63"/>
    <mergeCell ref="W120:X121"/>
    <mergeCell ref="Y120:Y121"/>
    <mergeCell ref="C120:Q121"/>
    <mergeCell ref="A116:A118"/>
    <mergeCell ref="B116:C116"/>
    <mergeCell ref="Z1:AX1"/>
    <mergeCell ref="AA19:AP19"/>
    <mergeCell ref="AR19:AT19"/>
    <mergeCell ref="AV19:AW19"/>
    <mergeCell ref="Z20:AX20"/>
    <mergeCell ref="AA38:AP38"/>
    <mergeCell ref="AR38:AT38"/>
    <mergeCell ref="AV38:AW38"/>
    <mergeCell ref="B67:M69"/>
    <mergeCell ref="V53:Y53"/>
    <mergeCell ref="K62:R62"/>
    <mergeCell ref="B60:J62"/>
    <mergeCell ref="S60:Y62"/>
    <mergeCell ref="W16:Y16"/>
    <mergeCell ref="B17:N18"/>
    <mergeCell ref="P53:Q53"/>
    <mergeCell ref="B95:Q95"/>
    <mergeCell ref="S95:U95"/>
    <mergeCell ref="W95:X95"/>
    <mergeCell ref="W38:X38"/>
    <mergeCell ref="V22:V23"/>
    <mergeCell ref="W22:Y23"/>
    <mergeCell ref="A24:C26"/>
    <mergeCell ref="A78:A81"/>
    <mergeCell ref="B79:M81"/>
    <mergeCell ref="R53:U53"/>
    <mergeCell ref="N54:O55"/>
    <mergeCell ref="P54:Q55"/>
    <mergeCell ref="R54:R55"/>
    <mergeCell ref="S54:T55"/>
    <mergeCell ref="U54:U55"/>
    <mergeCell ref="B57:Q57"/>
    <mergeCell ref="C64:Q65"/>
    <mergeCell ref="A43:A46"/>
    <mergeCell ref="B44:N46"/>
    <mergeCell ref="W44:Y46"/>
    <mergeCell ref="T47:Y47"/>
    <mergeCell ref="T48:Y49"/>
    <mergeCell ref="A53:A56"/>
    <mergeCell ref="B48:K49"/>
    <mergeCell ref="A66:A69"/>
    <mergeCell ref="A70:C72"/>
    <mergeCell ref="D70:D72"/>
    <mergeCell ref="B133:Q133"/>
    <mergeCell ref="S133:U133"/>
    <mergeCell ref="R78:U78"/>
    <mergeCell ref="N79:O80"/>
    <mergeCell ref="P79:Q80"/>
    <mergeCell ref="R79:R80"/>
    <mergeCell ref="S79:T80"/>
    <mergeCell ref="U79:U80"/>
    <mergeCell ref="V78:Y78"/>
    <mergeCell ref="V79:Y81"/>
    <mergeCell ref="N81:U81"/>
    <mergeCell ref="W133:X133"/>
    <mergeCell ref="A99:M109"/>
    <mergeCell ref="N99:Y109"/>
    <mergeCell ref="A97:K98"/>
    <mergeCell ref="L97:M98"/>
    <mergeCell ref="N97:W98"/>
    <mergeCell ref="X97:Y98"/>
    <mergeCell ref="A110:A112"/>
    <mergeCell ref="B110:C110"/>
    <mergeCell ref="N110:O110"/>
    <mergeCell ref="P110:Q110"/>
    <mergeCell ref="R110:U110"/>
    <mergeCell ref="V110:Y110"/>
    <mergeCell ref="Z21:Z23"/>
    <mergeCell ref="AA21:AB21"/>
    <mergeCell ref="AN21:AO21"/>
    <mergeCell ref="AP21:AQ21"/>
    <mergeCell ref="Z62:Z64"/>
    <mergeCell ref="AA62:AB62"/>
    <mergeCell ref="AN62:AO62"/>
    <mergeCell ref="AP62:AQ62"/>
    <mergeCell ref="Z47:Z48"/>
    <mergeCell ref="Z49:Z50"/>
    <mergeCell ref="AM24:AN24"/>
    <mergeCell ref="AO24:AR24"/>
    <mergeCell ref="AM28:AN29"/>
    <mergeCell ref="AO28:AP29"/>
    <mergeCell ref="AQ28:AQ29"/>
    <mergeCell ref="AR28:AS29"/>
    <mergeCell ref="AA47:AB47"/>
    <mergeCell ref="AQ47:AR47"/>
    <mergeCell ref="AS47:AT47"/>
    <mergeCell ref="AP50:AQ50"/>
    <mergeCell ref="AA50:AO50"/>
    <mergeCell ref="Z54:Z56"/>
    <mergeCell ref="AA54:AB54"/>
    <mergeCell ref="AM54:AN54"/>
    <mergeCell ref="AT44:AX44"/>
    <mergeCell ref="AT45:AX46"/>
    <mergeCell ref="AA45:AK46"/>
    <mergeCell ref="AV51:AX51"/>
    <mergeCell ref="AV52:AX53"/>
    <mergeCell ref="AA52:AM53"/>
    <mergeCell ref="A115:Y115"/>
    <mergeCell ref="N111:O112"/>
    <mergeCell ref="P111:Q112"/>
    <mergeCell ref="R111:R112"/>
    <mergeCell ref="S111:T112"/>
    <mergeCell ref="U111:U112"/>
    <mergeCell ref="V111:Y112"/>
    <mergeCell ref="A96:Y96"/>
    <mergeCell ref="B114:Q114"/>
    <mergeCell ref="S114:U114"/>
    <mergeCell ref="W114:X114"/>
    <mergeCell ref="E70:F70"/>
    <mergeCell ref="R70:S70"/>
    <mergeCell ref="T70:U70"/>
    <mergeCell ref="V70:Y70"/>
    <mergeCell ref="B78:C78"/>
    <mergeCell ref="N78:O78"/>
    <mergeCell ref="P78:Q78"/>
    <mergeCell ref="Z2:AF3"/>
    <mergeCell ref="Z58:AX58"/>
    <mergeCell ref="AA76:AP76"/>
    <mergeCell ref="AR76:AT76"/>
    <mergeCell ref="AV76:AW76"/>
    <mergeCell ref="AA22:AM23"/>
    <mergeCell ref="AA41:AJ43"/>
    <mergeCell ref="AK40:AM40"/>
    <mergeCell ref="AK41:AM42"/>
    <mergeCell ref="AK43:AS43"/>
    <mergeCell ref="AR62:AU62"/>
    <mergeCell ref="AV62:AX62"/>
    <mergeCell ref="AN63:AO64"/>
    <mergeCell ref="AP63:AQ64"/>
    <mergeCell ref="AR63:AR64"/>
    <mergeCell ref="AS63:AT64"/>
    <mergeCell ref="AU63:AU64"/>
    <mergeCell ref="AV63:AX64"/>
    <mergeCell ref="AA63:AM64"/>
    <mergeCell ref="AR21:AU21"/>
    <mergeCell ref="AV21:AX21"/>
    <mergeCell ref="AN22:AO23"/>
    <mergeCell ref="AP22:AQ23"/>
    <mergeCell ref="AR22:AR23"/>
  </mergeCells>
  <pageMargins left="0.23622047244094491" right="0.23622047244094491" top="0.19685039370078741" bottom="0.19685039370078741" header="0.31496062992125984" footer="0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22</xdr:col>
                <xdr:colOff>104775</xdr:colOff>
                <xdr:row>16</xdr:row>
                <xdr:rowOff>57150</xdr:rowOff>
              </from>
              <to>
                <xdr:col>24</xdr:col>
                <xdr:colOff>247650</xdr:colOff>
                <xdr:row>17</xdr:row>
                <xdr:rowOff>323850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>
              <from>
                <xdr:col>22</xdr:col>
                <xdr:colOff>161925</xdr:colOff>
                <xdr:row>43</xdr:row>
                <xdr:rowOff>180975</xdr:rowOff>
              </from>
              <to>
                <xdr:col>24</xdr:col>
                <xdr:colOff>219075</xdr:colOff>
                <xdr:row>45</xdr:row>
                <xdr:rowOff>133350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1" r:id="rId8">
          <objectPr defaultSize="0" autoPict="0" r:id="rId9">
            <anchor moveWithCells="1">
              <from>
                <xdr:col>19</xdr:col>
                <xdr:colOff>209550</xdr:colOff>
                <xdr:row>47</xdr:row>
                <xdr:rowOff>171450</xdr:rowOff>
              </from>
              <to>
                <xdr:col>24</xdr:col>
                <xdr:colOff>47625</xdr:colOff>
                <xdr:row>48</xdr:row>
                <xdr:rowOff>219075</xdr:rowOff>
              </to>
            </anchor>
          </objectPr>
        </oleObject>
      </mc:Choice>
      <mc:Fallback>
        <oleObject progId="Equation.DSMT4" shapeId="2051" r:id="rId8"/>
      </mc:Fallback>
    </mc:AlternateContent>
    <mc:AlternateContent xmlns:mc="http://schemas.openxmlformats.org/markup-compatibility/2006">
      <mc:Choice Requires="x14">
        <oleObject progId="Equation.DSMT4" shapeId="2052" r:id="rId10">
          <objectPr defaultSize="0" autoPict="0" r:id="rId11">
            <anchor moveWithCells="1">
              <from>
                <xdr:col>16</xdr:col>
                <xdr:colOff>228600</xdr:colOff>
                <xdr:row>50</xdr:row>
                <xdr:rowOff>228600</xdr:rowOff>
              </from>
              <to>
                <xdr:col>24</xdr:col>
                <xdr:colOff>180975</xdr:colOff>
                <xdr:row>51</xdr:row>
                <xdr:rowOff>247650</xdr:rowOff>
              </to>
            </anchor>
          </objectPr>
        </oleObject>
      </mc:Choice>
      <mc:Fallback>
        <oleObject progId="Equation.DSMT4" shapeId="2052" r:id="rId10"/>
      </mc:Fallback>
    </mc:AlternateContent>
    <mc:AlternateContent xmlns:mc="http://schemas.openxmlformats.org/markup-compatibility/2006">
      <mc:Choice Requires="x14">
        <oleObject progId="Equation.DSMT4" shapeId="2053" r:id="rId12">
          <objectPr defaultSize="0" autoPict="0" r:id="rId13">
            <anchor moveWithCells="1">
              <from>
                <xdr:col>21</xdr:col>
                <xdr:colOff>295275</xdr:colOff>
                <xdr:row>53</xdr:row>
                <xdr:rowOff>171450</xdr:rowOff>
              </from>
              <to>
                <xdr:col>24</xdr:col>
                <xdr:colOff>38100</xdr:colOff>
                <xdr:row>55</xdr:row>
                <xdr:rowOff>200025</xdr:rowOff>
              </to>
            </anchor>
          </objectPr>
        </oleObject>
      </mc:Choice>
      <mc:Fallback>
        <oleObject progId="Equation.DSMT4" shapeId="2053" r:id="rId12"/>
      </mc:Fallback>
    </mc:AlternateContent>
    <mc:AlternateContent xmlns:mc="http://schemas.openxmlformats.org/markup-compatibility/2006">
      <mc:Choice Requires="x14">
        <oleObject progId="Equation.DSMT4" shapeId="2054" r:id="rId14">
          <objectPr defaultSize="0" autoPict="0" r:id="rId15">
            <anchor moveWithCells="1">
              <from>
                <xdr:col>18</xdr:col>
                <xdr:colOff>85725</xdr:colOff>
                <xdr:row>59</xdr:row>
                <xdr:rowOff>180975</xdr:rowOff>
              </from>
              <to>
                <xdr:col>24</xdr:col>
                <xdr:colOff>266700</xdr:colOff>
                <xdr:row>61</xdr:row>
                <xdr:rowOff>209550</xdr:rowOff>
              </to>
            </anchor>
          </objectPr>
        </oleObject>
      </mc:Choice>
      <mc:Fallback>
        <oleObject progId="Equation.DSMT4" shapeId="2054" r:id="rId14"/>
      </mc:Fallback>
    </mc:AlternateContent>
    <mc:AlternateContent xmlns:mc="http://schemas.openxmlformats.org/markup-compatibility/2006">
      <mc:Choice Requires="x14">
        <oleObject progId="Equation.DSMT4" shapeId="2055" r:id="rId16">
          <objectPr defaultSize="0" autoPict="0" r:id="rId17">
            <anchor moveWithCells="1">
              <from>
                <xdr:col>21</xdr:col>
                <xdr:colOff>219075</xdr:colOff>
                <xdr:row>66</xdr:row>
                <xdr:rowOff>180975</xdr:rowOff>
              </from>
              <to>
                <xdr:col>24</xdr:col>
                <xdr:colOff>47625</xdr:colOff>
                <xdr:row>68</xdr:row>
                <xdr:rowOff>209550</xdr:rowOff>
              </to>
            </anchor>
          </objectPr>
        </oleObject>
      </mc:Choice>
      <mc:Fallback>
        <oleObject progId="Equation.DSMT4" shapeId="2055" r:id="rId16"/>
      </mc:Fallback>
    </mc:AlternateContent>
    <mc:AlternateContent xmlns:mc="http://schemas.openxmlformats.org/markup-compatibility/2006">
      <mc:Choice Requires="x14">
        <oleObject progId="Equation.DSMT4" shapeId="2058" r:id="rId18">
          <objectPr defaultSize="0" autoPict="0" r:id="rId19">
            <anchor moveWithCells="1">
              <from>
                <xdr:col>21</xdr:col>
                <xdr:colOff>219075</xdr:colOff>
                <xdr:row>78</xdr:row>
                <xdr:rowOff>161925</xdr:rowOff>
              </from>
              <to>
                <xdr:col>24</xdr:col>
                <xdr:colOff>200025</xdr:colOff>
                <xdr:row>80</xdr:row>
                <xdr:rowOff>190500</xdr:rowOff>
              </to>
            </anchor>
          </objectPr>
        </oleObject>
      </mc:Choice>
      <mc:Fallback>
        <oleObject progId="Equation.DSMT4" shapeId="2058" r:id="rId18"/>
      </mc:Fallback>
    </mc:AlternateContent>
    <mc:AlternateContent xmlns:mc="http://schemas.openxmlformats.org/markup-compatibility/2006">
      <mc:Choice Requires="x14">
        <oleObject progId="Equation.DSMT4" shapeId="2059" r:id="rId20">
          <objectPr defaultSize="0" autoPict="0" r:id="rId21">
            <anchor moveWithCells="1">
              <from>
                <xdr:col>20</xdr:col>
                <xdr:colOff>200025</xdr:colOff>
                <xdr:row>73</xdr:row>
                <xdr:rowOff>142875</xdr:rowOff>
              </from>
              <to>
                <xdr:col>24</xdr:col>
                <xdr:colOff>114300</xdr:colOff>
                <xdr:row>74</xdr:row>
                <xdr:rowOff>190500</xdr:rowOff>
              </to>
            </anchor>
          </objectPr>
        </oleObject>
      </mc:Choice>
      <mc:Fallback>
        <oleObject progId="Equation.DSMT4" shapeId="2059" r:id="rId20"/>
      </mc:Fallback>
    </mc:AlternateContent>
    <mc:AlternateContent xmlns:mc="http://schemas.openxmlformats.org/markup-compatibility/2006">
      <mc:Choice Requires="x14">
        <oleObject progId="Equation.DSMT4" shapeId="2060" r:id="rId22">
          <objectPr defaultSize="0" autoPict="0" r:id="rId23">
            <anchor moveWithCells="1">
              <from>
                <xdr:col>21</xdr:col>
                <xdr:colOff>285750</xdr:colOff>
                <xdr:row>82</xdr:row>
                <xdr:rowOff>152400</xdr:rowOff>
              </from>
              <to>
                <xdr:col>24</xdr:col>
                <xdr:colOff>76200</xdr:colOff>
                <xdr:row>84</xdr:row>
                <xdr:rowOff>190500</xdr:rowOff>
              </to>
            </anchor>
          </objectPr>
        </oleObject>
      </mc:Choice>
      <mc:Fallback>
        <oleObject progId="Equation.DSMT4" shapeId="2060" r:id="rId22"/>
      </mc:Fallback>
    </mc:AlternateContent>
    <mc:AlternateContent xmlns:mc="http://schemas.openxmlformats.org/markup-compatibility/2006">
      <mc:Choice Requires="x14">
        <oleObject progId="Equation.DSMT4" shapeId="2061" r:id="rId24">
          <objectPr defaultSize="0" autoPict="0" r:id="rId25">
            <anchor moveWithCells="1">
              <from>
                <xdr:col>21</xdr:col>
                <xdr:colOff>161925</xdr:colOff>
                <xdr:row>86</xdr:row>
                <xdr:rowOff>209550</xdr:rowOff>
              </from>
              <to>
                <xdr:col>24</xdr:col>
                <xdr:colOff>209550</xdr:colOff>
                <xdr:row>88</xdr:row>
                <xdr:rowOff>247650</xdr:rowOff>
              </to>
            </anchor>
          </objectPr>
        </oleObject>
      </mc:Choice>
      <mc:Fallback>
        <oleObject progId="Equation.DSMT4" shapeId="2061" r:id="rId24"/>
      </mc:Fallback>
    </mc:AlternateContent>
    <mc:AlternateContent xmlns:mc="http://schemas.openxmlformats.org/markup-compatibility/2006">
      <mc:Choice Requires="x14">
        <oleObject progId="Equation.DSMT4" shapeId="2062" r:id="rId26">
          <objectPr defaultSize="0" autoPict="0" r:id="rId27">
            <anchor moveWithCells="1">
              <from>
                <xdr:col>20</xdr:col>
                <xdr:colOff>152400</xdr:colOff>
                <xdr:row>90</xdr:row>
                <xdr:rowOff>104775</xdr:rowOff>
              </from>
              <to>
                <xdr:col>24</xdr:col>
                <xdr:colOff>104775</xdr:colOff>
                <xdr:row>92</xdr:row>
                <xdr:rowOff>133350</xdr:rowOff>
              </to>
            </anchor>
          </objectPr>
        </oleObject>
      </mc:Choice>
      <mc:Fallback>
        <oleObject progId="Equation.DSMT4" shapeId="2062" r:id="rId26"/>
      </mc:Fallback>
    </mc:AlternateContent>
    <mc:AlternateContent xmlns:mc="http://schemas.openxmlformats.org/markup-compatibility/2006">
      <mc:Choice Requires="x14">
        <oleObject progId="Equation.DSMT4" shapeId="2063" r:id="rId28">
          <objectPr defaultSize="0" autoPict="0" r:id="rId29">
            <anchor moveWithCells="1">
              <from>
                <xdr:col>21</xdr:col>
                <xdr:colOff>200025</xdr:colOff>
                <xdr:row>110</xdr:row>
                <xdr:rowOff>161925</xdr:rowOff>
              </from>
              <to>
                <xdr:col>24</xdr:col>
                <xdr:colOff>180975</xdr:colOff>
                <xdr:row>111</xdr:row>
                <xdr:rowOff>209550</xdr:rowOff>
              </to>
            </anchor>
          </objectPr>
        </oleObject>
      </mc:Choice>
      <mc:Fallback>
        <oleObject progId="Equation.DSMT4" shapeId="2063" r:id="rId28"/>
      </mc:Fallback>
    </mc:AlternateContent>
    <mc:AlternateContent xmlns:mc="http://schemas.openxmlformats.org/markup-compatibility/2006">
      <mc:Choice Requires="x14">
        <oleObject progId="Equation.DSMT4" shapeId="2064" r:id="rId30">
          <objectPr defaultSize="0" autoPict="0" r:id="rId31">
            <anchor moveWithCells="1">
              <from>
                <xdr:col>21</xdr:col>
                <xdr:colOff>180975</xdr:colOff>
                <xdr:row>116</xdr:row>
                <xdr:rowOff>228600</xdr:rowOff>
              </from>
              <to>
                <xdr:col>24</xdr:col>
                <xdr:colOff>133350</xdr:colOff>
                <xdr:row>117</xdr:row>
                <xdr:rowOff>209550</xdr:rowOff>
              </to>
            </anchor>
          </objectPr>
        </oleObject>
      </mc:Choice>
      <mc:Fallback>
        <oleObject progId="Equation.DSMT4" shapeId="2064" r:id="rId30"/>
      </mc:Fallback>
    </mc:AlternateContent>
    <mc:AlternateContent xmlns:mc="http://schemas.openxmlformats.org/markup-compatibility/2006">
      <mc:Choice Requires="x14">
        <oleObject progId="Equation.DSMT4" shapeId="2065" r:id="rId32">
          <objectPr defaultSize="0" autoPict="0" r:id="rId33">
            <anchor moveWithCells="1">
              <from>
                <xdr:col>21</xdr:col>
                <xdr:colOff>257175</xdr:colOff>
                <xdr:row>122</xdr:row>
                <xdr:rowOff>180975</xdr:rowOff>
              </from>
              <to>
                <xdr:col>24</xdr:col>
                <xdr:colOff>190500</xdr:colOff>
                <xdr:row>123</xdr:row>
                <xdr:rowOff>123825</xdr:rowOff>
              </to>
            </anchor>
          </objectPr>
        </oleObject>
      </mc:Choice>
      <mc:Fallback>
        <oleObject progId="Equation.DSMT4" shapeId="2065" r:id="rId32"/>
      </mc:Fallback>
    </mc:AlternateContent>
    <mc:AlternateContent xmlns:mc="http://schemas.openxmlformats.org/markup-compatibility/2006">
      <mc:Choice Requires="x14">
        <oleObject progId="Equation.DSMT4" shapeId="2066" r:id="rId34">
          <objectPr defaultSize="0" autoPict="0" r:id="rId35">
            <anchor moveWithCells="1">
              <from>
                <xdr:col>21</xdr:col>
                <xdr:colOff>219075</xdr:colOff>
                <xdr:row>125</xdr:row>
                <xdr:rowOff>161925</xdr:rowOff>
              </from>
              <to>
                <xdr:col>24</xdr:col>
                <xdr:colOff>142875</xdr:colOff>
                <xdr:row>126</xdr:row>
                <xdr:rowOff>142875</xdr:rowOff>
              </to>
            </anchor>
          </objectPr>
        </oleObject>
      </mc:Choice>
      <mc:Fallback>
        <oleObject progId="Equation.DSMT4" shapeId="2066" r:id="rId34"/>
      </mc:Fallback>
    </mc:AlternateContent>
    <mc:AlternateContent xmlns:mc="http://schemas.openxmlformats.org/markup-compatibility/2006">
      <mc:Choice Requires="x14">
        <oleObject progId="Equation.DSMT4" shapeId="2067" r:id="rId36">
          <objectPr defaultSize="0" autoPict="0" r:id="rId37">
            <anchor moveWithCells="1">
              <from>
                <xdr:col>20</xdr:col>
                <xdr:colOff>304800</xdr:colOff>
                <xdr:row>128</xdr:row>
                <xdr:rowOff>161925</xdr:rowOff>
              </from>
              <to>
                <xdr:col>24</xdr:col>
                <xdr:colOff>114300</xdr:colOff>
                <xdr:row>129</xdr:row>
                <xdr:rowOff>180975</xdr:rowOff>
              </to>
            </anchor>
          </objectPr>
        </oleObject>
      </mc:Choice>
      <mc:Fallback>
        <oleObject progId="Equation.DSMT4" shapeId="2067" r:id="rId36"/>
      </mc:Fallback>
    </mc:AlternateContent>
    <mc:AlternateContent xmlns:mc="http://schemas.openxmlformats.org/markup-compatibility/2006">
      <mc:Choice Requires="x14">
        <oleObject progId="Equation.DSMT4" shapeId="2068" r:id="rId38">
          <objectPr defaultSize="0" autoPict="0" r:id="rId39">
            <anchor moveWithCells="1">
              <from>
                <xdr:col>45</xdr:col>
                <xdr:colOff>123825</xdr:colOff>
                <xdr:row>2</xdr:row>
                <xdr:rowOff>133350</xdr:rowOff>
              </from>
              <to>
                <xdr:col>49</xdr:col>
                <xdr:colOff>285750</xdr:colOff>
                <xdr:row>3</xdr:row>
                <xdr:rowOff>152400</xdr:rowOff>
              </to>
            </anchor>
          </objectPr>
        </oleObject>
      </mc:Choice>
      <mc:Fallback>
        <oleObject progId="Equation.DSMT4" shapeId="2068" r:id="rId38"/>
      </mc:Fallback>
    </mc:AlternateContent>
    <mc:AlternateContent xmlns:mc="http://schemas.openxmlformats.org/markup-compatibility/2006">
      <mc:Choice Requires="x14">
        <oleObject progId="Equation.DSMT4" shapeId="2069" r:id="rId40">
          <objectPr defaultSize="0" autoPict="0" r:id="rId41">
            <anchor moveWithCells="1">
              <from>
                <xdr:col>46</xdr:col>
                <xdr:colOff>47625</xdr:colOff>
                <xdr:row>5</xdr:row>
                <xdr:rowOff>161925</xdr:rowOff>
              </from>
              <to>
                <xdr:col>48</xdr:col>
                <xdr:colOff>180975</xdr:colOff>
                <xdr:row>6</xdr:row>
                <xdr:rowOff>104775</xdr:rowOff>
              </to>
            </anchor>
          </objectPr>
        </oleObject>
      </mc:Choice>
      <mc:Fallback>
        <oleObject progId="Equation.DSMT4" shapeId="2069" r:id="rId40"/>
      </mc:Fallback>
    </mc:AlternateContent>
    <mc:AlternateContent xmlns:mc="http://schemas.openxmlformats.org/markup-compatibility/2006">
      <mc:Choice Requires="x14">
        <oleObject progId="Equation.DSMT4" shapeId="2070" r:id="rId42">
          <objectPr defaultSize="0" autoPict="0" r:id="rId43">
            <anchor moveWithCells="1">
              <from>
                <xdr:col>25</xdr:col>
                <xdr:colOff>361950</xdr:colOff>
                <xdr:row>16</xdr:row>
                <xdr:rowOff>0</xdr:rowOff>
              </from>
              <to>
                <xdr:col>30</xdr:col>
                <xdr:colOff>28575</xdr:colOff>
                <xdr:row>17</xdr:row>
                <xdr:rowOff>47625</xdr:rowOff>
              </to>
            </anchor>
          </objectPr>
        </oleObject>
      </mc:Choice>
      <mc:Fallback>
        <oleObject progId="Equation.DSMT4" shapeId="2070" r:id="rId42"/>
      </mc:Fallback>
    </mc:AlternateContent>
    <mc:AlternateContent xmlns:mc="http://schemas.openxmlformats.org/markup-compatibility/2006">
      <mc:Choice Requires="x14">
        <oleObject progId="Equation.DSMT4" shapeId="2071" r:id="rId44">
          <objectPr defaultSize="0" autoPict="0" r:id="rId45">
            <anchor moveWithCells="1">
              <from>
                <xdr:col>32</xdr:col>
                <xdr:colOff>19050</xdr:colOff>
                <xdr:row>15</xdr:row>
                <xdr:rowOff>180975</xdr:rowOff>
              </from>
              <to>
                <xdr:col>46</xdr:col>
                <xdr:colOff>333375</xdr:colOff>
                <xdr:row>17</xdr:row>
                <xdr:rowOff>66675</xdr:rowOff>
              </to>
            </anchor>
          </objectPr>
        </oleObject>
      </mc:Choice>
      <mc:Fallback>
        <oleObject progId="Equation.DSMT4" shapeId="2071" r:id="rId44"/>
      </mc:Fallback>
    </mc:AlternateContent>
    <mc:AlternateContent xmlns:mc="http://schemas.openxmlformats.org/markup-compatibility/2006">
      <mc:Choice Requires="x14">
        <oleObject progId="Equation.DSMT4" shapeId="2072" r:id="rId46">
          <objectPr defaultSize="0" autoPict="0" r:id="rId47">
            <anchor moveWithCells="1">
              <from>
                <xdr:col>46</xdr:col>
                <xdr:colOff>57150</xdr:colOff>
                <xdr:row>8</xdr:row>
                <xdr:rowOff>161925</xdr:rowOff>
              </from>
              <to>
                <xdr:col>48</xdr:col>
                <xdr:colOff>190500</xdr:colOff>
                <xdr:row>10</xdr:row>
                <xdr:rowOff>190500</xdr:rowOff>
              </to>
            </anchor>
          </objectPr>
        </oleObject>
      </mc:Choice>
      <mc:Fallback>
        <oleObject progId="Equation.DSMT4" shapeId="2072" r:id="rId46"/>
      </mc:Fallback>
    </mc:AlternateContent>
    <mc:AlternateContent xmlns:mc="http://schemas.openxmlformats.org/markup-compatibility/2006">
      <mc:Choice Requires="x14">
        <oleObject progId="Equation.DSMT4" shapeId="2074" r:id="rId48">
          <objectPr defaultSize="0" autoPict="0" r:id="rId49">
            <anchor moveWithCells="1">
              <from>
                <xdr:col>46</xdr:col>
                <xdr:colOff>342900</xdr:colOff>
                <xdr:row>27</xdr:row>
                <xdr:rowOff>76200</xdr:rowOff>
              </from>
              <to>
                <xdr:col>48</xdr:col>
                <xdr:colOff>285750</xdr:colOff>
                <xdr:row>28</xdr:row>
                <xdr:rowOff>266700</xdr:rowOff>
              </to>
            </anchor>
          </objectPr>
        </oleObject>
      </mc:Choice>
      <mc:Fallback>
        <oleObject progId="Equation.DSMT4" shapeId="2074" r:id="rId48"/>
      </mc:Fallback>
    </mc:AlternateContent>
    <mc:AlternateContent xmlns:mc="http://schemas.openxmlformats.org/markup-compatibility/2006">
      <mc:Choice Requires="x14">
        <oleObject progId="Equation.DSMT4" shapeId="2075" r:id="rId50">
          <objectPr defaultSize="0" autoPict="0" r:id="rId51">
            <anchor moveWithCells="1">
              <from>
                <xdr:col>45</xdr:col>
                <xdr:colOff>190500</xdr:colOff>
                <xdr:row>30</xdr:row>
                <xdr:rowOff>209550</xdr:rowOff>
              </from>
              <to>
                <xdr:col>49</xdr:col>
                <xdr:colOff>266700</xdr:colOff>
                <xdr:row>32</xdr:row>
                <xdr:rowOff>161925</xdr:rowOff>
              </to>
            </anchor>
          </objectPr>
        </oleObject>
      </mc:Choice>
      <mc:Fallback>
        <oleObject progId="Equation.DSMT4" shapeId="2075" r:id="rId50"/>
      </mc:Fallback>
    </mc:AlternateContent>
    <mc:AlternateContent xmlns:mc="http://schemas.openxmlformats.org/markup-compatibility/2006">
      <mc:Choice Requires="x14">
        <oleObject progId="Equation.DSMT4" shapeId="2076" r:id="rId52">
          <objectPr defaultSize="0" autoPict="0" r:id="rId53">
            <anchor moveWithCells="1">
              <from>
                <xdr:col>45</xdr:col>
                <xdr:colOff>209550</xdr:colOff>
                <xdr:row>34</xdr:row>
                <xdr:rowOff>180975</xdr:rowOff>
              </from>
              <to>
                <xdr:col>49</xdr:col>
                <xdr:colOff>123825</xdr:colOff>
                <xdr:row>36</xdr:row>
                <xdr:rowOff>142875</xdr:rowOff>
              </to>
            </anchor>
          </objectPr>
        </oleObject>
      </mc:Choice>
      <mc:Fallback>
        <oleObject progId="Equation.DSMT4" shapeId="2076" r:id="rId52"/>
      </mc:Fallback>
    </mc:AlternateContent>
    <mc:AlternateContent xmlns:mc="http://schemas.openxmlformats.org/markup-compatibility/2006">
      <mc:Choice Requires="x14">
        <oleObject progId="Equation.DSMT4" shapeId="2077" r:id="rId54">
          <objectPr defaultSize="0" autoPict="0" r:id="rId55">
            <anchor moveWithCells="1">
              <from>
                <xdr:col>45</xdr:col>
                <xdr:colOff>209550</xdr:colOff>
                <xdr:row>40</xdr:row>
                <xdr:rowOff>142875</xdr:rowOff>
              </from>
              <to>
                <xdr:col>49</xdr:col>
                <xdr:colOff>257175</xdr:colOff>
                <xdr:row>42</xdr:row>
                <xdr:rowOff>171450</xdr:rowOff>
              </to>
            </anchor>
          </objectPr>
        </oleObject>
      </mc:Choice>
      <mc:Fallback>
        <oleObject progId="Equation.DSMT4" shapeId="2077" r:id="rId54"/>
      </mc:Fallback>
    </mc:AlternateContent>
    <mc:AlternateContent xmlns:mc="http://schemas.openxmlformats.org/markup-compatibility/2006">
      <mc:Choice Requires="x14">
        <oleObject progId="Equation.DSMT4" shapeId="2078" r:id="rId56">
          <objectPr defaultSize="0" autoPict="0" r:id="rId57">
            <anchor moveWithCells="1">
              <from>
                <xdr:col>45</xdr:col>
                <xdr:colOff>123825</xdr:colOff>
                <xdr:row>44</xdr:row>
                <xdr:rowOff>161925</xdr:rowOff>
              </from>
              <to>
                <xdr:col>49</xdr:col>
                <xdr:colOff>276225</xdr:colOff>
                <xdr:row>45</xdr:row>
                <xdr:rowOff>209550</xdr:rowOff>
              </to>
            </anchor>
          </objectPr>
        </oleObject>
      </mc:Choice>
      <mc:Fallback>
        <oleObject progId="Equation.DSMT4" shapeId="2078" r:id="rId56"/>
      </mc:Fallback>
    </mc:AlternateContent>
    <mc:AlternateContent xmlns:mc="http://schemas.openxmlformats.org/markup-compatibility/2006">
      <mc:Choice Requires="x14">
        <oleObject progId="Equation.DSMT4" shapeId="2079" r:id="rId58">
          <objectPr defaultSize="0" autoPict="0" r:id="rId59">
            <anchor moveWithCells="1">
              <from>
                <xdr:col>47</xdr:col>
                <xdr:colOff>219075</xdr:colOff>
                <xdr:row>51</xdr:row>
                <xdr:rowOff>104775</xdr:rowOff>
              </from>
              <to>
                <xdr:col>49</xdr:col>
                <xdr:colOff>133350</xdr:colOff>
                <xdr:row>52</xdr:row>
                <xdr:rowOff>228600</xdr:rowOff>
              </to>
            </anchor>
          </objectPr>
        </oleObject>
      </mc:Choice>
      <mc:Fallback>
        <oleObject progId="Equation.DSMT4" shapeId="2079" r:id="rId58"/>
      </mc:Fallback>
    </mc:AlternateContent>
    <mc:AlternateContent xmlns:mc="http://schemas.openxmlformats.org/markup-compatibility/2006">
      <mc:Choice Requires="x14">
        <oleObject progId="Equation.DSMT4" shapeId="2081" r:id="rId60">
          <objectPr defaultSize="0" autoPict="0" r:id="rId61">
            <anchor moveWithCells="1">
              <from>
                <xdr:col>45</xdr:col>
                <xdr:colOff>257175</xdr:colOff>
                <xdr:row>59</xdr:row>
                <xdr:rowOff>161925</xdr:rowOff>
              </from>
              <to>
                <xdr:col>49</xdr:col>
                <xdr:colOff>114300</xdr:colOff>
                <xdr:row>60</xdr:row>
                <xdr:rowOff>209550</xdr:rowOff>
              </to>
            </anchor>
          </objectPr>
        </oleObject>
      </mc:Choice>
      <mc:Fallback>
        <oleObject progId="Equation.DSMT4" shapeId="2081" r:id="rId60"/>
      </mc:Fallback>
    </mc:AlternateContent>
    <mc:AlternateContent xmlns:mc="http://schemas.openxmlformats.org/markup-compatibility/2006">
      <mc:Choice Requires="x14">
        <oleObject progId="Equation.DSMT4" shapeId="2082" r:id="rId62">
          <objectPr defaultSize="0" autoPict="0" r:id="rId63">
            <anchor moveWithCells="1">
              <from>
                <xdr:col>44</xdr:col>
                <xdr:colOff>276225</xdr:colOff>
                <xdr:row>24</xdr:row>
                <xdr:rowOff>180975</xdr:rowOff>
              </from>
              <to>
                <xdr:col>48</xdr:col>
                <xdr:colOff>323850</xdr:colOff>
                <xdr:row>25</xdr:row>
                <xdr:rowOff>190500</xdr:rowOff>
              </to>
            </anchor>
          </objectPr>
        </oleObject>
      </mc:Choice>
      <mc:Fallback>
        <oleObject progId="Equation.DSMT4" shapeId="2082" r:id="rId62"/>
      </mc:Fallback>
    </mc:AlternateContent>
    <mc:AlternateContent xmlns:mc="http://schemas.openxmlformats.org/markup-compatibility/2006">
      <mc:Choice Requires="x14">
        <oleObject progId="Equation.DSMT4" shapeId="2083" r:id="rId64">
          <objectPr defaultSize="0" autoPict="0" r:id="rId65">
            <anchor moveWithCells="1">
              <from>
                <xdr:col>46</xdr:col>
                <xdr:colOff>323850</xdr:colOff>
                <xdr:row>54</xdr:row>
                <xdr:rowOff>104775</xdr:rowOff>
              </from>
              <to>
                <xdr:col>49</xdr:col>
                <xdr:colOff>142875</xdr:colOff>
                <xdr:row>55</xdr:row>
                <xdr:rowOff>295275</xdr:rowOff>
              </to>
            </anchor>
          </objectPr>
        </oleObject>
      </mc:Choice>
      <mc:Fallback>
        <oleObject progId="Equation.DSMT4" shapeId="2083" r:id="rId64"/>
      </mc:Fallback>
    </mc:AlternateContent>
    <mc:AlternateContent xmlns:mc="http://schemas.openxmlformats.org/markup-compatibility/2006">
      <mc:Choice Requires="x14">
        <oleObject progId="Equation.DSMT4" shapeId="2084" r:id="rId66">
          <objectPr defaultSize="0" autoPict="0" r:id="rId47">
            <anchor moveWithCells="1">
              <from>
                <xdr:col>47</xdr:col>
                <xdr:colOff>209550</xdr:colOff>
                <xdr:row>21</xdr:row>
                <xdr:rowOff>76200</xdr:rowOff>
              </from>
              <to>
                <xdr:col>49</xdr:col>
                <xdr:colOff>104775</xdr:colOff>
                <xdr:row>22</xdr:row>
                <xdr:rowOff>276225</xdr:rowOff>
              </to>
            </anchor>
          </objectPr>
        </oleObject>
      </mc:Choice>
      <mc:Fallback>
        <oleObject progId="Equation.DSMT4" shapeId="2084" r:id="rId66"/>
      </mc:Fallback>
    </mc:AlternateContent>
    <mc:AlternateContent xmlns:mc="http://schemas.openxmlformats.org/markup-compatibility/2006">
      <mc:Choice Requires="x14">
        <oleObject progId="Equation.DSMT4" shapeId="2085" r:id="rId67">
          <objectPr defaultSize="0" autoPict="0" r:id="rId68">
            <anchor moveWithCells="1">
              <from>
                <xdr:col>47</xdr:col>
                <xdr:colOff>219075</xdr:colOff>
                <xdr:row>62</xdr:row>
                <xdr:rowOff>104775</xdr:rowOff>
              </from>
              <to>
                <xdr:col>49</xdr:col>
                <xdr:colOff>76200</xdr:colOff>
                <xdr:row>63</xdr:row>
                <xdr:rowOff>304800</xdr:rowOff>
              </to>
            </anchor>
          </objectPr>
        </oleObject>
      </mc:Choice>
      <mc:Fallback>
        <oleObject progId="Equation.DSMT4" shapeId="2085" r:id="rId6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44"/>
  <sheetViews>
    <sheetView tabSelected="1" zoomScale="85" zoomScaleNormal="85" workbookViewId="0">
      <selection activeCell="AJ133" sqref="AJ133"/>
    </sheetView>
  </sheetViews>
  <sheetFormatPr defaultColWidth="4.5703125" defaultRowHeight="24" customHeight="1" x14ac:dyDescent="0.3"/>
  <cols>
    <col min="1" max="16384" width="4.5703125" style="47"/>
  </cols>
  <sheetData>
    <row r="1" spans="1:86" ht="24" customHeight="1" x14ac:dyDescent="0.3">
      <c r="A1" s="428" t="str">
        <f>CONCATENATE("Расчет однофазного конденсаторного асинхронного микродвигателя Pн ", $V$4," Вт,  2p = ", $V$5,", n = ",$V$6," об/мин")</f>
        <v>Расчет однофазного конденсаторного асинхронного микродвигателя Pн 90 Вт,  2p = 6, n = 955 об/мин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428"/>
      <c r="AF1" s="863" t="str">
        <f>$A$1</f>
        <v>Расчет однофазного конденсаторного асинхронного микродвигателя Pн 90 Вт,  2p = 6, n = 955 об/мин</v>
      </c>
      <c r="AG1" s="864"/>
      <c r="AH1" s="864"/>
      <c r="AI1" s="864"/>
      <c r="AJ1" s="864"/>
      <c r="AK1" s="864"/>
      <c r="AL1" s="864"/>
      <c r="AM1" s="864"/>
      <c r="AN1" s="864"/>
      <c r="AO1" s="864"/>
      <c r="AP1" s="864"/>
      <c r="AQ1" s="831"/>
      <c r="AR1" s="831"/>
      <c r="AS1" s="831"/>
      <c r="AT1" s="831"/>
      <c r="AU1" s="831"/>
      <c r="AV1" s="831"/>
      <c r="AW1" s="831"/>
      <c r="AX1" s="831"/>
      <c r="AY1" s="831"/>
      <c r="AZ1" s="831"/>
      <c r="BA1" s="831"/>
      <c r="BB1" s="831"/>
      <c r="BC1" s="831"/>
      <c r="BD1" s="831"/>
      <c r="BE1" s="831"/>
      <c r="BF1" s="831"/>
      <c r="BG1" s="831"/>
      <c r="BH1" s="831"/>
      <c r="BI1" s="831"/>
      <c r="BJ1" s="832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</row>
    <row r="2" spans="1:86" ht="24" customHeight="1" x14ac:dyDescent="0.3">
      <c r="A2" s="212"/>
      <c r="B2" s="875" t="s">
        <v>429</v>
      </c>
      <c r="C2" s="875"/>
      <c r="D2" s="875"/>
      <c r="E2" s="875"/>
      <c r="F2" s="875"/>
      <c r="G2" s="875"/>
      <c r="H2" s="875"/>
      <c r="I2" s="875"/>
      <c r="J2" s="875"/>
      <c r="K2" s="875"/>
      <c r="L2" s="875"/>
      <c r="M2" s="875"/>
      <c r="N2" s="875"/>
      <c r="O2" s="875"/>
      <c r="P2" s="875"/>
      <c r="Q2" s="875"/>
      <c r="R2" s="875"/>
      <c r="S2" s="875"/>
      <c r="T2" s="875"/>
      <c r="U2" s="875"/>
      <c r="V2" s="720" t="s">
        <v>42</v>
      </c>
      <c r="W2" s="720"/>
      <c r="X2" s="722" t="s">
        <v>43</v>
      </c>
      <c r="Y2" s="722"/>
      <c r="Z2" s="722"/>
      <c r="AA2" s="722"/>
      <c r="AB2" s="725" t="s">
        <v>44</v>
      </c>
      <c r="AC2" s="725"/>
      <c r="AD2" s="725"/>
      <c r="AE2" s="725"/>
      <c r="AF2" s="130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897" t="s">
        <v>492</v>
      </c>
      <c r="AR2" s="612"/>
      <c r="AS2" s="613"/>
      <c r="AT2" s="83" t="s">
        <v>439</v>
      </c>
      <c r="AU2" s="367">
        <v>21.1</v>
      </c>
      <c r="AV2" s="291"/>
      <c r="AW2" s="113"/>
      <c r="AX2" s="15"/>
      <c r="AY2" s="15"/>
      <c r="AZ2" s="113"/>
      <c r="BA2" s="823" t="s">
        <v>42</v>
      </c>
      <c r="BB2" s="823"/>
      <c r="BC2" s="823"/>
      <c r="BD2" s="824" t="s">
        <v>43</v>
      </c>
      <c r="BE2" s="824"/>
      <c r="BF2" s="824"/>
      <c r="BG2" s="811" t="s">
        <v>44</v>
      </c>
      <c r="BH2" s="811"/>
      <c r="BI2" s="811"/>
      <c r="BJ2" s="811"/>
    </row>
    <row r="3" spans="1:86" ht="24" customHeight="1" x14ac:dyDescent="0.3">
      <c r="A3" s="212"/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  <c r="R3" s="875"/>
      <c r="S3" s="875"/>
      <c r="T3" s="875"/>
      <c r="U3" s="875"/>
      <c r="V3" s="720"/>
      <c r="W3" s="720"/>
      <c r="X3" s="722"/>
      <c r="Y3" s="722"/>
      <c r="Z3" s="722"/>
      <c r="AA3" s="722"/>
      <c r="AB3" s="725"/>
      <c r="AC3" s="725"/>
      <c r="AD3" s="725"/>
      <c r="AE3" s="725"/>
      <c r="AF3" s="127"/>
      <c r="AG3" s="428" t="s">
        <v>457</v>
      </c>
      <c r="AH3" s="428"/>
      <c r="AI3" s="428"/>
      <c r="AJ3" s="428"/>
      <c r="AK3" s="428"/>
      <c r="AL3" s="428"/>
      <c r="AM3" s="428"/>
      <c r="AN3" s="151"/>
      <c r="AO3" s="151"/>
      <c r="AP3" s="66"/>
      <c r="AQ3" s="898"/>
      <c r="AR3" s="615"/>
      <c r="AS3" s="616"/>
      <c r="AT3" s="214"/>
      <c r="AU3" s="530" t="s">
        <v>212</v>
      </c>
      <c r="AV3" s="531"/>
      <c r="AW3" s="531"/>
      <c r="AX3" s="531"/>
      <c r="AY3" s="531"/>
      <c r="AZ3" s="531"/>
      <c r="BA3" s="820">
        <f>'Расчетный лист'!CC61</f>
        <v>297.57071820377092</v>
      </c>
      <c r="BB3" s="820"/>
      <c r="BC3" s="820"/>
      <c r="BD3" s="821" t="s">
        <v>104</v>
      </c>
      <c r="BE3" s="821"/>
      <c r="BF3" s="821"/>
      <c r="BG3" s="841"/>
      <c r="BH3" s="839" t="s">
        <v>459</v>
      </c>
      <c r="BI3" s="839"/>
      <c r="BJ3" s="841"/>
      <c r="BK3" s="117"/>
      <c r="BL3" s="117"/>
      <c r="BM3" s="117"/>
      <c r="BN3" s="117"/>
      <c r="BO3" s="117"/>
      <c r="BP3" s="117"/>
      <c r="BQ3" s="117"/>
    </row>
    <row r="4" spans="1:86" ht="24" customHeight="1" x14ac:dyDescent="0.3">
      <c r="A4" s="212"/>
      <c r="B4" s="874" t="s">
        <v>99</v>
      </c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718">
        <f>'Расчетный лист'!T39</f>
        <v>90</v>
      </c>
      <c r="W4" s="718"/>
      <c r="X4" s="701" t="s">
        <v>100</v>
      </c>
      <c r="Y4" s="701"/>
      <c r="Z4" s="701"/>
      <c r="AA4" s="701"/>
      <c r="AB4" s="35"/>
      <c r="AC4" s="896" t="s">
        <v>421</v>
      </c>
      <c r="AD4" s="896"/>
      <c r="AE4" s="35"/>
      <c r="AF4" s="127"/>
      <c r="AG4" s="428"/>
      <c r="AH4" s="428"/>
      <c r="AI4" s="428"/>
      <c r="AJ4" s="428"/>
      <c r="AK4" s="428"/>
      <c r="AL4" s="428"/>
      <c r="AM4" s="428"/>
      <c r="AN4" s="151"/>
      <c r="AO4" s="151"/>
      <c r="AP4" s="66"/>
      <c r="AQ4" s="898"/>
      <c r="AR4" s="615"/>
      <c r="AS4" s="616"/>
      <c r="AT4" s="455"/>
      <c r="AU4" s="533"/>
      <c r="AV4" s="534"/>
      <c r="AW4" s="534"/>
      <c r="AX4" s="534"/>
      <c r="AY4" s="534"/>
      <c r="AZ4" s="534"/>
      <c r="BA4" s="820"/>
      <c r="BB4" s="820"/>
      <c r="BC4" s="820"/>
      <c r="BD4" s="821"/>
      <c r="BE4" s="821"/>
      <c r="BF4" s="821"/>
      <c r="BG4" s="841"/>
      <c r="BH4" s="839"/>
      <c r="BI4" s="839"/>
      <c r="BJ4" s="841"/>
      <c r="BK4" s="117"/>
      <c r="BL4" s="117"/>
      <c r="BM4" s="117"/>
      <c r="BN4" s="117"/>
      <c r="BO4" s="117"/>
      <c r="BP4" s="117"/>
      <c r="BQ4" s="117"/>
    </row>
    <row r="5" spans="1:86" ht="24" customHeight="1" x14ac:dyDescent="0.3">
      <c r="A5" s="212"/>
      <c r="B5" s="874" t="s">
        <v>107</v>
      </c>
      <c r="C5" s="874"/>
      <c r="D5" s="874"/>
      <c r="E5" s="874"/>
      <c r="F5" s="874"/>
      <c r="G5" s="874"/>
      <c r="H5" s="874"/>
      <c r="I5" s="874"/>
      <c r="J5" s="874"/>
      <c r="K5" s="874"/>
      <c r="L5" s="874"/>
      <c r="M5" s="874"/>
      <c r="N5" s="874"/>
      <c r="O5" s="874"/>
      <c r="P5" s="874"/>
      <c r="Q5" s="874"/>
      <c r="R5" s="874"/>
      <c r="S5" s="874"/>
      <c r="T5" s="874"/>
      <c r="U5" s="874"/>
      <c r="V5" s="718">
        <f>'Расчетный лист'!T40</f>
        <v>6</v>
      </c>
      <c r="W5" s="718"/>
      <c r="X5" s="701" t="s">
        <v>104</v>
      </c>
      <c r="Y5" s="701"/>
      <c r="Z5" s="701"/>
      <c r="AA5" s="701"/>
      <c r="AB5" s="35"/>
      <c r="AC5" s="896" t="s">
        <v>112</v>
      </c>
      <c r="AD5" s="896"/>
      <c r="AE5" s="35"/>
      <c r="AF5" s="127"/>
      <c r="AG5" s="136"/>
      <c r="AH5" s="119"/>
      <c r="AI5" s="119"/>
      <c r="AJ5" s="119"/>
      <c r="AK5" s="119"/>
      <c r="AL5" s="119"/>
      <c r="AM5" s="119"/>
      <c r="AN5" s="119"/>
      <c r="AO5" s="137"/>
      <c r="AP5" s="66"/>
      <c r="AQ5" s="811" t="s">
        <v>46</v>
      </c>
      <c r="AR5" s="811"/>
      <c r="AS5" s="811"/>
      <c r="AT5" s="811"/>
      <c r="AU5" s="811"/>
      <c r="AV5" s="811" t="s">
        <v>446</v>
      </c>
      <c r="AW5" s="811"/>
      <c r="AX5" s="811"/>
      <c r="AY5" s="811"/>
      <c r="AZ5" s="811"/>
      <c r="BA5" s="811"/>
      <c r="BB5" s="811"/>
      <c r="BC5" s="811"/>
      <c r="BD5" s="811"/>
      <c r="BE5" s="811"/>
      <c r="BF5" s="811"/>
      <c r="BG5" s="811"/>
      <c r="BH5" s="811"/>
      <c r="BI5" s="811"/>
      <c r="BJ5" s="811"/>
      <c r="BK5" s="117"/>
      <c r="BL5" s="117"/>
      <c r="BM5" s="117"/>
      <c r="BN5" s="117"/>
      <c r="BO5" s="117"/>
      <c r="BP5" s="117"/>
      <c r="BQ5" s="117"/>
    </row>
    <row r="6" spans="1:86" ht="24" customHeight="1" x14ac:dyDescent="0.3">
      <c r="A6" s="212"/>
      <c r="B6" s="874" t="s">
        <v>101</v>
      </c>
      <c r="C6" s="874"/>
      <c r="D6" s="874"/>
      <c r="E6" s="874"/>
      <c r="F6" s="874"/>
      <c r="G6" s="874"/>
      <c r="H6" s="874"/>
      <c r="I6" s="874"/>
      <c r="J6" s="874"/>
      <c r="K6" s="874"/>
      <c r="L6" s="874"/>
      <c r="M6" s="874"/>
      <c r="N6" s="874"/>
      <c r="O6" s="874"/>
      <c r="P6" s="874"/>
      <c r="Q6" s="874"/>
      <c r="R6" s="874"/>
      <c r="S6" s="874"/>
      <c r="T6" s="874"/>
      <c r="U6" s="874"/>
      <c r="V6" s="718">
        <f>'Расчетный лист'!T41</f>
        <v>955</v>
      </c>
      <c r="W6" s="718"/>
      <c r="X6" s="701" t="s">
        <v>102</v>
      </c>
      <c r="Y6" s="701"/>
      <c r="Z6" s="701"/>
      <c r="AA6" s="701"/>
      <c r="AB6" s="35"/>
      <c r="AC6" s="896" t="s">
        <v>108</v>
      </c>
      <c r="AD6" s="896"/>
      <c r="AE6" s="35"/>
      <c r="AF6" s="127"/>
      <c r="AG6" s="138"/>
      <c r="AH6" s="118"/>
      <c r="AI6" s="118"/>
      <c r="AJ6" s="118"/>
      <c r="AK6" s="118"/>
      <c r="AL6" s="118"/>
      <c r="AM6" s="118"/>
      <c r="AN6" s="118"/>
      <c r="AO6" s="139"/>
      <c r="AP6" s="66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2"/>
      <c r="BF6" s="212"/>
      <c r="BG6" s="212"/>
      <c r="BH6" s="212"/>
      <c r="BI6" s="212"/>
      <c r="BJ6" s="212"/>
      <c r="BK6" s="117"/>
      <c r="BL6" s="117"/>
      <c r="BM6" s="117"/>
      <c r="BN6" s="117"/>
      <c r="BO6" s="117"/>
      <c r="BP6" s="117"/>
      <c r="BQ6" s="117"/>
    </row>
    <row r="7" spans="1:86" ht="24" customHeight="1" x14ac:dyDescent="0.3">
      <c r="A7" s="212"/>
      <c r="B7" s="874" t="s">
        <v>111</v>
      </c>
      <c r="C7" s="874"/>
      <c r="D7" s="874"/>
      <c r="E7" s="874"/>
      <c r="F7" s="874"/>
      <c r="G7" s="874"/>
      <c r="H7" s="874"/>
      <c r="I7" s="874"/>
      <c r="J7" s="874"/>
      <c r="K7" s="874"/>
      <c r="L7" s="874"/>
      <c r="M7" s="874"/>
      <c r="N7" s="874"/>
      <c r="O7" s="874"/>
      <c r="P7" s="874"/>
      <c r="Q7" s="874"/>
      <c r="R7" s="874"/>
      <c r="S7" s="874"/>
      <c r="T7" s="874"/>
      <c r="U7" s="874"/>
      <c r="V7" s="899">
        <f>'Расчетный лист'!T42</f>
        <v>0.69</v>
      </c>
      <c r="W7" s="899"/>
      <c r="X7" s="701" t="s">
        <v>443</v>
      </c>
      <c r="Y7" s="701"/>
      <c r="Z7" s="701"/>
      <c r="AA7" s="701"/>
      <c r="AB7" s="35"/>
      <c r="AC7" s="896" t="s">
        <v>110</v>
      </c>
      <c r="AD7" s="896"/>
      <c r="AE7" s="35"/>
      <c r="AF7" s="127"/>
      <c r="AG7" s="138"/>
      <c r="AH7" s="118"/>
      <c r="AI7" s="118"/>
      <c r="AJ7" s="118"/>
      <c r="AK7" s="118"/>
      <c r="AL7" s="118"/>
      <c r="AM7" s="118"/>
      <c r="AN7" s="118"/>
      <c r="AO7" s="139"/>
      <c r="AP7" s="66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7"/>
      <c r="BZ7" s="117"/>
      <c r="CA7" s="117"/>
      <c r="CB7" s="117"/>
      <c r="CC7" s="117"/>
      <c r="CD7" s="117"/>
      <c r="CE7" s="117"/>
      <c r="CF7" s="117"/>
      <c r="CG7" s="117"/>
    </row>
    <row r="8" spans="1:86" ht="24" customHeight="1" x14ac:dyDescent="0.3">
      <c r="A8" s="212"/>
      <c r="B8" s="874" t="s">
        <v>109</v>
      </c>
      <c r="C8" s="874"/>
      <c r="D8" s="874"/>
      <c r="E8" s="874"/>
      <c r="F8" s="874"/>
      <c r="G8" s="874"/>
      <c r="H8" s="874"/>
      <c r="I8" s="874"/>
      <c r="J8" s="874"/>
      <c r="K8" s="874"/>
      <c r="L8" s="874"/>
      <c r="M8" s="874"/>
      <c r="N8" s="874"/>
      <c r="O8" s="874"/>
      <c r="P8" s="874"/>
      <c r="Q8" s="874"/>
      <c r="R8" s="874"/>
      <c r="S8" s="874"/>
      <c r="T8" s="874"/>
      <c r="U8" s="874"/>
      <c r="V8" s="899">
        <f>'Расчетный лист'!T43</f>
        <v>0.62</v>
      </c>
      <c r="W8" s="899"/>
      <c r="X8" s="701" t="s">
        <v>115</v>
      </c>
      <c r="Y8" s="701"/>
      <c r="Z8" s="701"/>
      <c r="AA8" s="701"/>
      <c r="AB8" s="35"/>
      <c r="AC8" s="896" t="s">
        <v>52</v>
      </c>
      <c r="AD8" s="896"/>
      <c r="AE8" s="35"/>
      <c r="AF8" s="127"/>
      <c r="AG8" s="138"/>
      <c r="AH8" s="118"/>
      <c r="AI8" s="118"/>
      <c r="AJ8" s="118"/>
      <c r="AK8" s="118"/>
      <c r="AL8" s="118"/>
      <c r="AM8" s="118"/>
      <c r="AN8" s="118"/>
      <c r="AO8" s="139"/>
      <c r="AP8" s="66"/>
      <c r="AQ8" s="190"/>
      <c r="AR8" s="568">
        <v>21</v>
      </c>
      <c r="AS8" s="569"/>
      <c r="AT8" s="113"/>
      <c r="AU8" s="15"/>
      <c r="AV8" s="113"/>
      <c r="AW8" s="823" t="s">
        <v>42</v>
      </c>
      <c r="AX8" s="823"/>
      <c r="AY8" s="823"/>
      <c r="AZ8" s="824" t="s">
        <v>43</v>
      </c>
      <c r="BA8" s="824"/>
      <c r="BB8" s="824"/>
      <c r="BC8" s="811" t="s">
        <v>44</v>
      </c>
      <c r="BD8" s="811"/>
      <c r="BE8" s="811"/>
      <c r="BF8" s="811"/>
      <c r="BG8" s="847" t="s">
        <v>46</v>
      </c>
      <c r="BH8" s="847"/>
      <c r="BI8" s="847"/>
      <c r="BJ8" s="848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</row>
    <row r="9" spans="1:86" ht="24" customHeight="1" x14ac:dyDescent="0.3">
      <c r="A9" s="212"/>
      <c r="B9" s="874" t="s">
        <v>113</v>
      </c>
      <c r="C9" s="874"/>
      <c r="D9" s="874"/>
      <c r="E9" s="874"/>
      <c r="F9" s="874"/>
      <c r="G9" s="874"/>
      <c r="H9" s="874"/>
      <c r="I9" s="874"/>
      <c r="J9" s="874"/>
      <c r="K9" s="874"/>
      <c r="L9" s="874"/>
      <c r="M9" s="874"/>
      <c r="N9" s="874"/>
      <c r="O9" s="874"/>
      <c r="P9" s="874"/>
      <c r="Q9" s="874"/>
      <c r="R9" s="874"/>
      <c r="S9" s="874"/>
      <c r="T9" s="874"/>
      <c r="U9" s="874"/>
      <c r="V9" s="899">
        <f>'Расчетный лист'!T44</f>
        <v>8</v>
      </c>
      <c r="W9" s="899"/>
      <c r="X9" s="701" t="s">
        <v>114</v>
      </c>
      <c r="Y9" s="701"/>
      <c r="Z9" s="701"/>
      <c r="AA9" s="701"/>
      <c r="AB9" s="35"/>
      <c r="AC9" s="896" t="s">
        <v>422</v>
      </c>
      <c r="AD9" s="896"/>
      <c r="AE9" s="35"/>
      <c r="AF9" s="127"/>
      <c r="AG9" s="138"/>
      <c r="AH9" s="118"/>
      <c r="AI9" s="118"/>
      <c r="AJ9" s="118"/>
      <c r="AK9" s="118"/>
      <c r="AL9" s="118"/>
      <c r="AM9" s="118"/>
      <c r="AN9" s="118"/>
      <c r="AO9" s="139"/>
      <c r="AP9" s="66"/>
      <c r="AQ9" s="191"/>
      <c r="AR9" s="225"/>
      <c r="AS9" s="226"/>
      <c r="AT9" s="226"/>
      <c r="AU9" s="226"/>
      <c r="AV9" s="854"/>
      <c r="AW9" s="820">
        <f>'Расчетный лист'!CC61</f>
        <v>297.57071820377092</v>
      </c>
      <c r="AX9" s="820"/>
      <c r="AY9" s="820"/>
      <c r="AZ9" s="821" t="s">
        <v>242</v>
      </c>
      <c r="BA9" s="821"/>
      <c r="BB9" s="821"/>
      <c r="BC9" s="841"/>
      <c r="BD9" s="839" t="s">
        <v>458</v>
      </c>
      <c r="BE9" s="839"/>
      <c r="BF9" s="841"/>
      <c r="BG9" s="40"/>
      <c r="BH9" s="40"/>
      <c r="BI9" s="40"/>
      <c r="BJ9" s="41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7"/>
      <c r="CB9" s="117"/>
      <c r="CC9" s="117"/>
      <c r="CD9" s="117"/>
      <c r="CE9" s="117"/>
      <c r="CF9" s="117"/>
      <c r="CG9" s="117"/>
    </row>
    <row r="10" spans="1:86" ht="24" customHeight="1" x14ac:dyDescent="0.3">
      <c r="A10" s="212"/>
      <c r="B10" s="874" t="s">
        <v>122</v>
      </c>
      <c r="C10" s="874"/>
      <c r="D10" s="874"/>
      <c r="E10" s="874"/>
      <c r="F10" s="874"/>
      <c r="G10" s="874"/>
      <c r="H10" s="874"/>
      <c r="I10" s="874"/>
      <c r="J10" s="874"/>
      <c r="K10" s="874"/>
      <c r="L10" s="874"/>
      <c r="M10" s="874"/>
      <c r="N10" s="874"/>
      <c r="O10" s="874"/>
      <c r="P10" s="874"/>
      <c r="Q10" s="874"/>
      <c r="R10" s="874"/>
      <c r="S10" s="874"/>
      <c r="T10" s="874"/>
      <c r="U10" s="874"/>
      <c r="V10" s="718">
        <f>'Расчетный лист'!T45</f>
        <v>24</v>
      </c>
      <c r="W10" s="718"/>
      <c r="X10" s="701" t="s">
        <v>486</v>
      </c>
      <c r="Y10" s="701"/>
      <c r="Z10" s="701"/>
      <c r="AA10" s="701"/>
      <c r="AB10" s="35"/>
      <c r="AC10" s="896" t="s">
        <v>423</v>
      </c>
      <c r="AD10" s="896"/>
      <c r="AE10" s="35"/>
      <c r="AF10" s="127"/>
      <c r="AG10" s="138"/>
      <c r="AH10" s="118"/>
      <c r="AI10" s="118"/>
      <c r="AJ10" s="118"/>
      <c r="AK10" s="118"/>
      <c r="AL10" s="118"/>
      <c r="AM10" s="118"/>
      <c r="AN10" s="118"/>
      <c r="AO10" s="139"/>
      <c r="AP10" s="66"/>
      <c r="AQ10" s="191"/>
      <c r="AR10" s="321"/>
      <c r="AS10" s="322"/>
      <c r="AT10" s="322"/>
      <c r="AU10" s="322"/>
      <c r="AV10" s="855"/>
      <c r="AW10" s="820"/>
      <c r="AX10" s="820"/>
      <c r="AY10" s="820"/>
      <c r="AZ10" s="821"/>
      <c r="BA10" s="821"/>
      <c r="BB10" s="821"/>
      <c r="BC10" s="841"/>
      <c r="BD10" s="839"/>
      <c r="BE10" s="839"/>
      <c r="BF10" s="841"/>
      <c r="BG10" s="116"/>
      <c r="BH10" s="116"/>
      <c r="BI10" s="116"/>
      <c r="BJ10" s="129"/>
      <c r="BK10" s="106"/>
      <c r="BL10" s="106"/>
      <c r="BM10" s="106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7"/>
    </row>
    <row r="11" spans="1:86" ht="24" customHeight="1" x14ac:dyDescent="0.3">
      <c r="A11" s="212"/>
      <c r="B11" s="874" t="s">
        <v>118</v>
      </c>
      <c r="C11" s="874"/>
      <c r="D11" s="874"/>
      <c r="E11" s="874"/>
      <c r="F11" s="874"/>
      <c r="G11" s="874"/>
      <c r="H11" s="874"/>
      <c r="I11" s="874"/>
      <c r="J11" s="874"/>
      <c r="K11" s="874"/>
      <c r="L11" s="874"/>
      <c r="M11" s="874"/>
      <c r="N11" s="874"/>
      <c r="O11" s="874"/>
      <c r="P11" s="874"/>
      <c r="Q11" s="874"/>
      <c r="R11" s="874"/>
      <c r="S11" s="874"/>
      <c r="T11" s="874"/>
      <c r="U11" s="874"/>
      <c r="V11" s="718">
        <f>'Расчетный лист'!T46</f>
        <v>2</v>
      </c>
      <c r="W11" s="718"/>
      <c r="X11" s="701" t="s">
        <v>486</v>
      </c>
      <c r="Y11" s="701"/>
      <c r="Z11" s="701"/>
      <c r="AA11" s="701"/>
      <c r="AB11" s="35"/>
      <c r="AC11" s="896" t="s">
        <v>424</v>
      </c>
      <c r="AD11" s="896"/>
      <c r="AE11" s="35"/>
      <c r="AF11" s="127"/>
      <c r="AG11" s="138"/>
      <c r="AH11" s="118"/>
      <c r="AI11" s="118"/>
      <c r="AJ11" s="118"/>
      <c r="AK11" s="118"/>
      <c r="AL11" s="118"/>
      <c r="AM11" s="118"/>
      <c r="AN11" s="118"/>
      <c r="AO11" s="139"/>
      <c r="AP11" s="66"/>
      <c r="AQ11" s="191"/>
      <c r="AR11" s="321"/>
      <c r="AS11" s="322"/>
      <c r="AT11" s="322"/>
      <c r="AU11" s="322"/>
      <c r="AV11" s="855"/>
      <c r="AW11" s="818"/>
      <c r="AX11" s="818"/>
      <c r="AY11" s="818"/>
      <c r="AZ11" s="818"/>
      <c r="BA11" s="818"/>
      <c r="BB11" s="818"/>
      <c r="BC11" s="818"/>
      <c r="BD11" s="818"/>
      <c r="BE11" s="818"/>
      <c r="BF11" s="818"/>
      <c r="BG11" s="116"/>
      <c r="BH11" s="116"/>
      <c r="BI11" s="116"/>
      <c r="BJ11" s="129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</row>
    <row r="12" spans="1:86" ht="24" customHeight="1" x14ac:dyDescent="0.3">
      <c r="A12" s="212"/>
      <c r="B12" s="874" t="s">
        <v>123</v>
      </c>
      <c r="C12" s="874"/>
      <c r="D12" s="874"/>
      <c r="E12" s="874"/>
      <c r="F12" s="874"/>
      <c r="G12" s="874"/>
      <c r="H12" s="874"/>
      <c r="I12" s="874"/>
      <c r="J12" s="874"/>
      <c r="K12" s="874"/>
      <c r="L12" s="874"/>
      <c r="M12" s="874"/>
      <c r="N12" s="874"/>
      <c r="O12" s="874"/>
      <c r="P12" s="874"/>
      <c r="Q12" s="874"/>
      <c r="R12" s="874"/>
      <c r="S12" s="874"/>
      <c r="T12" s="874"/>
      <c r="U12" s="874"/>
      <c r="V12" s="718">
        <f>'Расчетный лист'!T47</f>
        <v>4</v>
      </c>
      <c r="W12" s="718"/>
      <c r="X12" s="701" t="s">
        <v>486</v>
      </c>
      <c r="Y12" s="701"/>
      <c r="Z12" s="701"/>
      <c r="AA12" s="701"/>
      <c r="AB12" s="35"/>
      <c r="AC12" s="896" t="s">
        <v>126</v>
      </c>
      <c r="AD12" s="896"/>
      <c r="AE12" s="35"/>
      <c r="AF12" s="127"/>
      <c r="AG12" s="138"/>
      <c r="AH12" s="118"/>
      <c r="AI12" s="118"/>
      <c r="AJ12" s="118"/>
      <c r="AK12" s="118"/>
      <c r="AL12" s="118"/>
      <c r="AM12" s="118"/>
      <c r="AN12" s="118"/>
      <c r="AO12" s="139"/>
      <c r="AP12" s="66"/>
      <c r="AQ12" s="190"/>
      <c r="AR12" s="568">
        <v>22</v>
      </c>
      <c r="AS12" s="569"/>
      <c r="AT12" s="113"/>
      <c r="AU12" s="823" t="s">
        <v>42</v>
      </c>
      <c r="AV12" s="823"/>
      <c r="AW12" s="823"/>
      <c r="AX12" s="824" t="s">
        <v>43</v>
      </c>
      <c r="AY12" s="824"/>
      <c r="AZ12" s="824"/>
      <c r="BA12" s="811" t="s">
        <v>44</v>
      </c>
      <c r="BB12" s="811"/>
      <c r="BC12" s="811"/>
      <c r="BD12" s="811"/>
      <c r="BE12" s="811" t="s">
        <v>46</v>
      </c>
      <c r="BF12" s="811"/>
      <c r="BG12" s="811"/>
      <c r="BH12" s="811"/>
      <c r="BI12" s="811"/>
      <c r="BJ12" s="811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</row>
    <row r="13" spans="1:86" ht="24" customHeight="1" x14ac:dyDescent="0.3">
      <c r="A13" s="212"/>
      <c r="B13" s="874" t="s">
        <v>124</v>
      </c>
      <c r="C13" s="874"/>
      <c r="D13" s="874"/>
      <c r="E13" s="874"/>
      <c r="F13" s="874"/>
      <c r="G13" s="874"/>
      <c r="H13" s="874"/>
      <c r="I13" s="874"/>
      <c r="J13" s="874"/>
      <c r="K13" s="874"/>
      <c r="L13" s="874"/>
      <c r="M13" s="874"/>
      <c r="N13" s="874"/>
      <c r="O13" s="874"/>
      <c r="P13" s="874"/>
      <c r="Q13" s="874"/>
      <c r="R13" s="874"/>
      <c r="S13" s="874"/>
      <c r="T13" s="874"/>
      <c r="U13" s="874"/>
      <c r="V13" s="718">
        <f>'Расчетный лист'!T48</f>
        <v>9.6</v>
      </c>
      <c r="W13" s="718"/>
      <c r="X13" s="701" t="s">
        <v>114</v>
      </c>
      <c r="Y13" s="701"/>
      <c r="Z13" s="701"/>
      <c r="AA13" s="701"/>
      <c r="AB13" s="35"/>
      <c r="AC13" s="896" t="s">
        <v>425</v>
      </c>
      <c r="AD13" s="896"/>
      <c r="AE13" s="35"/>
      <c r="AF13" s="127"/>
      <c r="AG13" s="140"/>
      <c r="AH13" s="141"/>
      <c r="AI13" s="141"/>
      <c r="AJ13" s="141"/>
      <c r="AK13" s="141"/>
      <c r="AL13" s="141"/>
      <c r="AM13" s="141"/>
      <c r="AN13" s="141"/>
      <c r="AO13" s="142"/>
      <c r="AP13" s="66"/>
      <c r="AQ13" s="191"/>
      <c r="AR13" s="225"/>
      <c r="AS13" s="226"/>
      <c r="AT13" s="854"/>
      <c r="AU13" s="820">
        <f>'Расчетный лист'!BZ69</f>
        <v>299.73698656164714</v>
      </c>
      <c r="AV13" s="820"/>
      <c r="AW13" s="820"/>
      <c r="AX13" s="821" t="s">
        <v>242</v>
      </c>
      <c r="AY13" s="821"/>
      <c r="AZ13" s="821"/>
      <c r="BA13" s="841"/>
      <c r="BB13" s="839" t="s">
        <v>460</v>
      </c>
      <c r="BC13" s="839"/>
      <c r="BD13" s="841"/>
      <c r="BE13" s="155"/>
      <c r="BF13" s="156"/>
      <c r="BG13" s="156"/>
      <c r="BH13" s="156"/>
      <c r="BI13" s="156"/>
      <c r="BJ13" s="15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</row>
    <row r="14" spans="1:86" ht="24" customHeight="1" x14ac:dyDescent="0.3">
      <c r="A14" s="212"/>
      <c r="B14" s="874" t="s">
        <v>103</v>
      </c>
      <c r="C14" s="874"/>
      <c r="D14" s="874"/>
      <c r="E14" s="874"/>
      <c r="F14" s="874"/>
      <c r="G14" s="874"/>
      <c r="H14" s="874"/>
      <c r="I14" s="874"/>
      <c r="J14" s="874"/>
      <c r="K14" s="874"/>
      <c r="L14" s="874"/>
      <c r="M14" s="874"/>
      <c r="N14" s="874"/>
      <c r="O14" s="874"/>
      <c r="P14" s="874"/>
      <c r="Q14" s="874"/>
      <c r="R14" s="874"/>
      <c r="S14" s="874"/>
      <c r="T14" s="874"/>
      <c r="U14" s="874"/>
      <c r="V14" s="718">
        <v>220</v>
      </c>
      <c r="W14" s="718"/>
      <c r="X14" s="701" t="s">
        <v>104</v>
      </c>
      <c r="Y14" s="701"/>
      <c r="Z14" s="701"/>
      <c r="AA14" s="701"/>
      <c r="AB14" s="35"/>
      <c r="AC14" s="896" t="s">
        <v>426</v>
      </c>
      <c r="AD14" s="896"/>
      <c r="AE14" s="35"/>
      <c r="AF14" s="127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878"/>
      <c r="AR14" s="893"/>
      <c r="AS14" s="894"/>
      <c r="AT14" s="895"/>
      <c r="AU14" s="820"/>
      <c r="AV14" s="820"/>
      <c r="AW14" s="820"/>
      <c r="AX14" s="821"/>
      <c r="AY14" s="821"/>
      <c r="AZ14" s="821"/>
      <c r="BA14" s="841"/>
      <c r="BB14" s="839"/>
      <c r="BC14" s="839"/>
      <c r="BD14" s="841"/>
      <c r="BE14" s="857"/>
      <c r="BF14" s="260"/>
      <c r="BG14" s="260"/>
      <c r="BH14" s="260"/>
      <c r="BI14" s="260"/>
      <c r="BJ14" s="858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17"/>
      <c r="CD14" s="117"/>
      <c r="CE14" s="117"/>
      <c r="CF14" s="117"/>
      <c r="CG14" s="117"/>
    </row>
    <row r="15" spans="1:86" ht="24" customHeight="1" x14ac:dyDescent="0.3">
      <c r="A15" s="212"/>
      <c r="B15" s="871" t="s">
        <v>148</v>
      </c>
      <c r="C15" s="871"/>
      <c r="D15" s="871"/>
      <c r="E15" s="874" t="s">
        <v>105</v>
      </c>
      <c r="F15" s="874"/>
      <c r="G15" s="874"/>
      <c r="H15" s="874"/>
      <c r="I15" s="874"/>
      <c r="J15" s="874"/>
      <c r="K15" s="874"/>
      <c r="L15" s="874"/>
      <c r="M15" s="874"/>
      <c r="N15" s="874"/>
      <c r="O15" s="874"/>
      <c r="P15" s="874"/>
      <c r="Q15" s="874"/>
      <c r="R15" s="874"/>
      <c r="S15" s="874"/>
      <c r="T15" s="874"/>
      <c r="U15" s="874"/>
      <c r="V15" s="718">
        <v>50</v>
      </c>
      <c r="W15" s="718"/>
      <c r="X15" s="701" t="s">
        <v>106</v>
      </c>
      <c r="Y15" s="701"/>
      <c r="Z15" s="701"/>
      <c r="AA15" s="701"/>
      <c r="AB15" s="35"/>
      <c r="AC15" s="896" t="s">
        <v>419</v>
      </c>
      <c r="AD15" s="896"/>
      <c r="AE15" s="35"/>
      <c r="AF15" s="292"/>
      <c r="AG15" s="568">
        <v>23</v>
      </c>
      <c r="AH15" s="569"/>
      <c r="AI15" s="113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13"/>
      <c r="AW15" s="823" t="s">
        <v>42</v>
      </c>
      <c r="AX15" s="823"/>
      <c r="AY15" s="823"/>
      <c r="AZ15" s="824" t="s">
        <v>43</v>
      </c>
      <c r="BA15" s="824"/>
      <c r="BB15" s="824"/>
      <c r="BC15" s="811" t="s">
        <v>44</v>
      </c>
      <c r="BD15" s="811"/>
      <c r="BE15" s="811"/>
      <c r="BF15" s="811"/>
      <c r="BG15" s="890" t="s">
        <v>46</v>
      </c>
      <c r="BH15" s="891"/>
      <c r="BI15" s="891"/>
      <c r="BJ15" s="892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</row>
    <row r="16" spans="1:86" ht="24" customHeight="1" x14ac:dyDescent="0.3">
      <c r="A16" s="120" t="s">
        <v>428</v>
      </c>
      <c r="B16" s="876">
        <v>1</v>
      </c>
      <c r="C16" s="877"/>
      <c r="D16" s="113"/>
      <c r="E16" s="12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23"/>
      <c r="R16" s="113"/>
      <c r="S16" s="823" t="s">
        <v>42</v>
      </c>
      <c r="T16" s="823"/>
      <c r="U16" s="823"/>
      <c r="V16" s="824" t="s">
        <v>43</v>
      </c>
      <c r="W16" s="824"/>
      <c r="X16" s="824"/>
      <c r="Y16" s="811" t="s">
        <v>44</v>
      </c>
      <c r="Z16" s="811"/>
      <c r="AA16" s="811"/>
      <c r="AB16" s="811"/>
      <c r="AC16" s="811" t="s">
        <v>46</v>
      </c>
      <c r="AD16" s="811"/>
      <c r="AE16" s="811"/>
      <c r="AF16" s="449"/>
      <c r="AG16" s="369"/>
      <c r="AH16" s="369"/>
      <c r="AI16" s="369"/>
      <c r="AJ16" s="369"/>
      <c r="AK16" s="369"/>
      <c r="AL16" s="369"/>
      <c r="AM16" s="369"/>
      <c r="AN16" s="369"/>
      <c r="AO16" s="369"/>
      <c r="AP16" s="369"/>
      <c r="AQ16" s="369"/>
      <c r="AR16" s="369"/>
      <c r="AS16" s="369"/>
      <c r="AT16" s="369"/>
      <c r="AU16" s="369"/>
      <c r="AV16" s="369"/>
      <c r="AW16" s="820">
        <f>'Расчетный лист'!BZ73</f>
        <v>373.41554285954805</v>
      </c>
      <c r="AX16" s="820"/>
      <c r="AY16" s="820"/>
      <c r="AZ16" s="821" t="s">
        <v>242</v>
      </c>
      <c r="BA16" s="821"/>
      <c r="BB16" s="821"/>
      <c r="BC16" s="841"/>
      <c r="BD16" s="839" t="s">
        <v>464</v>
      </c>
      <c r="BE16" s="839"/>
      <c r="BF16" s="841"/>
      <c r="BG16" s="212"/>
      <c r="BH16" s="212"/>
      <c r="BI16" s="212"/>
      <c r="BJ16" s="212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</row>
    <row r="17" spans="1:101" ht="24" customHeight="1" x14ac:dyDescent="0.3">
      <c r="A17" s="151"/>
      <c r="B17" s="813" t="s">
        <v>179</v>
      </c>
      <c r="C17" s="813"/>
      <c r="D17" s="813"/>
      <c r="E17" s="813"/>
      <c r="F17" s="813"/>
      <c r="G17" s="813"/>
      <c r="H17" s="813"/>
      <c r="I17" s="813"/>
      <c r="J17" s="813"/>
      <c r="K17" s="813"/>
      <c r="L17" s="813"/>
      <c r="M17" s="813"/>
      <c r="N17" s="813"/>
      <c r="O17" s="813"/>
      <c r="P17" s="813"/>
      <c r="Q17" s="813"/>
      <c r="R17" s="813"/>
      <c r="S17" s="820">
        <f>'Расчетный лист'!T57</f>
        <v>4.186666666666667E-2</v>
      </c>
      <c r="T17" s="820"/>
      <c r="U17" s="820"/>
      <c r="V17" s="821" t="s">
        <v>195</v>
      </c>
      <c r="W17" s="821"/>
      <c r="X17" s="821"/>
      <c r="Y17" s="841"/>
      <c r="Z17" s="839" t="s">
        <v>54</v>
      </c>
      <c r="AA17" s="839"/>
      <c r="AB17" s="841"/>
      <c r="AC17" s="155"/>
      <c r="AD17" s="156"/>
      <c r="AE17" s="157"/>
      <c r="AF17" s="449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820"/>
      <c r="AX17" s="820"/>
      <c r="AY17" s="820"/>
      <c r="AZ17" s="821"/>
      <c r="BA17" s="821"/>
      <c r="BB17" s="821"/>
      <c r="BC17" s="841"/>
      <c r="BD17" s="839"/>
      <c r="BE17" s="839"/>
      <c r="BF17" s="841"/>
      <c r="BG17" s="212"/>
      <c r="BH17" s="212"/>
      <c r="BI17" s="212"/>
      <c r="BJ17" s="212"/>
      <c r="BK17" s="117"/>
      <c r="BL17" s="117"/>
    </row>
    <row r="18" spans="1:101" ht="24" customHeight="1" x14ac:dyDescent="0.3">
      <c r="A18" s="151"/>
      <c r="B18" s="813"/>
      <c r="C18" s="813"/>
      <c r="D18" s="813"/>
      <c r="E18" s="813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813"/>
      <c r="Q18" s="813"/>
      <c r="R18" s="813"/>
      <c r="S18" s="820"/>
      <c r="T18" s="820"/>
      <c r="U18" s="820"/>
      <c r="V18" s="821"/>
      <c r="W18" s="821"/>
      <c r="X18" s="821"/>
      <c r="Y18" s="841"/>
      <c r="Z18" s="839"/>
      <c r="AA18" s="839"/>
      <c r="AB18" s="841"/>
      <c r="AC18" s="857"/>
      <c r="AD18" s="260"/>
      <c r="AE18" s="858"/>
      <c r="AF18" s="451"/>
      <c r="AG18" s="825"/>
      <c r="AH18" s="825"/>
      <c r="AI18" s="825"/>
      <c r="AJ18" s="825"/>
      <c r="AK18" s="825"/>
      <c r="AL18" s="825"/>
      <c r="AM18" s="825"/>
      <c r="AN18" s="825"/>
      <c r="AO18" s="825"/>
      <c r="AP18" s="825"/>
      <c r="AQ18" s="825"/>
      <c r="AR18" s="825"/>
      <c r="AS18" s="825"/>
      <c r="AT18" s="825"/>
      <c r="AU18" s="825"/>
      <c r="AV18" s="825"/>
      <c r="AW18" s="826"/>
      <c r="AX18" s="827"/>
      <c r="AY18" s="827"/>
      <c r="AZ18" s="827"/>
      <c r="BA18" s="827"/>
      <c r="BB18" s="827"/>
      <c r="BC18" s="827"/>
      <c r="BD18" s="827"/>
      <c r="BE18" s="827"/>
      <c r="BF18" s="828"/>
      <c r="BG18" s="212"/>
      <c r="BH18" s="212"/>
      <c r="BI18" s="212"/>
      <c r="BJ18" s="212"/>
      <c r="BK18" s="117"/>
      <c r="BL18" s="117"/>
    </row>
    <row r="19" spans="1:101" ht="24" customHeight="1" x14ac:dyDescent="0.3">
      <c r="A19" s="837" t="s">
        <v>148</v>
      </c>
      <c r="B19" s="151"/>
      <c r="C19" s="876">
        <v>2</v>
      </c>
      <c r="D19" s="877"/>
      <c r="E19" s="113"/>
      <c r="F19" s="122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23"/>
      <c r="U19" s="113"/>
      <c r="V19" s="823" t="s">
        <v>42</v>
      </c>
      <c r="W19" s="823"/>
      <c r="X19" s="823"/>
      <c r="Y19" s="824" t="s">
        <v>43</v>
      </c>
      <c r="Z19" s="824"/>
      <c r="AA19" s="824"/>
      <c r="AB19" s="811" t="s">
        <v>44</v>
      </c>
      <c r="AC19" s="811"/>
      <c r="AD19" s="811"/>
      <c r="AE19" s="811"/>
      <c r="AF19" s="190"/>
      <c r="AG19" s="884">
        <v>23.1</v>
      </c>
      <c r="AH19" s="569"/>
      <c r="AI19" s="60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13"/>
      <c r="AU19" s="823" t="s">
        <v>42</v>
      </c>
      <c r="AV19" s="823"/>
      <c r="AW19" s="823"/>
      <c r="AX19" s="824" t="s">
        <v>43</v>
      </c>
      <c r="AY19" s="824"/>
      <c r="AZ19" s="824"/>
      <c r="BA19" s="811" t="s">
        <v>44</v>
      </c>
      <c r="BB19" s="811"/>
      <c r="BC19" s="811"/>
      <c r="BD19" s="811"/>
      <c r="BE19" s="811" t="s">
        <v>46</v>
      </c>
      <c r="BF19" s="811"/>
      <c r="BG19" s="811"/>
      <c r="BH19" s="811"/>
      <c r="BI19" s="811"/>
      <c r="BJ19" s="811"/>
      <c r="BK19" s="117"/>
      <c r="BL19" s="117"/>
    </row>
    <row r="20" spans="1:101" ht="24" customHeight="1" x14ac:dyDescent="0.3">
      <c r="A20" s="837"/>
      <c r="B20" s="151"/>
      <c r="C20" s="813" t="s">
        <v>150</v>
      </c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20">
        <v>2</v>
      </c>
      <c r="W20" s="820"/>
      <c r="X20" s="820"/>
      <c r="Y20" s="821" t="s">
        <v>119</v>
      </c>
      <c r="Z20" s="821"/>
      <c r="AA20" s="821"/>
      <c r="AB20" s="841"/>
      <c r="AC20" s="839" t="s">
        <v>430</v>
      </c>
      <c r="AD20" s="839"/>
      <c r="AE20" s="841"/>
      <c r="AF20" s="191"/>
      <c r="AG20" s="552" t="s">
        <v>256</v>
      </c>
      <c r="AH20" s="552"/>
      <c r="AI20" s="552"/>
      <c r="AJ20" s="552"/>
      <c r="AK20" s="552"/>
      <c r="AL20" s="552"/>
      <c r="AM20" s="552"/>
      <c r="AN20" s="552"/>
      <c r="AO20" s="552"/>
      <c r="AP20" s="552"/>
      <c r="AQ20" s="552"/>
      <c r="AR20" s="552"/>
      <c r="AS20" s="552"/>
      <c r="AT20" s="851"/>
      <c r="AU20" s="820">
        <f>'Расчетный лист'!BZ77</f>
        <v>373.415542859548</v>
      </c>
      <c r="AV20" s="820"/>
      <c r="AW20" s="820"/>
      <c r="AX20" s="821" t="s">
        <v>242</v>
      </c>
      <c r="AY20" s="821"/>
      <c r="AZ20" s="821"/>
      <c r="BA20" s="841"/>
      <c r="BB20" s="839" t="s">
        <v>464</v>
      </c>
      <c r="BC20" s="839"/>
      <c r="BD20" s="841"/>
      <c r="BE20" s="212"/>
      <c r="BF20" s="212"/>
      <c r="BG20" s="212"/>
      <c r="BH20" s="212"/>
      <c r="BI20" s="212"/>
      <c r="BJ20" s="212"/>
    </row>
    <row r="21" spans="1:101" ht="24" customHeight="1" x14ac:dyDescent="0.3">
      <c r="A21" s="837"/>
      <c r="B21" s="151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20"/>
      <c r="W21" s="820"/>
      <c r="X21" s="820"/>
      <c r="Y21" s="821"/>
      <c r="Z21" s="821"/>
      <c r="AA21" s="821"/>
      <c r="AB21" s="841"/>
      <c r="AC21" s="839"/>
      <c r="AD21" s="839"/>
      <c r="AE21" s="841"/>
      <c r="AF21" s="191"/>
      <c r="AG21" s="545"/>
      <c r="AH21" s="545"/>
      <c r="AI21" s="545"/>
      <c r="AJ21" s="545"/>
      <c r="AK21" s="545"/>
      <c r="AL21" s="545"/>
      <c r="AM21" s="545"/>
      <c r="AN21" s="545"/>
      <c r="AO21" s="545"/>
      <c r="AP21" s="545"/>
      <c r="AQ21" s="545"/>
      <c r="AR21" s="545"/>
      <c r="AS21" s="545"/>
      <c r="AT21" s="829"/>
      <c r="AU21" s="820"/>
      <c r="AV21" s="820"/>
      <c r="AW21" s="820"/>
      <c r="AX21" s="821"/>
      <c r="AY21" s="821"/>
      <c r="AZ21" s="821"/>
      <c r="BA21" s="841"/>
      <c r="BB21" s="839"/>
      <c r="BC21" s="839"/>
      <c r="BD21" s="841"/>
      <c r="BE21" s="212"/>
      <c r="BF21" s="212"/>
      <c r="BG21" s="212"/>
      <c r="BH21" s="212"/>
      <c r="BI21" s="212"/>
      <c r="BJ21" s="212"/>
    </row>
    <row r="22" spans="1:101" ht="24" customHeight="1" x14ac:dyDescent="0.3">
      <c r="A22" s="865"/>
      <c r="B22" s="866"/>
      <c r="C22" s="866"/>
      <c r="D22" s="866"/>
      <c r="E22" s="866"/>
      <c r="F22" s="866"/>
      <c r="G22" s="866"/>
      <c r="H22" s="866"/>
      <c r="I22" s="866"/>
      <c r="J22" s="866"/>
      <c r="K22" s="866"/>
      <c r="L22" s="866"/>
      <c r="M22" s="866"/>
      <c r="N22" s="866"/>
      <c r="O22" s="866"/>
      <c r="P22" s="866"/>
      <c r="Q22" s="866"/>
      <c r="R22" s="866"/>
      <c r="S22" s="866"/>
      <c r="T22" s="866"/>
      <c r="U22" s="866"/>
      <c r="V22" s="866"/>
      <c r="W22" s="866"/>
      <c r="X22" s="866"/>
      <c r="Y22" s="866"/>
      <c r="Z22" s="866"/>
      <c r="AA22" s="866"/>
      <c r="AB22" s="866"/>
      <c r="AC22" s="866"/>
      <c r="AD22" s="866"/>
      <c r="AE22" s="867"/>
      <c r="AF22" s="878"/>
      <c r="AG22" s="852"/>
      <c r="AH22" s="852"/>
      <c r="AI22" s="852"/>
      <c r="AJ22" s="852"/>
      <c r="AK22" s="852"/>
      <c r="AL22" s="852"/>
      <c r="AM22" s="852"/>
      <c r="AN22" s="852"/>
      <c r="AO22" s="852"/>
      <c r="AP22" s="852"/>
      <c r="AQ22" s="852"/>
      <c r="AR22" s="852"/>
      <c r="AS22" s="852"/>
      <c r="AT22" s="853"/>
      <c r="AU22" s="826"/>
      <c r="AV22" s="827"/>
      <c r="AW22" s="827"/>
      <c r="AX22" s="827"/>
      <c r="AY22" s="827"/>
      <c r="AZ22" s="827"/>
      <c r="BA22" s="827"/>
      <c r="BB22" s="827"/>
      <c r="BC22" s="827"/>
      <c r="BD22" s="828"/>
      <c r="BE22" s="212"/>
      <c r="BF22" s="212"/>
      <c r="BG22" s="212"/>
      <c r="BH22" s="212"/>
      <c r="BI22" s="212"/>
      <c r="BJ22" s="212"/>
      <c r="CF22" s="106"/>
      <c r="CG22" s="106"/>
      <c r="CH22" s="106"/>
    </row>
    <row r="23" spans="1:101" ht="24" customHeight="1" x14ac:dyDescent="0.3">
      <c r="A23" s="868"/>
      <c r="B23" s="869"/>
      <c r="C23" s="869"/>
      <c r="D23" s="869"/>
      <c r="E23" s="869"/>
      <c r="F23" s="869"/>
      <c r="G23" s="869"/>
      <c r="H23" s="869"/>
      <c r="I23" s="869"/>
      <c r="J23" s="869"/>
      <c r="K23" s="869"/>
      <c r="L23" s="869"/>
      <c r="M23" s="869"/>
      <c r="N23" s="869"/>
      <c r="O23" s="869"/>
      <c r="P23" s="869"/>
      <c r="Q23" s="869"/>
      <c r="R23" s="869"/>
      <c r="S23" s="869"/>
      <c r="T23" s="869"/>
      <c r="U23" s="869"/>
      <c r="V23" s="869"/>
      <c r="W23" s="869"/>
      <c r="X23" s="869"/>
      <c r="Y23" s="869"/>
      <c r="Z23" s="869"/>
      <c r="AA23" s="869"/>
      <c r="AB23" s="869"/>
      <c r="AC23" s="869"/>
      <c r="AD23" s="869"/>
      <c r="AE23" s="870"/>
      <c r="AF23" s="133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5"/>
      <c r="BK23" s="117"/>
      <c r="BL23" s="117"/>
      <c r="BM23" s="117"/>
      <c r="BN23" s="117"/>
      <c r="BO23" s="117"/>
      <c r="BP23" s="117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  <c r="CD23" s="117"/>
      <c r="CE23" s="117"/>
      <c r="CF23" s="117"/>
      <c r="CG23" s="117"/>
      <c r="CH23" s="117"/>
      <c r="CI23" s="117"/>
      <c r="CJ23" s="117"/>
      <c r="CK23" s="117"/>
      <c r="CL23" s="117"/>
      <c r="CM23" s="117"/>
      <c r="CN23" s="117"/>
      <c r="CO23" s="117"/>
      <c r="CP23" s="117"/>
      <c r="CQ23" s="117"/>
      <c r="CR23" s="117"/>
      <c r="CS23" s="117"/>
      <c r="CT23" s="117"/>
      <c r="CU23" s="117"/>
      <c r="CV23" s="117"/>
      <c r="CW23" s="117"/>
    </row>
    <row r="24" spans="1:101" ht="24" customHeight="1" x14ac:dyDescent="0.3">
      <c r="A24" s="121"/>
      <c r="B24" s="813" t="s">
        <v>427</v>
      </c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3"/>
      <c r="P24" s="813"/>
      <c r="Q24" s="813"/>
      <c r="R24" s="813"/>
      <c r="S24" s="813"/>
      <c r="T24" s="813"/>
      <c r="U24" s="813"/>
      <c r="V24" s="813"/>
      <c r="W24" s="813"/>
      <c r="X24" s="121"/>
      <c r="Y24" s="813" t="s">
        <v>420</v>
      </c>
      <c r="Z24" s="813"/>
      <c r="AA24" s="813"/>
      <c r="AB24" s="121"/>
      <c r="AC24" s="813">
        <v>1</v>
      </c>
      <c r="AD24" s="813"/>
      <c r="AE24" s="121"/>
      <c r="AF24" s="121"/>
      <c r="AG24" s="813" t="s">
        <v>427</v>
      </c>
      <c r="AH24" s="813"/>
      <c r="AI24" s="813"/>
      <c r="AJ24" s="813"/>
      <c r="AK24" s="813"/>
      <c r="AL24" s="813"/>
      <c r="AM24" s="813"/>
      <c r="AN24" s="813"/>
      <c r="AO24" s="813"/>
      <c r="AP24" s="813"/>
      <c r="AQ24" s="813"/>
      <c r="AR24" s="813"/>
      <c r="AS24" s="813"/>
      <c r="AT24" s="813"/>
      <c r="AU24" s="813"/>
      <c r="AV24" s="813"/>
      <c r="AW24" s="813"/>
      <c r="AX24" s="813"/>
      <c r="AY24" s="813"/>
      <c r="AZ24" s="813"/>
      <c r="BA24" s="813"/>
      <c r="BB24" s="813"/>
      <c r="BC24" s="121"/>
      <c r="BD24" s="813" t="s">
        <v>420</v>
      </c>
      <c r="BE24" s="813"/>
      <c r="BF24" s="813"/>
      <c r="BG24" s="121"/>
      <c r="BH24" s="813">
        <f>AC144+1</f>
        <v>7</v>
      </c>
      <c r="BI24" s="813"/>
      <c r="BJ24" s="121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7"/>
      <c r="CB24" s="117"/>
      <c r="CC24" s="117"/>
      <c r="CD24" s="117"/>
      <c r="CE24" s="117"/>
      <c r="CF24" s="117"/>
      <c r="CG24" s="117"/>
      <c r="CH24" s="117"/>
      <c r="CI24" s="117"/>
      <c r="CJ24" s="117"/>
      <c r="CK24" s="117"/>
      <c r="CL24" s="117"/>
      <c r="CM24" s="117"/>
      <c r="CN24" s="117"/>
      <c r="CO24" s="117"/>
      <c r="CP24" s="117"/>
      <c r="CQ24" s="117"/>
      <c r="CR24" s="117"/>
      <c r="CS24" s="117"/>
      <c r="CT24" s="117"/>
      <c r="CU24" s="117"/>
      <c r="CV24" s="117"/>
      <c r="CW24" s="117"/>
    </row>
    <row r="25" spans="1:101" ht="24" customHeight="1" x14ac:dyDescent="0.3">
      <c r="A25" s="428" t="str">
        <f>$A$1</f>
        <v>Расчет однофазного конденсаторного асинхронного микродвигателя Pн 90 Вт,  2p = 6, n = 955 об/мин</v>
      </c>
      <c r="B25" s="428"/>
      <c r="C25" s="428"/>
      <c r="D25" s="428"/>
      <c r="E25" s="428"/>
      <c r="F25" s="428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  <c r="X25" s="428"/>
      <c r="Y25" s="428"/>
      <c r="Z25" s="428"/>
      <c r="AA25" s="428"/>
      <c r="AB25" s="428"/>
      <c r="AC25" s="428"/>
      <c r="AD25" s="428"/>
      <c r="AE25" s="428"/>
      <c r="AF25" s="428" t="str">
        <f>$A$1</f>
        <v>Расчет однофазного конденсаторного асинхронного микродвигателя Pн 90 Вт,  2p = 6, n = 955 об/мин</v>
      </c>
      <c r="AG25" s="428"/>
      <c r="AH25" s="428"/>
      <c r="AI25" s="428"/>
      <c r="AJ25" s="428"/>
      <c r="AK25" s="428"/>
      <c r="AL25" s="428"/>
      <c r="AM25" s="428"/>
      <c r="AN25" s="428"/>
      <c r="AO25" s="428"/>
      <c r="AP25" s="428"/>
      <c r="AQ25" s="428"/>
      <c r="AR25" s="428"/>
      <c r="AS25" s="428"/>
      <c r="AT25" s="428"/>
      <c r="AU25" s="428"/>
      <c r="AV25" s="428"/>
      <c r="AW25" s="428"/>
      <c r="AX25" s="428"/>
      <c r="AY25" s="428"/>
      <c r="AZ25" s="428"/>
      <c r="BA25" s="428"/>
      <c r="BB25" s="428"/>
      <c r="BC25" s="428"/>
      <c r="BD25" s="428"/>
      <c r="BE25" s="428"/>
      <c r="BF25" s="428"/>
      <c r="BG25" s="428"/>
      <c r="BH25" s="428"/>
      <c r="BI25" s="428"/>
      <c r="BJ25" s="428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E25" s="117"/>
      <c r="CF25" s="117"/>
      <c r="CG25" s="117"/>
      <c r="CH25" s="117"/>
      <c r="CI25" s="117"/>
      <c r="CJ25" s="117"/>
      <c r="CK25" s="117"/>
      <c r="CL25" s="117"/>
      <c r="CM25" s="117"/>
      <c r="CN25" s="117"/>
      <c r="CO25" s="117"/>
      <c r="CP25" s="117"/>
      <c r="CQ25" s="117"/>
      <c r="CR25" s="117"/>
      <c r="CS25" s="117"/>
      <c r="CT25" s="117"/>
      <c r="CU25" s="117"/>
      <c r="CV25" s="117"/>
      <c r="CW25" s="117"/>
    </row>
    <row r="26" spans="1:101" ht="24" customHeight="1" x14ac:dyDescent="0.3">
      <c r="A26" s="127"/>
      <c r="B26" s="66"/>
      <c r="C26" s="124"/>
      <c r="D26" s="862" t="s">
        <v>491</v>
      </c>
      <c r="E26" s="862"/>
      <c r="F26" s="862"/>
      <c r="G26" s="862"/>
      <c r="H26" s="862"/>
      <c r="I26" s="862"/>
      <c r="J26" s="862"/>
      <c r="K26" s="862"/>
      <c r="L26" s="862"/>
      <c r="M26" s="862"/>
      <c r="N26" s="862"/>
      <c r="O26" s="862"/>
      <c r="P26" s="862"/>
      <c r="Q26" s="862"/>
      <c r="R26" s="862"/>
      <c r="S26" s="862"/>
      <c r="T26" s="862"/>
      <c r="U26" s="862"/>
      <c r="V26" s="862"/>
      <c r="W26" s="862"/>
      <c r="X26" s="124"/>
      <c r="Y26" s="66"/>
      <c r="Z26" s="66"/>
      <c r="AA26" s="66"/>
      <c r="AB26" s="66"/>
      <c r="AC26" s="66"/>
      <c r="AD26" s="66"/>
      <c r="AE26" s="128"/>
      <c r="AF26" s="878"/>
      <c r="AG26" s="777">
        <v>24</v>
      </c>
      <c r="AH26" s="778"/>
      <c r="AI26" s="75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5"/>
      <c r="AU26" s="844" t="s">
        <v>42</v>
      </c>
      <c r="AV26" s="844"/>
      <c r="AW26" s="844"/>
      <c r="AX26" s="845" t="s">
        <v>43</v>
      </c>
      <c r="AY26" s="845"/>
      <c r="AZ26" s="845"/>
      <c r="BA26" s="881" t="s">
        <v>44</v>
      </c>
      <c r="BB26" s="881"/>
      <c r="BC26" s="881"/>
      <c r="BD26" s="881"/>
      <c r="BE26" s="881" t="s">
        <v>46</v>
      </c>
      <c r="BF26" s="881"/>
      <c r="BG26" s="881"/>
      <c r="BH26" s="881"/>
      <c r="BI26" s="881"/>
      <c r="BJ26" s="881"/>
      <c r="BK26" s="117"/>
      <c r="BL26" s="117"/>
      <c r="BM26" s="117"/>
      <c r="BN26" s="117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17"/>
      <c r="CP26" s="117"/>
      <c r="CQ26" s="117"/>
      <c r="CR26" s="117"/>
      <c r="CS26" s="117"/>
      <c r="CT26" s="117"/>
      <c r="CU26" s="117"/>
      <c r="CV26" s="117"/>
      <c r="CW26" s="117"/>
    </row>
    <row r="27" spans="1:101" ht="24" customHeight="1" x14ac:dyDescent="0.3">
      <c r="A27" s="872" t="s">
        <v>487</v>
      </c>
      <c r="B27" s="872"/>
      <c r="C27" s="872"/>
      <c r="D27" s="212"/>
      <c r="E27" s="885" t="s">
        <v>40</v>
      </c>
      <c r="F27" s="885"/>
      <c r="G27" s="114"/>
      <c r="H27" s="125"/>
      <c r="I27" s="58"/>
      <c r="J27" s="58"/>
      <c r="K27" s="58"/>
      <c r="L27" s="58"/>
      <c r="M27" s="58"/>
      <c r="N27" s="58"/>
      <c r="O27" s="58"/>
      <c r="P27" s="126"/>
      <c r="Q27" s="114"/>
      <c r="R27" s="823" t="s">
        <v>42</v>
      </c>
      <c r="S27" s="823"/>
      <c r="T27" s="823"/>
      <c r="U27" s="824" t="s">
        <v>43</v>
      </c>
      <c r="V27" s="824"/>
      <c r="W27" s="824"/>
      <c r="X27" s="811" t="s">
        <v>44</v>
      </c>
      <c r="Y27" s="811"/>
      <c r="Z27" s="811"/>
      <c r="AA27" s="811"/>
      <c r="AB27" s="811" t="s">
        <v>142</v>
      </c>
      <c r="AC27" s="811"/>
      <c r="AD27" s="811"/>
      <c r="AE27" s="811"/>
      <c r="AF27" s="151"/>
      <c r="AG27" s="813" t="s">
        <v>204</v>
      </c>
      <c r="AH27" s="813"/>
      <c r="AI27" s="813"/>
      <c r="AJ27" s="813"/>
      <c r="AK27" s="813"/>
      <c r="AL27" s="813"/>
      <c r="AM27" s="813"/>
      <c r="AN27" s="813"/>
      <c r="AO27" s="813"/>
      <c r="AP27" s="813"/>
      <c r="AQ27" s="813"/>
      <c r="AR27" s="813"/>
      <c r="AS27" s="813"/>
      <c r="AT27" s="813"/>
      <c r="AU27" s="820">
        <f>'Расчетный лист'!BZ81</f>
        <v>8.5286042230814097E-6</v>
      </c>
      <c r="AV27" s="820"/>
      <c r="AW27" s="820"/>
      <c r="AX27" s="821" t="s">
        <v>208</v>
      </c>
      <c r="AY27" s="821"/>
      <c r="AZ27" s="821"/>
      <c r="BA27" s="841"/>
      <c r="BB27" s="839" t="s">
        <v>203</v>
      </c>
      <c r="BC27" s="839"/>
      <c r="BD27" s="841"/>
      <c r="BE27" s="155"/>
      <c r="BF27" s="156"/>
      <c r="BG27" s="156"/>
      <c r="BH27" s="156"/>
      <c r="BI27" s="156"/>
      <c r="BJ27" s="157"/>
      <c r="BK27" s="117"/>
      <c r="BL27" s="117"/>
      <c r="BM27" s="117"/>
      <c r="BN27" s="117"/>
      <c r="BO27" s="117"/>
      <c r="BP27" s="117"/>
      <c r="BQ27" s="117"/>
      <c r="BR27" s="117"/>
      <c r="BS27" s="117"/>
      <c r="BT27" s="117"/>
      <c r="BU27" s="117"/>
      <c r="BV27" s="117"/>
      <c r="BW27" s="117"/>
      <c r="BX27" s="117"/>
      <c r="BY27" s="117"/>
      <c r="BZ27" s="117"/>
      <c r="CA27" s="117"/>
      <c r="CB27" s="117"/>
      <c r="CC27" s="117"/>
      <c r="CD27" s="117"/>
      <c r="CE27" s="117"/>
      <c r="CF27" s="117"/>
      <c r="CG27" s="117"/>
      <c r="CH27" s="117"/>
      <c r="CI27" s="117"/>
      <c r="CJ27" s="117"/>
      <c r="CK27" s="117"/>
      <c r="CL27" s="117"/>
      <c r="CM27" s="117"/>
      <c r="CN27" s="117"/>
      <c r="CO27" s="117"/>
      <c r="CP27" s="117"/>
      <c r="CQ27" s="117"/>
      <c r="CR27" s="117"/>
      <c r="CS27" s="117"/>
      <c r="CT27" s="117"/>
      <c r="CU27" s="117"/>
      <c r="CV27" s="117"/>
      <c r="CW27" s="117"/>
    </row>
    <row r="28" spans="1:101" ht="24" customHeight="1" x14ac:dyDescent="0.3">
      <c r="A28" s="872"/>
      <c r="B28" s="872"/>
      <c r="C28" s="872"/>
      <c r="D28" s="212"/>
      <c r="E28" s="861" t="s">
        <v>477</v>
      </c>
      <c r="F28" s="861"/>
      <c r="G28" s="861"/>
      <c r="H28" s="861"/>
      <c r="I28" s="861"/>
      <c r="J28" s="861"/>
      <c r="K28" s="861"/>
      <c r="L28" s="861"/>
      <c r="M28" s="861"/>
      <c r="N28" s="861"/>
      <c r="O28" s="861"/>
      <c r="P28" s="861"/>
      <c r="Q28" s="861"/>
      <c r="R28" s="820">
        <f>'Расчетный лист'!DF75</f>
        <v>1.5389999999999999</v>
      </c>
      <c r="S28" s="820"/>
      <c r="T28" s="820"/>
      <c r="U28" s="821" t="s">
        <v>440</v>
      </c>
      <c r="V28" s="821"/>
      <c r="W28" s="821"/>
      <c r="X28" s="841"/>
      <c r="Y28" s="839" t="s">
        <v>438</v>
      </c>
      <c r="Z28" s="839"/>
      <c r="AA28" s="841"/>
      <c r="AB28" s="873" t="s">
        <v>95</v>
      </c>
      <c r="AC28" s="873"/>
      <c r="AD28" s="873"/>
      <c r="AE28" s="873"/>
      <c r="AF28" s="151"/>
      <c r="AG28" s="813"/>
      <c r="AH28" s="813"/>
      <c r="AI28" s="813"/>
      <c r="AJ28" s="813"/>
      <c r="AK28" s="813"/>
      <c r="AL28" s="813"/>
      <c r="AM28" s="813"/>
      <c r="AN28" s="813"/>
      <c r="AO28" s="813"/>
      <c r="AP28" s="813"/>
      <c r="AQ28" s="813"/>
      <c r="AR28" s="813"/>
      <c r="AS28" s="813"/>
      <c r="AT28" s="813"/>
      <c r="AU28" s="820"/>
      <c r="AV28" s="820"/>
      <c r="AW28" s="820"/>
      <c r="AX28" s="821"/>
      <c r="AY28" s="821"/>
      <c r="AZ28" s="821"/>
      <c r="BA28" s="841"/>
      <c r="BB28" s="839"/>
      <c r="BC28" s="839"/>
      <c r="BD28" s="841"/>
      <c r="BE28" s="265"/>
      <c r="BF28" s="266"/>
      <c r="BG28" s="266"/>
      <c r="BH28" s="266"/>
      <c r="BI28" s="266"/>
      <c r="BJ28" s="267"/>
      <c r="BK28" s="117"/>
      <c r="BL28" s="117"/>
      <c r="BM28" s="117"/>
      <c r="BN28" s="117"/>
      <c r="BO28" s="117"/>
      <c r="BP28" s="117"/>
      <c r="BQ28" s="117"/>
      <c r="BR28" s="117"/>
      <c r="BS28" s="117"/>
      <c r="BT28" s="117"/>
      <c r="BU28" s="117"/>
      <c r="BV28" s="117"/>
      <c r="BW28" s="117"/>
      <c r="BX28" s="117"/>
      <c r="BY28" s="117"/>
      <c r="BZ28" s="117"/>
      <c r="CA28" s="117"/>
      <c r="CB28" s="117"/>
      <c r="CC28" s="117"/>
      <c r="CD28" s="117"/>
      <c r="CE28" s="117"/>
      <c r="CF28" s="117"/>
      <c r="CG28" s="117"/>
      <c r="CH28" s="117"/>
      <c r="CI28" s="117"/>
      <c r="CJ28" s="117"/>
      <c r="CK28" s="117"/>
      <c r="CL28" s="117"/>
      <c r="CM28" s="117"/>
      <c r="CN28" s="117"/>
      <c r="CO28" s="117"/>
      <c r="CP28" s="117"/>
      <c r="CQ28" s="117"/>
      <c r="CR28" s="117"/>
      <c r="CS28" s="117"/>
      <c r="CT28" s="117"/>
      <c r="CU28" s="117"/>
      <c r="CV28" s="117"/>
      <c r="CW28" s="117"/>
    </row>
    <row r="29" spans="1:101" ht="24" customHeight="1" x14ac:dyDescent="0.3">
      <c r="A29" s="872"/>
      <c r="B29" s="872"/>
      <c r="C29" s="872"/>
      <c r="D29" s="212"/>
      <c r="E29" s="861"/>
      <c r="F29" s="861"/>
      <c r="G29" s="861"/>
      <c r="H29" s="861"/>
      <c r="I29" s="861"/>
      <c r="J29" s="861"/>
      <c r="K29" s="861"/>
      <c r="L29" s="861"/>
      <c r="M29" s="861"/>
      <c r="N29" s="861"/>
      <c r="O29" s="861"/>
      <c r="P29" s="861"/>
      <c r="Q29" s="861"/>
      <c r="R29" s="820"/>
      <c r="S29" s="820"/>
      <c r="T29" s="820"/>
      <c r="U29" s="821"/>
      <c r="V29" s="821"/>
      <c r="W29" s="821"/>
      <c r="X29" s="841"/>
      <c r="Y29" s="839"/>
      <c r="Z29" s="839"/>
      <c r="AA29" s="841"/>
      <c r="AB29" s="873"/>
      <c r="AC29" s="873"/>
      <c r="AD29" s="873"/>
      <c r="AE29" s="873"/>
      <c r="AF29" s="151"/>
      <c r="AG29" s="813"/>
      <c r="AH29" s="813"/>
      <c r="AI29" s="813"/>
      <c r="AJ29" s="813"/>
      <c r="AK29" s="813"/>
      <c r="AL29" s="813"/>
      <c r="AM29" s="813"/>
      <c r="AN29" s="813"/>
      <c r="AO29" s="813"/>
      <c r="AP29" s="813"/>
      <c r="AQ29" s="813"/>
      <c r="AR29" s="813"/>
      <c r="AS29" s="813"/>
      <c r="AT29" s="813"/>
      <c r="AU29" s="812"/>
      <c r="AV29" s="812"/>
      <c r="AW29" s="812"/>
      <c r="AX29" s="812"/>
      <c r="AY29" s="812"/>
      <c r="AZ29" s="812"/>
      <c r="BA29" s="812"/>
      <c r="BB29" s="812"/>
      <c r="BC29" s="812"/>
      <c r="BD29" s="812"/>
      <c r="BE29" s="265"/>
      <c r="BF29" s="266"/>
      <c r="BG29" s="266"/>
      <c r="BH29" s="266"/>
      <c r="BI29" s="266"/>
      <c r="BJ29" s="26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/>
      <c r="BX29" s="117"/>
      <c r="BY29" s="117"/>
      <c r="BZ29" s="117"/>
      <c r="CA29" s="117"/>
      <c r="CB29" s="117"/>
      <c r="CC29" s="117"/>
      <c r="CD29" s="117"/>
      <c r="CE29" s="117"/>
      <c r="CF29" s="117"/>
      <c r="CG29" s="117"/>
      <c r="CH29" s="117"/>
      <c r="CI29" s="117"/>
      <c r="CJ29" s="117"/>
      <c r="CK29" s="117"/>
      <c r="CL29" s="117"/>
      <c r="CM29" s="117"/>
      <c r="CN29" s="117"/>
      <c r="CO29" s="117"/>
      <c r="CP29" s="117"/>
      <c r="CQ29" s="117"/>
      <c r="CR29" s="117"/>
      <c r="CS29" s="117"/>
      <c r="CT29" s="117"/>
      <c r="CU29" s="117"/>
      <c r="CV29" s="117"/>
      <c r="CW29" s="117"/>
    </row>
    <row r="30" spans="1:101" ht="24" customHeight="1" x14ac:dyDescent="0.3">
      <c r="A30" s="872" t="s">
        <v>487</v>
      </c>
      <c r="B30" s="872"/>
      <c r="C30" s="872"/>
      <c r="D30" s="83" t="s">
        <v>439</v>
      </c>
      <c r="E30" s="885" t="s">
        <v>40</v>
      </c>
      <c r="F30" s="885"/>
      <c r="G30" s="114"/>
      <c r="H30" s="125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126"/>
      <c r="U30" s="114"/>
      <c r="V30" s="823" t="s">
        <v>42</v>
      </c>
      <c r="W30" s="823"/>
      <c r="X30" s="823"/>
      <c r="Y30" s="824" t="s">
        <v>43</v>
      </c>
      <c r="Z30" s="824"/>
      <c r="AA30" s="824"/>
      <c r="AB30" s="811" t="s">
        <v>44</v>
      </c>
      <c r="AC30" s="811"/>
      <c r="AD30" s="811"/>
      <c r="AE30" s="811"/>
      <c r="AF30" s="151"/>
      <c r="AG30" s="777">
        <v>25</v>
      </c>
      <c r="AH30" s="778"/>
      <c r="AI30" s="75"/>
      <c r="AJ30" s="76"/>
      <c r="AK30" s="76"/>
      <c r="AL30" s="76"/>
      <c r="AM30" s="76"/>
      <c r="AN30" s="76"/>
      <c r="AO30" s="76"/>
      <c r="AP30" s="76"/>
      <c r="AQ30" s="76"/>
      <c r="AR30" s="76"/>
      <c r="AS30" s="75"/>
      <c r="AT30" s="823" t="s">
        <v>42</v>
      </c>
      <c r="AU30" s="823"/>
      <c r="AV30" s="823"/>
      <c r="AW30" s="823"/>
      <c r="AX30" s="824" t="s">
        <v>43</v>
      </c>
      <c r="AY30" s="824"/>
      <c r="AZ30" s="824"/>
      <c r="BA30" s="833" t="s">
        <v>44</v>
      </c>
      <c r="BB30" s="834"/>
      <c r="BC30" s="834"/>
      <c r="BD30" s="835"/>
      <c r="BE30" s="811" t="s">
        <v>46</v>
      </c>
      <c r="BF30" s="811"/>
      <c r="BG30" s="811"/>
      <c r="BH30" s="811"/>
      <c r="BI30" s="811"/>
      <c r="BJ30" s="811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117"/>
      <c r="BX30" s="117"/>
      <c r="BY30" s="117"/>
      <c r="BZ30" s="117"/>
      <c r="CA30" s="117"/>
      <c r="CB30" s="117"/>
      <c r="CC30" s="117"/>
      <c r="CD30" s="117"/>
      <c r="CE30" s="117"/>
      <c r="CF30" s="117"/>
      <c r="CG30" s="117"/>
      <c r="CH30" s="117"/>
      <c r="CI30" s="117"/>
      <c r="CJ30" s="117"/>
      <c r="CK30" s="117"/>
      <c r="CL30" s="117"/>
      <c r="CM30" s="117"/>
      <c r="CN30" s="117"/>
      <c r="CO30" s="117"/>
      <c r="CP30" s="117"/>
      <c r="CQ30" s="117"/>
      <c r="CR30" s="117"/>
      <c r="CS30" s="117"/>
      <c r="CT30" s="117"/>
      <c r="CU30" s="117"/>
      <c r="CV30" s="117"/>
      <c r="CW30" s="117"/>
    </row>
    <row r="31" spans="1:101" ht="24" customHeight="1" x14ac:dyDescent="0.3">
      <c r="A31" s="872"/>
      <c r="B31" s="872"/>
      <c r="C31" s="872"/>
      <c r="D31" s="212"/>
      <c r="E31" s="861" t="s">
        <v>26</v>
      </c>
      <c r="F31" s="861"/>
      <c r="G31" s="861"/>
      <c r="H31" s="861"/>
      <c r="I31" s="861"/>
      <c r="J31" s="861"/>
      <c r="K31" s="861"/>
      <c r="L31" s="861"/>
      <c r="M31" s="861"/>
      <c r="N31" s="861"/>
      <c r="O31" s="861"/>
      <c r="P31" s="861"/>
      <c r="Q31" s="861"/>
      <c r="R31" s="861"/>
      <c r="S31" s="861"/>
      <c r="T31" s="861"/>
      <c r="U31" s="861"/>
      <c r="V31" s="820">
        <f>'Расчетный лист'!DF79</f>
        <v>1.4</v>
      </c>
      <c r="W31" s="820"/>
      <c r="X31" s="820"/>
      <c r="Y31" s="821" t="s">
        <v>225</v>
      </c>
      <c r="Z31" s="821"/>
      <c r="AA31" s="821"/>
      <c r="AB31" s="841"/>
      <c r="AC31" s="839" t="s">
        <v>437</v>
      </c>
      <c r="AD31" s="839"/>
      <c r="AE31" s="841"/>
      <c r="AF31" s="151"/>
      <c r="AG31" s="496"/>
      <c r="AH31" s="497"/>
      <c r="AI31" s="497"/>
      <c r="AJ31" s="497"/>
      <c r="AK31" s="497"/>
      <c r="AL31" s="497"/>
      <c r="AM31" s="497"/>
      <c r="AN31" s="497"/>
      <c r="AO31" s="497"/>
      <c r="AP31" s="497"/>
      <c r="AQ31" s="497"/>
      <c r="AR31" s="497"/>
      <c r="AS31" s="889"/>
      <c r="AT31" s="849">
        <f>'Расчетный лист'!BZ85</f>
        <v>7.4089128959999988E-5</v>
      </c>
      <c r="AU31" s="849"/>
      <c r="AV31" s="849"/>
      <c r="AW31" s="849"/>
      <c r="AX31" s="821" t="s">
        <v>485</v>
      </c>
      <c r="AY31" s="821"/>
      <c r="AZ31" s="821"/>
      <c r="BA31" s="176"/>
      <c r="BB31" s="524" t="s">
        <v>463</v>
      </c>
      <c r="BC31" s="525"/>
      <c r="BD31" s="182"/>
      <c r="BE31" s="155"/>
      <c r="BF31" s="156"/>
      <c r="BG31" s="156"/>
      <c r="BH31" s="156"/>
      <c r="BI31" s="156"/>
      <c r="BJ31" s="15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117"/>
      <c r="BX31" s="117"/>
      <c r="BY31" s="117"/>
      <c r="BZ31" s="117"/>
      <c r="CA31" s="117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7"/>
      <c r="CV31" s="117"/>
      <c r="CW31" s="117"/>
    </row>
    <row r="32" spans="1:101" ht="24" customHeight="1" x14ac:dyDescent="0.3">
      <c r="A32" s="872"/>
      <c r="B32" s="872"/>
      <c r="C32" s="872"/>
      <c r="D32" s="212"/>
      <c r="E32" s="861"/>
      <c r="F32" s="861"/>
      <c r="G32" s="861"/>
      <c r="H32" s="861"/>
      <c r="I32" s="861"/>
      <c r="J32" s="861"/>
      <c r="K32" s="861"/>
      <c r="L32" s="861"/>
      <c r="M32" s="861"/>
      <c r="N32" s="861"/>
      <c r="O32" s="861"/>
      <c r="P32" s="861"/>
      <c r="Q32" s="861"/>
      <c r="R32" s="861"/>
      <c r="S32" s="861"/>
      <c r="T32" s="861"/>
      <c r="U32" s="861"/>
      <c r="V32" s="820"/>
      <c r="W32" s="820"/>
      <c r="X32" s="820"/>
      <c r="Y32" s="821"/>
      <c r="Z32" s="821"/>
      <c r="AA32" s="821"/>
      <c r="AB32" s="841"/>
      <c r="AC32" s="839"/>
      <c r="AD32" s="839"/>
      <c r="AE32" s="841"/>
      <c r="AF32" s="151"/>
      <c r="AG32" s="496"/>
      <c r="AH32" s="497"/>
      <c r="AI32" s="497"/>
      <c r="AJ32" s="497"/>
      <c r="AK32" s="497"/>
      <c r="AL32" s="497"/>
      <c r="AM32" s="497"/>
      <c r="AN32" s="497"/>
      <c r="AO32" s="497"/>
      <c r="AP32" s="497"/>
      <c r="AQ32" s="497"/>
      <c r="AR32" s="497"/>
      <c r="AS32" s="889"/>
      <c r="AT32" s="850"/>
      <c r="AU32" s="850"/>
      <c r="AV32" s="850"/>
      <c r="AW32" s="850"/>
      <c r="AX32" s="843"/>
      <c r="AY32" s="843"/>
      <c r="AZ32" s="843"/>
      <c r="BA32" s="361"/>
      <c r="BB32" s="887"/>
      <c r="BC32" s="888"/>
      <c r="BD32" s="423"/>
      <c r="BE32" s="265"/>
      <c r="BF32" s="266"/>
      <c r="BG32" s="266"/>
      <c r="BH32" s="266"/>
      <c r="BI32" s="266"/>
      <c r="BJ32" s="26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7"/>
      <c r="CB32" s="117"/>
      <c r="CC32" s="117"/>
      <c r="CD32" s="117"/>
      <c r="CE32" s="117"/>
      <c r="CF32" s="117"/>
      <c r="CG32" s="117"/>
      <c r="CH32" s="117"/>
      <c r="CI32" s="117"/>
      <c r="CJ32" s="117"/>
      <c r="CK32" s="117"/>
      <c r="CL32" s="117"/>
      <c r="CM32" s="117"/>
      <c r="CN32" s="117"/>
      <c r="CO32" s="117"/>
      <c r="CP32" s="117"/>
      <c r="CQ32" s="117"/>
      <c r="CR32" s="117"/>
      <c r="CS32" s="117"/>
      <c r="CT32" s="117"/>
      <c r="CU32" s="117"/>
      <c r="CV32" s="117"/>
      <c r="CW32" s="117"/>
    </row>
    <row r="33" spans="1:101" ht="24" customHeight="1" x14ac:dyDescent="0.3">
      <c r="A33" s="872" t="s">
        <v>487</v>
      </c>
      <c r="B33" s="872"/>
      <c r="C33" s="872"/>
      <c r="D33" s="83" t="s">
        <v>439</v>
      </c>
      <c r="E33" s="885" t="s">
        <v>40</v>
      </c>
      <c r="F33" s="885"/>
      <c r="G33" s="114"/>
      <c r="H33" s="125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126"/>
      <c r="U33" s="114"/>
      <c r="V33" s="823" t="s">
        <v>42</v>
      </c>
      <c r="W33" s="823"/>
      <c r="X33" s="823"/>
      <c r="Y33" s="824" t="s">
        <v>43</v>
      </c>
      <c r="Z33" s="824"/>
      <c r="AA33" s="824"/>
      <c r="AB33" s="811" t="s">
        <v>44</v>
      </c>
      <c r="AC33" s="811"/>
      <c r="AD33" s="811"/>
      <c r="AE33" s="811"/>
      <c r="AF33" s="151"/>
      <c r="AG33" s="496"/>
      <c r="AH33" s="497"/>
      <c r="AI33" s="497"/>
      <c r="AJ33" s="497"/>
      <c r="AK33" s="497"/>
      <c r="AL33" s="497"/>
      <c r="AM33" s="497"/>
      <c r="AN33" s="497"/>
      <c r="AO33" s="497"/>
      <c r="AP33" s="497"/>
      <c r="AQ33" s="497"/>
      <c r="AR33" s="497"/>
      <c r="AS33" s="889"/>
      <c r="AT33" s="818"/>
      <c r="AU33" s="818"/>
      <c r="AV33" s="818"/>
      <c r="AW33" s="818"/>
      <c r="AX33" s="818"/>
      <c r="AY33" s="818"/>
      <c r="AZ33" s="818"/>
      <c r="BA33" s="818"/>
      <c r="BB33" s="818"/>
      <c r="BC33" s="818"/>
      <c r="BD33" s="818"/>
      <c r="BE33" s="265"/>
      <c r="BF33" s="266"/>
      <c r="BG33" s="266"/>
      <c r="BH33" s="266"/>
      <c r="BI33" s="266"/>
      <c r="BJ33" s="267"/>
      <c r="BK33" s="117"/>
      <c r="BL33" s="117"/>
      <c r="BM33" s="117"/>
      <c r="BN33" s="117"/>
      <c r="BO33" s="117"/>
      <c r="BP33" s="117"/>
      <c r="BQ33" s="117"/>
      <c r="BR33" s="117"/>
      <c r="BS33" s="117"/>
      <c r="BT33" s="117"/>
      <c r="BU33" s="117"/>
      <c r="BV33" s="117"/>
      <c r="BW33" s="117"/>
      <c r="BX33" s="117"/>
      <c r="BY33" s="117"/>
      <c r="BZ33" s="117"/>
      <c r="CA33" s="117"/>
      <c r="CB33" s="117"/>
      <c r="CC33" s="117"/>
      <c r="CD33" s="117"/>
      <c r="CE33" s="117"/>
      <c r="CF33" s="117"/>
      <c r="CG33" s="117"/>
      <c r="CH33" s="117"/>
      <c r="CI33" s="117"/>
      <c r="CJ33" s="117"/>
      <c r="CK33" s="117"/>
      <c r="CL33" s="117"/>
      <c r="CM33" s="117"/>
      <c r="CN33" s="117"/>
      <c r="CO33" s="117"/>
      <c r="CP33" s="117"/>
      <c r="CQ33" s="117"/>
      <c r="CR33" s="117"/>
      <c r="CS33" s="117"/>
      <c r="CT33" s="117"/>
      <c r="CU33" s="117"/>
      <c r="CV33" s="117"/>
      <c r="CW33" s="117"/>
    </row>
    <row r="34" spans="1:101" ht="24" customHeight="1" x14ac:dyDescent="0.3">
      <c r="A34" s="872"/>
      <c r="B34" s="872"/>
      <c r="C34" s="872"/>
      <c r="D34" s="212"/>
      <c r="E34" s="861" t="s">
        <v>27</v>
      </c>
      <c r="F34" s="861"/>
      <c r="G34" s="861"/>
      <c r="H34" s="861"/>
      <c r="I34" s="861"/>
      <c r="J34" s="861"/>
      <c r="K34" s="861"/>
      <c r="L34" s="861"/>
      <c r="M34" s="861"/>
      <c r="N34" s="861"/>
      <c r="O34" s="861"/>
      <c r="P34" s="861"/>
      <c r="Q34" s="861"/>
      <c r="R34" s="861"/>
      <c r="S34" s="861"/>
      <c r="T34" s="861"/>
      <c r="U34" s="861"/>
      <c r="V34" s="820">
        <f>'Расчетный лист'!DF83</f>
        <v>1.4850000000000001</v>
      </c>
      <c r="W34" s="820"/>
      <c r="X34" s="820"/>
      <c r="Y34" s="821" t="s">
        <v>225</v>
      </c>
      <c r="Z34" s="821"/>
      <c r="AA34" s="821"/>
      <c r="AB34" s="841"/>
      <c r="AC34" s="839" t="s">
        <v>436</v>
      </c>
      <c r="AD34" s="839"/>
      <c r="AE34" s="841"/>
      <c r="AF34" s="151"/>
      <c r="AG34" s="876">
        <v>26</v>
      </c>
      <c r="AH34" s="877"/>
      <c r="AI34" s="113"/>
      <c r="AJ34" s="122"/>
      <c r="AK34" s="15"/>
      <c r="AL34" s="15"/>
      <c r="AM34" s="15"/>
      <c r="AN34" s="15"/>
      <c r="AO34" s="15"/>
      <c r="AP34" s="15"/>
      <c r="AQ34" s="15"/>
      <c r="AR34" s="15"/>
      <c r="AS34" s="15"/>
      <c r="AT34" s="123"/>
      <c r="AU34" s="113"/>
      <c r="AV34" s="823" t="s">
        <v>42</v>
      </c>
      <c r="AW34" s="823"/>
      <c r="AX34" s="823"/>
      <c r="AY34" s="824" t="s">
        <v>43</v>
      </c>
      <c r="AZ34" s="824"/>
      <c r="BA34" s="824"/>
      <c r="BB34" s="811" t="s">
        <v>44</v>
      </c>
      <c r="BC34" s="811"/>
      <c r="BD34" s="811"/>
      <c r="BE34" s="811"/>
      <c r="BF34" s="846" t="s">
        <v>46</v>
      </c>
      <c r="BG34" s="847"/>
      <c r="BH34" s="847"/>
      <c r="BI34" s="847"/>
      <c r="BJ34" s="848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117"/>
      <c r="BZ34" s="117"/>
      <c r="CA34" s="117"/>
      <c r="CB34" s="117"/>
      <c r="CC34" s="117"/>
      <c r="CD34" s="117"/>
      <c r="CE34" s="117"/>
      <c r="CF34" s="117"/>
      <c r="CG34" s="117"/>
      <c r="CH34" s="117"/>
      <c r="CI34" s="117"/>
      <c r="CJ34" s="117"/>
      <c r="CK34" s="117"/>
      <c r="CL34" s="117"/>
      <c r="CM34" s="117"/>
      <c r="CN34" s="117"/>
      <c r="CO34" s="117"/>
      <c r="CP34" s="117"/>
      <c r="CQ34" s="117"/>
      <c r="CR34" s="117"/>
      <c r="CS34" s="117"/>
      <c r="CT34" s="117"/>
      <c r="CU34" s="117"/>
      <c r="CV34" s="117"/>
      <c r="CW34" s="117"/>
    </row>
    <row r="35" spans="1:101" ht="24" customHeight="1" x14ac:dyDescent="0.3">
      <c r="A35" s="872"/>
      <c r="B35" s="872"/>
      <c r="C35" s="872"/>
      <c r="D35" s="212"/>
      <c r="E35" s="861"/>
      <c r="F35" s="861"/>
      <c r="G35" s="861"/>
      <c r="H35" s="861"/>
      <c r="I35" s="861"/>
      <c r="J35" s="861"/>
      <c r="K35" s="861"/>
      <c r="L35" s="861"/>
      <c r="M35" s="861"/>
      <c r="N35" s="861"/>
      <c r="O35" s="861"/>
      <c r="P35" s="861"/>
      <c r="Q35" s="861"/>
      <c r="R35" s="861"/>
      <c r="S35" s="861"/>
      <c r="T35" s="861"/>
      <c r="U35" s="861"/>
      <c r="V35" s="820"/>
      <c r="W35" s="820"/>
      <c r="X35" s="820"/>
      <c r="Y35" s="821"/>
      <c r="Z35" s="821"/>
      <c r="AA35" s="821"/>
      <c r="AB35" s="841"/>
      <c r="AC35" s="839"/>
      <c r="AD35" s="839"/>
      <c r="AE35" s="841"/>
      <c r="AF35" s="151"/>
      <c r="AG35" s="820"/>
      <c r="AH35" s="820"/>
      <c r="AI35" s="820"/>
      <c r="AJ35" s="820"/>
      <c r="AK35" s="820"/>
      <c r="AL35" s="820"/>
      <c r="AM35" s="820"/>
      <c r="AN35" s="820"/>
      <c r="AO35" s="820"/>
      <c r="AP35" s="820"/>
      <c r="AQ35" s="820"/>
      <c r="AR35" s="820"/>
      <c r="AS35" s="820"/>
      <c r="AT35" s="820"/>
      <c r="AU35" s="820"/>
      <c r="AV35" s="820">
        <f>'Расчетный лист'!BZ89</f>
        <v>0.65939324774399988</v>
      </c>
      <c r="AW35" s="820"/>
      <c r="AX35" s="820"/>
      <c r="AY35" s="821" t="s">
        <v>241</v>
      </c>
      <c r="AZ35" s="821"/>
      <c r="BA35" s="821"/>
      <c r="BB35" s="841"/>
      <c r="BC35" s="839" t="s">
        <v>467</v>
      </c>
      <c r="BD35" s="839"/>
      <c r="BE35" s="841"/>
      <c r="BF35" s="212"/>
      <c r="BG35" s="212"/>
      <c r="BH35" s="212"/>
      <c r="BI35" s="212"/>
      <c r="BJ35" s="212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117"/>
      <c r="CU35" s="117"/>
      <c r="CV35" s="117"/>
      <c r="CW35" s="117"/>
    </row>
    <row r="36" spans="1:101" ht="24" customHeight="1" x14ac:dyDescent="0.3">
      <c r="A36" s="871" t="s">
        <v>489</v>
      </c>
      <c r="B36" s="872"/>
      <c r="C36" s="872"/>
      <c r="D36" s="212"/>
      <c r="E36" s="885" t="s">
        <v>40</v>
      </c>
      <c r="F36" s="885"/>
      <c r="G36" s="114"/>
      <c r="H36" s="125"/>
      <c r="I36" s="58"/>
      <c r="J36" s="58"/>
      <c r="K36" s="58"/>
      <c r="L36" s="58"/>
      <c r="M36" s="58"/>
      <c r="N36" s="58"/>
      <c r="O36" s="58"/>
      <c r="P36" s="126"/>
      <c r="Q36" s="114"/>
      <c r="R36" s="823" t="s">
        <v>42</v>
      </c>
      <c r="S36" s="823"/>
      <c r="T36" s="823"/>
      <c r="U36" s="824" t="s">
        <v>43</v>
      </c>
      <c r="V36" s="824"/>
      <c r="W36" s="824"/>
      <c r="X36" s="811" t="s">
        <v>44</v>
      </c>
      <c r="Y36" s="811"/>
      <c r="Z36" s="811"/>
      <c r="AA36" s="811"/>
      <c r="AB36" s="811" t="s">
        <v>142</v>
      </c>
      <c r="AC36" s="811"/>
      <c r="AD36" s="811"/>
      <c r="AE36" s="811"/>
      <c r="AF36" s="151"/>
      <c r="AG36" s="820"/>
      <c r="AH36" s="820"/>
      <c r="AI36" s="820"/>
      <c r="AJ36" s="820"/>
      <c r="AK36" s="820"/>
      <c r="AL36" s="820"/>
      <c r="AM36" s="820"/>
      <c r="AN36" s="820"/>
      <c r="AO36" s="820"/>
      <c r="AP36" s="820"/>
      <c r="AQ36" s="820"/>
      <c r="AR36" s="820"/>
      <c r="AS36" s="820"/>
      <c r="AT36" s="820"/>
      <c r="AU36" s="820"/>
      <c r="AV36" s="820"/>
      <c r="AW36" s="820"/>
      <c r="AX36" s="820"/>
      <c r="AY36" s="821"/>
      <c r="AZ36" s="821"/>
      <c r="BA36" s="821"/>
      <c r="BB36" s="841"/>
      <c r="BC36" s="839"/>
      <c r="BD36" s="839"/>
      <c r="BE36" s="841"/>
      <c r="BF36" s="212"/>
      <c r="BG36" s="212"/>
      <c r="BH36" s="212"/>
      <c r="BI36" s="212"/>
      <c r="BJ36" s="212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7"/>
      <c r="CC36" s="117"/>
      <c r="CD36" s="117"/>
      <c r="CE36" s="117"/>
      <c r="CF36" s="117"/>
      <c r="CG36" s="117"/>
      <c r="CH36" s="117"/>
      <c r="CI36" s="117"/>
      <c r="CJ36" s="117"/>
      <c r="CK36" s="117"/>
      <c r="CL36" s="117"/>
      <c r="CM36" s="117"/>
      <c r="CN36" s="117"/>
      <c r="CO36" s="117"/>
      <c r="CP36" s="117"/>
      <c r="CQ36" s="117"/>
      <c r="CR36" s="117"/>
      <c r="CS36" s="117"/>
      <c r="CT36" s="117"/>
      <c r="CU36" s="117"/>
      <c r="CV36" s="117"/>
      <c r="CW36" s="117"/>
    </row>
    <row r="37" spans="1:101" ht="24" customHeight="1" x14ac:dyDescent="0.3">
      <c r="A37" s="872"/>
      <c r="B37" s="872"/>
      <c r="C37" s="872"/>
      <c r="D37" s="212"/>
      <c r="E37" s="861" t="s">
        <v>444</v>
      </c>
      <c r="F37" s="861"/>
      <c r="G37" s="861"/>
      <c r="H37" s="861"/>
      <c r="I37" s="861"/>
      <c r="J37" s="861"/>
      <c r="K37" s="861"/>
      <c r="L37" s="861"/>
      <c r="M37" s="861"/>
      <c r="N37" s="861"/>
      <c r="O37" s="861"/>
      <c r="P37" s="861"/>
      <c r="Q37" s="861"/>
      <c r="R37" s="820">
        <f>V7</f>
        <v>0.69</v>
      </c>
      <c r="S37" s="820"/>
      <c r="T37" s="820"/>
      <c r="U37" s="821" t="s">
        <v>443</v>
      </c>
      <c r="V37" s="821"/>
      <c r="W37" s="821"/>
      <c r="X37" s="841"/>
      <c r="Y37" s="839" t="s">
        <v>110</v>
      </c>
      <c r="Z37" s="839"/>
      <c r="AA37" s="841"/>
      <c r="AB37" s="873" t="s">
        <v>462</v>
      </c>
      <c r="AC37" s="873"/>
      <c r="AD37" s="873"/>
      <c r="AE37" s="873"/>
      <c r="AF37" s="836" t="s">
        <v>148</v>
      </c>
      <c r="AG37" s="151"/>
      <c r="AH37" s="886" t="s">
        <v>40</v>
      </c>
      <c r="AI37" s="733"/>
      <c r="AJ37" s="115"/>
      <c r="AK37" s="110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5"/>
      <c r="BA37" s="844" t="s">
        <v>42</v>
      </c>
      <c r="BB37" s="844"/>
      <c r="BC37" s="844"/>
      <c r="BD37" s="845" t="s">
        <v>43</v>
      </c>
      <c r="BE37" s="845"/>
      <c r="BF37" s="845"/>
      <c r="BG37" s="881" t="s">
        <v>44</v>
      </c>
      <c r="BH37" s="881"/>
      <c r="BI37" s="881"/>
      <c r="BJ37" s="881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117"/>
      <c r="BZ37" s="117"/>
      <c r="CA37" s="117"/>
      <c r="CB37" s="117"/>
      <c r="CC37" s="117"/>
      <c r="CD37" s="117"/>
      <c r="CE37" s="117"/>
      <c r="CF37" s="117"/>
      <c r="CG37" s="117"/>
      <c r="CH37" s="117"/>
      <c r="CI37" s="117"/>
      <c r="CJ37" s="117"/>
      <c r="CK37" s="117"/>
      <c r="CL37" s="117"/>
      <c r="CM37" s="117"/>
      <c r="CN37" s="117"/>
      <c r="CO37" s="117"/>
      <c r="CP37" s="117"/>
      <c r="CQ37" s="117"/>
      <c r="CR37" s="117"/>
      <c r="CS37" s="117"/>
      <c r="CT37" s="117"/>
      <c r="CU37" s="117"/>
      <c r="CV37" s="117"/>
      <c r="CW37" s="117"/>
    </row>
    <row r="38" spans="1:101" ht="24" customHeight="1" x14ac:dyDescent="0.3">
      <c r="A38" s="872"/>
      <c r="B38" s="872"/>
      <c r="C38" s="872"/>
      <c r="D38" s="212"/>
      <c r="E38" s="861"/>
      <c r="F38" s="861"/>
      <c r="G38" s="861"/>
      <c r="H38" s="861"/>
      <c r="I38" s="861"/>
      <c r="J38" s="861"/>
      <c r="K38" s="861"/>
      <c r="L38" s="861"/>
      <c r="M38" s="861"/>
      <c r="N38" s="861"/>
      <c r="O38" s="861"/>
      <c r="P38" s="861"/>
      <c r="Q38" s="861"/>
      <c r="R38" s="820"/>
      <c r="S38" s="820"/>
      <c r="T38" s="820"/>
      <c r="U38" s="821"/>
      <c r="V38" s="821"/>
      <c r="W38" s="821"/>
      <c r="X38" s="841"/>
      <c r="Y38" s="839"/>
      <c r="Z38" s="839"/>
      <c r="AA38" s="841"/>
      <c r="AB38" s="873"/>
      <c r="AC38" s="873"/>
      <c r="AD38" s="873"/>
      <c r="AE38" s="873"/>
      <c r="AF38" s="837"/>
      <c r="AG38" s="151"/>
      <c r="AH38" s="545" t="s">
        <v>200</v>
      </c>
      <c r="AI38" s="545"/>
      <c r="AJ38" s="545"/>
      <c r="AK38" s="545"/>
      <c r="AL38" s="545"/>
      <c r="AM38" s="545"/>
      <c r="AN38" s="545"/>
      <c r="AO38" s="545"/>
      <c r="AP38" s="545"/>
      <c r="AQ38" s="545"/>
      <c r="AR38" s="545"/>
      <c r="AS38" s="545"/>
      <c r="AT38" s="545"/>
      <c r="AU38" s="545"/>
      <c r="AV38" s="545"/>
      <c r="AW38" s="545"/>
      <c r="AX38" s="545"/>
      <c r="AY38" s="545"/>
      <c r="AZ38" s="829"/>
      <c r="BA38" s="820">
        <v>8900</v>
      </c>
      <c r="BB38" s="820"/>
      <c r="BC38" s="820"/>
      <c r="BD38" s="821" t="s">
        <v>468</v>
      </c>
      <c r="BE38" s="821"/>
      <c r="BF38" s="821"/>
      <c r="BG38" s="841"/>
      <c r="BH38" s="839" t="s">
        <v>466</v>
      </c>
      <c r="BI38" s="839"/>
      <c r="BJ38" s="841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 s="117"/>
      <c r="CP38" s="117"/>
      <c r="CQ38" s="117"/>
      <c r="CR38" s="117"/>
      <c r="CS38" s="117"/>
      <c r="CT38" s="117"/>
      <c r="CU38" s="117"/>
      <c r="CV38" s="117"/>
      <c r="CW38" s="117"/>
    </row>
    <row r="39" spans="1:101" ht="24" customHeight="1" x14ac:dyDescent="0.3">
      <c r="A39" s="212"/>
      <c r="B39" s="885" t="s">
        <v>40</v>
      </c>
      <c r="C39" s="885"/>
      <c r="D39" s="114"/>
      <c r="E39" s="125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126"/>
      <c r="Q39" s="114"/>
      <c r="R39" s="823" t="s">
        <v>42</v>
      </c>
      <c r="S39" s="823"/>
      <c r="T39" s="823"/>
      <c r="U39" s="824" t="s">
        <v>43</v>
      </c>
      <c r="V39" s="824"/>
      <c r="W39" s="824"/>
      <c r="X39" s="811" t="s">
        <v>44</v>
      </c>
      <c r="Y39" s="811"/>
      <c r="Z39" s="811"/>
      <c r="AA39" s="811"/>
      <c r="AB39" s="811" t="s">
        <v>46</v>
      </c>
      <c r="AC39" s="811"/>
      <c r="AD39" s="811"/>
      <c r="AE39" s="811"/>
      <c r="AF39" s="838"/>
      <c r="AG39" s="151"/>
      <c r="AH39" s="545"/>
      <c r="AI39" s="545"/>
      <c r="AJ39" s="545"/>
      <c r="AK39" s="545"/>
      <c r="AL39" s="545"/>
      <c r="AM39" s="545"/>
      <c r="AN39" s="545"/>
      <c r="AO39" s="545"/>
      <c r="AP39" s="545"/>
      <c r="AQ39" s="545"/>
      <c r="AR39" s="545"/>
      <c r="AS39" s="545"/>
      <c r="AT39" s="545"/>
      <c r="AU39" s="545"/>
      <c r="AV39" s="545"/>
      <c r="AW39" s="545"/>
      <c r="AX39" s="545"/>
      <c r="AY39" s="545"/>
      <c r="AZ39" s="829"/>
      <c r="BA39" s="842"/>
      <c r="BB39" s="842"/>
      <c r="BC39" s="842"/>
      <c r="BD39" s="843"/>
      <c r="BE39" s="843"/>
      <c r="BF39" s="843"/>
      <c r="BG39" s="182"/>
      <c r="BH39" s="840"/>
      <c r="BI39" s="840"/>
      <c r="BJ39" s="182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  <c r="CA39" s="11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</row>
    <row r="40" spans="1:101" ht="24" customHeight="1" x14ac:dyDescent="0.3">
      <c r="A40" s="212"/>
      <c r="B40" s="861" t="s">
        <v>490</v>
      </c>
      <c r="C40" s="861"/>
      <c r="D40" s="861"/>
      <c r="E40" s="861"/>
      <c r="F40" s="861"/>
      <c r="G40" s="861"/>
      <c r="H40" s="861"/>
      <c r="I40" s="861"/>
      <c r="J40" s="861"/>
      <c r="K40" s="861"/>
      <c r="L40" s="861"/>
      <c r="M40" s="861"/>
      <c r="N40" s="861"/>
      <c r="O40" s="861"/>
      <c r="P40" s="861"/>
      <c r="Q40" s="861"/>
      <c r="R40" s="820">
        <f>'Расчетный лист'!AP46</f>
        <v>0.7238093671679029</v>
      </c>
      <c r="S40" s="820"/>
      <c r="T40" s="820"/>
      <c r="U40" s="821" t="s">
        <v>443</v>
      </c>
      <c r="V40" s="821"/>
      <c r="W40" s="821"/>
      <c r="X40" s="841"/>
      <c r="Y40" s="839" t="s">
        <v>235</v>
      </c>
      <c r="Z40" s="839"/>
      <c r="AA40" s="841"/>
      <c r="AB40" s="212"/>
      <c r="AC40" s="212"/>
      <c r="AD40" s="212"/>
      <c r="AE40" s="212"/>
      <c r="AF40" s="837" t="s">
        <v>148</v>
      </c>
      <c r="AG40" s="151"/>
      <c r="AH40" s="885" t="s">
        <v>40</v>
      </c>
      <c r="AI40" s="885"/>
      <c r="AJ40" s="113"/>
      <c r="AK40" s="122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13"/>
      <c r="BA40" s="823" t="s">
        <v>42</v>
      </c>
      <c r="BB40" s="823"/>
      <c r="BC40" s="823"/>
      <c r="BD40" s="824" t="s">
        <v>43</v>
      </c>
      <c r="BE40" s="824"/>
      <c r="BF40" s="824"/>
      <c r="BG40" s="811" t="s">
        <v>44</v>
      </c>
      <c r="BH40" s="811"/>
      <c r="BI40" s="811"/>
      <c r="BJ40" s="811"/>
      <c r="BK40" s="117"/>
      <c r="BL40" s="117"/>
      <c r="BM40" s="117"/>
      <c r="BN40" s="117"/>
      <c r="BO40" s="117"/>
      <c r="BP40" s="117"/>
      <c r="BQ40" s="117"/>
      <c r="BR40" s="117"/>
      <c r="BS40" s="117"/>
      <c r="BT40" s="117"/>
      <c r="BU40" s="117"/>
      <c r="BV40" s="117"/>
      <c r="BW40" s="117"/>
      <c r="BX40" s="117"/>
      <c r="BY40" s="117"/>
      <c r="BZ40" s="117"/>
      <c r="CA40" s="117"/>
      <c r="CB40" s="117"/>
      <c r="CC40" s="117"/>
      <c r="CD40" s="117"/>
      <c r="CE40" s="117"/>
      <c r="CF40" s="117"/>
      <c r="CG40" s="117"/>
      <c r="CH40" s="117"/>
      <c r="CI40" s="117"/>
      <c r="CJ40" s="117"/>
      <c r="CK40" s="117"/>
      <c r="CL40" s="117"/>
      <c r="CM40" s="117"/>
      <c r="CN40" s="117"/>
      <c r="CO40" s="117"/>
      <c r="CP40" s="117"/>
      <c r="CQ40" s="117"/>
      <c r="CR40" s="117"/>
      <c r="CS40" s="117"/>
      <c r="CT40" s="117"/>
      <c r="CU40" s="117"/>
      <c r="CV40" s="117"/>
      <c r="CW40" s="117"/>
    </row>
    <row r="41" spans="1:101" ht="24" customHeight="1" x14ac:dyDescent="0.3">
      <c r="A41" s="212"/>
      <c r="B41" s="861"/>
      <c r="C41" s="861"/>
      <c r="D41" s="861"/>
      <c r="E41" s="861"/>
      <c r="F41" s="861"/>
      <c r="G41" s="861"/>
      <c r="H41" s="861"/>
      <c r="I41" s="861"/>
      <c r="J41" s="861"/>
      <c r="K41" s="861"/>
      <c r="L41" s="861"/>
      <c r="M41" s="861"/>
      <c r="N41" s="861"/>
      <c r="O41" s="861"/>
      <c r="P41" s="861"/>
      <c r="Q41" s="861"/>
      <c r="R41" s="820"/>
      <c r="S41" s="820"/>
      <c r="T41" s="820"/>
      <c r="U41" s="821"/>
      <c r="V41" s="821"/>
      <c r="W41" s="821"/>
      <c r="X41" s="841"/>
      <c r="Y41" s="839"/>
      <c r="Z41" s="839"/>
      <c r="AA41" s="841"/>
      <c r="AB41" s="212"/>
      <c r="AC41" s="212"/>
      <c r="AD41" s="212"/>
      <c r="AE41" s="212"/>
      <c r="AF41" s="837"/>
      <c r="AG41" s="151"/>
      <c r="AH41" s="544" t="s">
        <v>205</v>
      </c>
      <c r="AI41" s="545"/>
      <c r="AJ41" s="545"/>
      <c r="AK41" s="545"/>
      <c r="AL41" s="545"/>
      <c r="AM41" s="545"/>
      <c r="AN41" s="545"/>
      <c r="AO41" s="545"/>
      <c r="AP41" s="545"/>
      <c r="AQ41" s="545"/>
      <c r="AR41" s="545"/>
      <c r="AS41" s="545"/>
      <c r="AT41" s="545"/>
      <c r="AU41" s="545"/>
      <c r="AV41" s="545"/>
      <c r="AW41" s="545"/>
      <c r="AX41" s="545"/>
      <c r="AY41" s="545"/>
      <c r="AZ41" s="829"/>
      <c r="BA41" s="820">
        <v>1.75</v>
      </c>
      <c r="BB41" s="820"/>
      <c r="BC41" s="820"/>
      <c r="BD41" s="821" t="s">
        <v>469</v>
      </c>
      <c r="BE41" s="821"/>
      <c r="BF41" s="821"/>
      <c r="BG41" s="841"/>
      <c r="BH41" s="839" t="s">
        <v>465</v>
      </c>
      <c r="BI41" s="839"/>
      <c r="BJ41" s="841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  <c r="CH41" s="117"/>
      <c r="CI41" s="117"/>
      <c r="CJ41" s="117"/>
      <c r="CK41" s="117"/>
      <c r="CL41" s="117"/>
      <c r="CM41" s="117"/>
      <c r="CN41" s="117"/>
      <c r="CO41" s="117"/>
      <c r="CP41" s="117"/>
      <c r="CQ41" s="117"/>
      <c r="CR41" s="117"/>
      <c r="CS41" s="117"/>
      <c r="CT41" s="117"/>
      <c r="CU41" s="117"/>
      <c r="CV41" s="117"/>
      <c r="CW41" s="117"/>
    </row>
    <row r="42" spans="1:101" ht="24" customHeight="1" x14ac:dyDescent="0.3">
      <c r="A42" s="872" t="s">
        <v>487</v>
      </c>
      <c r="B42" s="872"/>
      <c r="C42" s="872"/>
      <c r="D42" s="83" t="s">
        <v>439</v>
      </c>
      <c r="E42" s="885" t="s">
        <v>40</v>
      </c>
      <c r="F42" s="885"/>
      <c r="G42" s="114"/>
      <c r="H42" s="125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126"/>
      <c r="U42" s="114"/>
      <c r="V42" s="823" t="s">
        <v>42</v>
      </c>
      <c r="W42" s="823"/>
      <c r="X42" s="823"/>
      <c r="Y42" s="824" t="s">
        <v>43</v>
      </c>
      <c r="Z42" s="824"/>
      <c r="AA42" s="824"/>
      <c r="AB42" s="811" t="s">
        <v>44</v>
      </c>
      <c r="AC42" s="811"/>
      <c r="AD42" s="811"/>
      <c r="AE42" s="811"/>
      <c r="AF42" s="838"/>
      <c r="AG42" s="190"/>
      <c r="AH42" s="544"/>
      <c r="AI42" s="545"/>
      <c r="AJ42" s="545"/>
      <c r="AK42" s="545"/>
      <c r="AL42" s="545"/>
      <c r="AM42" s="545"/>
      <c r="AN42" s="545"/>
      <c r="AO42" s="545"/>
      <c r="AP42" s="545"/>
      <c r="AQ42" s="545"/>
      <c r="AR42" s="545"/>
      <c r="AS42" s="545"/>
      <c r="AT42" s="545"/>
      <c r="AU42" s="545"/>
      <c r="AV42" s="545"/>
      <c r="AW42" s="545"/>
      <c r="AX42" s="545"/>
      <c r="AY42" s="545"/>
      <c r="AZ42" s="829"/>
      <c r="BA42" s="842"/>
      <c r="BB42" s="842"/>
      <c r="BC42" s="842"/>
      <c r="BD42" s="843"/>
      <c r="BE42" s="843"/>
      <c r="BF42" s="843"/>
      <c r="BG42" s="182"/>
      <c r="BH42" s="840"/>
      <c r="BI42" s="840"/>
      <c r="BJ42" s="182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  <c r="CH42" s="117"/>
      <c r="CI42" s="117"/>
      <c r="CJ42" s="117"/>
      <c r="CK42" s="117"/>
      <c r="CL42" s="117"/>
      <c r="CM42" s="117"/>
      <c r="CN42" s="117"/>
      <c r="CO42" s="117"/>
      <c r="CP42" s="117"/>
      <c r="CQ42" s="117"/>
      <c r="CR42" s="117"/>
      <c r="CS42" s="117"/>
      <c r="CT42" s="117"/>
      <c r="CU42" s="117"/>
      <c r="CV42" s="117"/>
      <c r="CW42" s="117"/>
    </row>
    <row r="43" spans="1:101" ht="24" customHeight="1" x14ac:dyDescent="0.3">
      <c r="A43" s="872"/>
      <c r="B43" s="872"/>
      <c r="C43" s="872"/>
      <c r="D43" s="212"/>
      <c r="E43" s="861" t="s">
        <v>445</v>
      </c>
      <c r="F43" s="861"/>
      <c r="G43" s="861"/>
      <c r="H43" s="861"/>
      <c r="I43" s="861"/>
      <c r="J43" s="861"/>
      <c r="K43" s="861"/>
      <c r="L43" s="861"/>
      <c r="M43" s="861"/>
      <c r="N43" s="861"/>
      <c r="O43" s="861"/>
      <c r="P43" s="861"/>
      <c r="Q43" s="861"/>
      <c r="R43" s="861"/>
      <c r="S43" s="861"/>
      <c r="T43" s="861"/>
      <c r="U43" s="861"/>
      <c r="V43" s="820">
        <f>'Расчетный лист'!AP50</f>
        <v>59</v>
      </c>
      <c r="W43" s="820"/>
      <c r="X43" s="820"/>
      <c r="Y43" s="821" t="s">
        <v>488</v>
      </c>
      <c r="Z43" s="821"/>
      <c r="AA43" s="821"/>
      <c r="AB43" s="841"/>
      <c r="AC43" s="839" t="s">
        <v>57</v>
      </c>
      <c r="AD43" s="839"/>
      <c r="AE43" s="841"/>
      <c r="AF43" s="151"/>
      <c r="AG43" s="876">
        <v>27</v>
      </c>
      <c r="AH43" s="877"/>
      <c r="AI43" s="113"/>
      <c r="AJ43" s="122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23"/>
      <c r="AV43" s="113"/>
      <c r="AW43" s="823" t="s">
        <v>42</v>
      </c>
      <c r="AX43" s="823"/>
      <c r="AY43" s="823"/>
      <c r="AZ43" s="824" t="s">
        <v>43</v>
      </c>
      <c r="BA43" s="824"/>
      <c r="BB43" s="824"/>
      <c r="BC43" s="811" t="s">
        <v>44</v>
      </c>
      <c r="BD43" s="811"/>
      <c r="BE43" s="811"/>
      <c r="BF43" s="811"/>
      <c r="BG43" s="846" t="s">
        <v>46</v>
      </c>
      <c r="BH43" s="847"/>
      <c r="BI43" s="847"/>
      <c r="BJ43" s="848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  <c r="CH43" s="117"/>
      <c r="CI43" s="117"/>
      <c r="CJ43" s="117"/>
      <c r="CK43" s="117"/>
      <c r="CL43" s="117"/>
      <c r="CM43" s="117"/>
      <c r="CN43" s="117"/>
      <c r="CO43" s="117"/>
      <c r="CP43" s="117"/>
      <c r="CQ43" s="117"/>
      <c r="CR43" s="117"/>
      <c r="CS43" s="117"/>
      <c r="CT43" s="117"/>
      <c r="CU43" s="117"/>
      <c r="CV43" s="117"/>
      <c r="CW43" s="117"/>
    </row>
    <row r="44" spans="1:101" ht="24" customHeight="1" x14ac:dyDescent="0.3">
      <c r="A44" s="872"/>
      <c r="B44" s="872"/>
      <c r="C44" s="872"/>
      <c r="D44" s="212"/>
      <c r="E44" s="861"/>
      <c r="F44" s="861"/>
      <c r="G44" s="861"/>
      <c r="H44" s="861"/>
      <c r="I44" s="861"/>
      <c r="J44" s="861"/>
      <c r="K44" s="861"/>
      <c r="L44" s="861"/>
      <c r="M44" s="861"/>
      <c r="N44" s="861"/>
      <c r="O44" s="861"/>
      <c r="P44" s="861"/>
      <c r="Q44" s="861"/>
      <c r="R44" s="861"/>
      <c r="S44" s="861"/>
      <c r="T44" s="861"/>
      <c r="U44" s="861"/>
      <c r="V44" s="820"/>
      <c r="W44" s="820"/>
      <c r="X44" s="820"/>
      <c r="Y44" s="821"/>
      <c r="Z44" s="821"/>
      <c r="AA44" s="821"/>
      <c r="AB44" s="841"/>
      <c r="AC44" s="839"/>
      <c r="AD44" s="839"/>
      <c r="AE44" s="841"/>
      <c r="AF44" s="151"/>
      <c r="AG44" s="820"/>
      <c r="AH44" s="820"/>
      <c r="AI44" s="820"/>
      <c r="AJ44" s="820"/>
      <c r="AK44" s="820"/>
      <c r="AL44" s="820"/>
      <c r="AM44" s="820"/>
      <c r="AN44" s="820"/>
      <c r="AO44" s="820"/>
      <c r="AP44" s="820"/>
      <c r="AQ44" s="820"/>
      <c r="AR44" s="820"/>
      <c r="AS44" s="820"/>
      <c r="AT44" s="820"/>
      <c r="AU44" s="820"/>
      <c r="AV44" s="820"/>
      <c r="AW44" s="820">
        <f>'Расчетный лист'!BZ101</f>
        <v>230.06133333333332</v>
      </c>
      <c r="AX44" s="820"/>
      <c r="AY44" s="820"/>
      <c r="AZ44" s="821" t="s">
        <v>242</v>
      </c>
      <c r="BA44" s="821"/>
      <c r="BB44" s="821"/>
      <c r="BC44" s="841"/>
      <c r="BD44" s="839" t="s">
        <v>431</v>
      </c>
      <c r="BE44" s="839"/>
      <c r="BF44" s="841"/>
      <c r="BG44" s="212"/>
      <c r="BH44" s="212"/>
      <c r="BI44" s="212"/>
      <c r="BJ44" s="212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7"/>
      <c r="CB44" s="117"/>
      <c r="CC44" s="117"/>
      <c r="CD44" s="117"/>
      <c r="CE44" s="117"/>
      <c r="CF44" s="117"/>
      <c r="CG44" s="117"/>
      <c r="CH44" s="117"/>
      <c r="CI44" s="117"/>
      <c r="CJ44" s="117"/>
      <c r="CK44" s="117"/>
      <c r="CL44" s="117"/>
      <c r="CM44" s="117"/>
      <c r="CN44" s="117"/>
      <c r="CO44" s="117"/>
      <c r="CP44" s="117"/>
      <c r="CQ44" s="117"/>
      <c r="CR44" s="117"/>
      <c r="CS44" s="117"/>
      <c r="CT44" s="117"/>
      <c r="CU44" s="117"/>
      <c r="CV44" s="117"/>
      <c r="CW44" s="117"/>
    </row>
    <row r="45" spans="1:101" ht="24" customHeight="1" x14ac:dyDescent="0.3">
      <c r="A45" s="127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128"/>
      <c r="AF45" s="151"/>
      <c r="AG45" s="820"/>
      <c r="AH45" s="820"/>
      <c r="AI45" s="820"/>
      <c r="AJ45" s="820"/>
      <c r="AK45" s="820"/>
      <c r="AL45" s="820"/>
      <c r="AM45" s="820"/>
      <c r="AN45" s="820"/>
      <c r="AO45" s="820"/>
      <c r="AP45" s="820"/>
      <c r="AQ45" s="820"/>
      <c r="AR45" s="820"/>
      <c r="AS45" s="820"/>
      <c r="AT45" s="820"/>
      <c r="AU45" s="820"/>
      <c r="AV45" s="820"/>
      <c r="AW45" s="820"/>
      <c r="AX45" s="820"/>
      <c r="AY45" s="820"/>
      <c r="AZ45" s="821"/>
      <c r="BA45" s="821"/>
      <c r="BB45" s="821"/>
      <c r="BC45" s="841"/>
      <c r="BD45" s="839"/>
      <c r="BE45" s="839"/>
      <c r="BF45" s="841"/>
      <c r="BG45" s="212"/>
      <c r="BH45" s="212"/>
      <c r="BI45" s="212"/>
      <c r="BJ45" s="212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  <c r="CE45" s="117"/>
      <c r="CF45" s="117"/>
      <c r="CG45" s="117"/>
      <c r="CH45" s="117"/>
      <c r="CI45" s="117"/>
      <c r="CJ45" s="117"/>
      <c r="CK45" s="117"/>
      <c r="CL45" s="117"/>
      <c r="CM45" s="117"/>
      <c r="CN45" s="117"/>
      <c r="CO45" s="117"/>
      <c r="CP45" s="117"/>
      <c r="CQ45" s="117"/>
      <c r="CR45" s="117"/>
      <c r="CS45" s="117"/>
      <c r="CT45" s="117"/>
      <c r="CU45" s="117"/>
      <c r="CV45" s="117"/>
      <c r="CW45" s="117"/>
    </row>
    <row r="46" spans="1:101" ht="24" customHeight="1" x14ac:dyDescent="0.3">
      <c r="A46" s="12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128"/>
      <c r="AF46" s="151"/>
      <c r="AG46" s="820"/>
      <c r="AH46" s="820"/>
      <c r="AI46" s="820"/>
      <c r="AJ46" s="820"/>
      <c r="AK46" s="820"/>
      <c r="AL46" s="820"/>
      <c r="AM46" s="820"/>
      <c r="AN46" s="820"/>
      <c r="AO46" s="820"/>
      <c r="AP46" s="820"/>
      <c r="AQ46" s="820"/>
      <c r="AR46" s="820"/>
      <c r="AS46" s="820"/>
      <c r="AT46" s="820"/>
      <c r="AU46" s="820"/>
      <c r="AV46" s="820"/>
      <c r="AW46" s="812"/>
      <c r="AX46" s="812"/>
      <c r="AY46" s="812"/>
      <c r="AZ46" s="812"/>
      <c r="BA46" s="812"/>
      <c r="BB46" s="812"/>
      <c r="BC46" s="812"/>
      <c r="BD46" s="812"/>
      <c r="BE46" s="812"/>
      <c r="BF46" s="812"/>
      <c r="BG46" s="212"/>
      <c r="BH46" s="212"/>
      <c r="BI46" s="212"/>
      <c r="BJ46" s="212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7"/>
      <c r="CO46" s="117"/>
      <c r="CP46" s="117"/>
      <c r="CQ46" s="117"/>
      <c r="CR46" s="117"/>
      <c r="CS46" s="117"/>
      <c r="CT46" s="117"/>
      <c r="CU46" s="117"/>
      <c r="CV46" s="117"/>
      <c r="CW46" s="117"/>
    </row>
    <row r="47" spans="1:101" ht="24" customHeight="1" x14ac:dyDescent="0.3">
      <c r="A47" s="12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128"/>
      <c r="AF47" s="818"/>
      <c r="AG47" s="818"/>
      <c r="AH47" s="818"/>
      <c r="AI47" s="818"/>
      <c r="AJ47" s="818"/>
      <c r="AK47" s="818"/>
      <c r="AL47" s="818"/>
      <c r="AM47" s="818"/>
      <c r="AN47" s="818"/>
      <c r="AO47" s="818"/>
      <c r="AP47" s="818"/>
      <c r="AQ47" s="818"/>
      <c r="AR47" s="818"/>
      <c r="AS47" s="818"/>
      <c r="AT47" s="818"/>
      <c r="AU47" s="818"/>
      <c r="AV47" s="818"/>
      <c r="AW47" s="818"/>
      <c r="AX47" s="818"/>
      <c r="AY47" s="818"/>
      <c r="AZ47" s="818"/>
      <c r="BA47" s="818"/>
      <c r="BB47" s="818"/>
      <c r="BC47" s="818"/>
      <c r="BD47" s="818"/>
      <c r="BE47" s="818"/>
      <c r="BF47" s="818"/>
      <c r="BG47" s="818"/>
      <c r="BH47" s="818"/>
      <c r="BI47" s="818"/>
      <c r="BJ47" s="818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7"/>
      <c r="CB47" s="117"/>
      <c r="CC47" s="117"/>
      <c r="CD47" s="117"/>
      <c r="CE47" s="117"/>
      <c r="CF47" s="117"/>
      <c r="CG47" s="117"/>
      <c r="CH47" s="117"/>
      <c r="CI47" s="117"/>
      <c r="CJ47" s="117"/>
      <c r="CK47" s="117"/>
      <c r="CL47" s="117"/>
      <c r="CM47" s="117"/>
      <c r="CN47" s="117"/>
      <c r="CO47" s="117"/>
      <c r="CP47" s="117"/>
      <c r="CQ47" s="117"/>
      <c r="CR47" s="117"/>
      <c r="CS47" s="117"/>
      <c r="CT47" s="117"/>
      <c r="CU47" s="117"/>
      <c r="CV47" s="117"/>
      <c r="CW47" s="117"/>
    </row>
    <row r="48" spans="1:101" ht="24" customHeight="1" x14ac:dyDescent="0.3">
      <c r="A48" s="121"/>
      <c r="B48" s="813" t="s">
        <v>427</v>
      </c>
      <c r="C48" s="813"/>
      <c r="D48" s="813"/>
      <c r="E48" s="813"/>
      <c r="F48" s="813"/>
      <c r="G48" s="813"/>
      <c r="H48" s="813"/>
      <c r="I48" s="813"/>
      <c r="J48" s="813"/>
      <c r="K48" s="813"/>
      <c r="L48" s="813"/>
      <c r="M48" s="813"/>
      <c r="N48" s="813"/>
      <c r="O48" s="813"/>
      <c r="P48" s="813"/>
      <c r="Q48" s="813"/>
      <c r="R48" s="813"/>
      <c r="S48" s="813"/>
      <c r="T48" s="813"/>
      <c r="U48" s="813"/>
      <c r="V48" s="813"/>
      <c r="W48" s="813"/>
      <c r="X48" s="121"/>
      <c r="Y48" s="813" t="s">
        <v>420</v>
      </c>
      <c r="Z48" s="813"/>
      <c r="AA48" s="813"/>
      <c r="AB48" s="121"/>
      <c r="AC48" s="813">
        <f>AC24+1</f>
        <v>2</v>
      </c>
      <c r="AD48" s="813"/>
      <c r="AE48" s="121"/>
      <c r="AF48" s="121"/>
      <c r="AG48" s="813" t="s">
        <v>427</v>
      </c>
      <c r="AH48" s="813"/>
      <c r="AI48" s="813"/>
      <c r="AJ48" s="813"/>
      <c r="AK48" s="813"/>
      <c r="AL48" s="813"/>
      <c r="AM48" s="813"/>
      <c r="AN48" s="813"/>
      <c r="AO48" s="813"/>
      <c r="AP48" s="813"/>
      <c r="AQ48" s="813"/>
      <c r="AR48" s="813"/>
      <c r="AS48" s="813"/>
      <c r="AT48" s="813"/>
      <c r="AU48" s="813"/>
      <c r="AV48" s="813"/>
      <c r="AW48" s="813"/>
      <c r="AX48" s="813"/>
      <c r="AY48" s="813"/>
      <c r="AZ48" s="813"/>
      <c r="BA48" s="813"/>
      <c r="BB48" s="813"/>
      <c r="BC48" s="121"/>
      <c r="BD48" s="813" t="s">
        <v>420</v>
      </c>
      <c r="BE48" s="813"/>
      <c r="BF48" s="813"/>
      <c r="BG48" s="121"/>
      <c r="BH48" s="813">
        <f>BH24+1</f>
        <v>8</v>
      </c>
      <c r="BI48" s="813"/>
      <c r="BJ48" s="121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7"/>
      <c r="BV48" s="117"/>
      <c r="BW48" s="117"/>
      <c r="BX48" s="117"/>
      <c r="BY48" s="117"/>
      <c r="BZ48" s="117"/>
      <c r="CA48" s="117"/>
      <c r="CB48" s="117"/>
      <c r="CC48" s="117"/>
      <c r="CD48" s="117"/>
      <c r="CE48" s="117"/>
      <c r="CF48" s="117"/>
      <c r="CG48" s="117"/>
      <c r="CH48" s="117"/>
      <c r="CI48" s="117"/>
      <c r="CJ48" s="117"/>
      <c r="CK48" s="117"/>
      <c r="CL48" s="117"/>
      <c r="CM48" s="117"/>
      <c r="CN48" s="117"/>
      <c r="CO48" s="117"/>
      <c r="CP48" s="117"/>
      <c r="CQ48" s="117"/>
      <c r="CR48" s="117"/>
      <c r="CS48" s="117"/>
      <c r="CT48" s="117"/>
      <c r="CU48" s="117"/>
      <c r="CV48" s="117"/>
      <c r="CW48" s="117"/>
    </row>
    <row r="49" spans="1:101" ht="24" customHeight="1" x14ac:dyDescent="0.3">
      <c r="A49" s="830" t="str">
        <f>$A$1</f>
        <v>Расчет однофазного конденсаторного асинхронного микродвигателя Pн 90 Вт,  2p = 6, n = 955 об/мин</v>
      </c>
      <c r="B49" s="831"/>
      <c r="C49" s="831"/>
      <c r="D49" s="831"/>
      <c r="E49" s="831"/>
      <c r="F49" s="831"/>
      <c r="G49" s="831"/>
      <c r="H49" s="831"/>
      <c r="I49" s="831"/>
      <c r="J49" s="831"/>
      <c r="K49" s="831"/>
      <c r="L49" s="831"/>
      <c r="M49" s="831"/>
      <c r="N49" s="831"/>
      <c r="O49" s="831"/>
      <c r="P49" s="831"/>
      <c r="Q49" s="831"/>
      <c r="R49" s="831"/>
      <c r="S49" s="831"/>
      <c r="T49" s="831"/>
      <c r="U49" s="831"/>
      <c r="V49" s="831"/>
      <c r="W49" s="831"/>
      <c r="X49" s="831"/>
      <c r="Y49" s="831"/>
      <c r="Z49" s="831"/>
      <c r="AA49" s="831"/>
      <c r="AB49" s="831"/>
      <c r="AC49" s="831"/>
      <c r="AD49" s="831"/>
      <c r="AE49" s="832"/>
      <c r="AF49" s="830" t="str">
        <f>$A$1</f>
        <v>Расчет однофазного конденсаторного асинхронного микродвигателя Pн 90 Вт,  2p = 6, n = 955 об/мин</v>
      </c>
      <c r="AG49" s="831"/>
      <c r="AH49" s="831"/>
      <c r="AI49" s="831"/>
      <c r="AJ49" s="831"/>
      <c r="AK49" s="831"/>
      <c r="AL49" s="831"/>
      <c r="AM49" s="831"/>
      <c r="AN49" s="831"/>
      <c r="AO49" s="831"/>
      <c r="AP49" s="831"/>
      <c r="AQ49" s="831"/>
      <c r="AR49" s="831"/>
      <c r="AS49" s="831"/>
      <c r="AT49" s="831"/>
      <c r="AU49" s="831"/>
      <c r="AV49" s="831"/>
      <c r="AW49" s="831"/>
      <c r="AX49" s="831"/>
      <c r="AY49" s="831"/>
      <c r="AZ49" s="831"/>
      <c r="BA49" s="831"/>
      <c r="BB49" s="831"/>
      <c r="BC49" s="831"/>
      <c r="BD49" s="831"/>
      <c r="BE49" s="831"/>
      <c r="BF49" s="831"/>
      <c r="BG49" s="831"/>
      <c r="BH49" s="831"/>
      <c r="BI49" s="831"/>
      <c r="BJ49" s="832"/>
      <c r="BK49" s="117"/>
      <c r="BL49" s="117"/>
      <c r="BM49" s="117"/>
      <c r="BN49" s="117"/>
      <c r="BO49" s="117"/>
      <c r="BP49" s="117"/>
      <c r="BQ49" s="117"/>
      <c r="BR49" s="117"/>
      <c r="BS49" s="117"/>
      <c r="BT49" s="117"/>
      <c r="BU49" s="117"/>
      <c r="BV49" s="117"/>
      <c r="BW49" s="117"/>
      <c r="BX49" s="117"/>
      <c r="BY49" s="117"/>
      <c r="BZ49" s="117"/>
      <c r="CA49" s="117"/>
      <c r="CB49" s="117"/>
      <c r="CC49" s="117"/>
      <c r="CD49" s="117"/>
      <c r="CE49" s="117"/>
      <c r="CF49" s="117"/>
      <c r="CG49" s="117"/>
      <c r="CH49" s="117"/>
      <c r="CI49" s="117"/>
      <c r="CJ49" s="117"/>
      <c r="CK49" s="117"/>
      <c r="CL49" s="117"/>
      <c r="CM49" s="117"/>
      <c r="CN49" s="117"/>
      <c r="CO49" s="117"/>
      <c r="CP49" s="117"/>
      <c r="CQ49" s="117"/>
      <c r="CR49" s="117"/>
      <c r="CS49" s="117"/>
      <c r="CT49" s="117"/>
      <c r="CU49" s="117"/>
      <c r="CV49" s="117"/>
      <c r="CW49" s="117"/>
    </row>
    <row r="50" spans="1:101" ht="24" customHeight="1" x14ac:dyDescent="0.3">
      <c r="A50" s="151"/>
      <c r="B50" s="876">
        <v>3</v>
      </c>
      <c r="C50" s="877"/>
      <c r="D50" s="113"/>
      <c r="E50" s="12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23"/>
      <c r="Q50" s="113"/>
      <c r="R50" s="823" t="s">
        <v>42</v>
      </c>
      <c r="S50" s="823"/>
      <c r="T50" s="823"/>
      <c r="U50" s="824" t="s">
        <v>43</v>
      </c>
      <c r="V50" s="824"/>
      <c r="W50" s="824"/>
      <c r="X50" s="811" t="s">
        <v>44</v>
      </c>
      <c r="Y50" s="811"/>
      <c r="Z50" s="811"/>
      <c r="AA50" s="811"/>
      <c r="AB50" s="543" t="s">
        <v>46</v>
      </c>
      <c r="AC50" s="543"/>
      <c r="AD50" s="543"/>
      <c r="AE50" s="543"/>
      <c r="AF50" s="151"/>
      <c r="AG50" s="884">
        <v>28</v>
      </c>
      <c r="AH50" s="569"/>
      <c r="AI50" s="113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13"/>
      <c r="AV50" s="823" t="s">
        <v>42</v>
      </c>
      <c r="AW50" s="823"/>
      <c r="AX50" s="823"/>
      <c r="AY50" s="824" t="s">
        <v>43</v>
      </c>
      <c r="AZ50" s="824"/>
      <c r="BA50" s="824"/>
      <c r="BB50" s="811" t="s">
        <v>44</v>
      </c>
      <c r="BC50" s="811"/>
      <c r="BD50" s="811"/>
      <c r="BE50" s="846"/>
      <c r="BF50" s="811" t="s">
        <v>46</v>
      </c>
      <c r="BG50" s="811"/>
      <c r="BH50" s="811"/>
      <c r="BI50" s="811"/>
      <c r="BJ50" s="811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7"/>
      <c r="CB50" s="117"/>
      <c r="CC50" s="117"/>
      <c r="CD50" s="117"/>
      <c r="CE50" s="117"/>
      <c r="CF50" s="117"/>
      <c r="CG50" s="117"/>
      <c r="CH50" s="117"/>
      <c r="CI50" s="117"/>
      <c r="CJ50" s="117"/>
      <c r="CK50" s="117"/>
      <c r="CL50" s="117"/>
      <c r="CM50" s="117"/>
      <c r="CN50" s="117"/>
      <c r="CO50" s="117"/>
      <c r="CP50" s="117"/>
      <c r="CQ50" s="117"/>
      <c r="CR50" s="117"/>
      <c r="CS50" s="117"/>
      <c r="CT50" s="117"/>
      <c r="CU50" s="117"/>
      <c r="CV50" s="117"/>
      <c r="CW50" s="117"/>
    </row>
    <row r="51" spans="1:101" ht="24" customHeight="1" x14ac:dyDescent="0.3">
      <c r="A51" s="151"/>
      <c r="B51" s="820" t="s">
        <v>180</v>
      </c>
      <c r="C51" s="820"/>
      <c r="D51" s="820"/>
      <c r="E51" s="820"/>
      <c r="F51" s="820"/>
      <c r="G51" s="820"/>
      <c r="H51" s="820"/>
      <c r="I51" s="820"/>
      <c r="J51" s="820"/>
      <c r="K51" s="820"/>
      <c r="L51" s="820"/>
      <c r="M51" s="820"/>
      <c r="N51" s="820"/>
      <c r="O51" s="820"/>
      <c r="P51" s="820"/>
      <c r="Q51" s="820"/>
      <c r="R51" s="820">
        <f>'Расчетный лист'!T65</f>
        <v>12</v>
      </c>
      <c r="S51" s="820"/>
      <c r="T51" s="820"/>
      <c r="U51" s="821" t="s">
        <v>119</v>
      </c>
      <c r="V51" s="821"/>
      <c r="W51" s="821"/>
      <c r="X51" s="841"/>
      <c r="Y51" s="839" t="s">
        <v>431</v>
      </c>
      <c r="Z51" s="839"/>
      <c r="AA51" s="841"/>
      <c r="AB51" s="212"/>
      <c r="AC51" s="212"/>
      <c r="AD51" s="212"/>
      <c r="AE51" s="212"/>
      <c r="AF51" s="151"/>
      <c r="AG51" s="497"/>
      <c r="AH51" s="497"/>
      <c r="AI51" s="497"/>
      <c r="AJ51" s="497"/>
      <c r="AK51" s="497"/>
      <c r="AL51" s="497"/>
      <c r="AM51" s="497"/>
      <c r="AN51" s="497"/>
      <c r="AO51" s="497"/>
      <c r="AP51" s="497"/>
      <c r="AQ51" s="497"/>
      <c r="AR51" s="497"/>
      <c r="AS51" s="497"/>
      <c r="AT51" s="497"/>
      <c r="AU51" s="497"/>
      <c r="AV51" s="820">
        <f>'Расчетный лист'!BZ105</f>
        <v>88.122693119999994</v>
      </c>
      <c r="AW51" s="820"/>
      <c r="AX51" s="820"/>
      <c r="AY51" s="821" t="s">
        <v>242</v>
      </c>
      <c r="AZ51" s="821"/>
      <c r="BA51" s="821"/>
      <c r="BB51" s="841"/>
      <c r="BC51" s="839" t="s">
        <v>470</v>
      </c>
      <c r="BD51" s="839"/>
      <c r="BE51" s="883"/>
      <c r="BF51" s="212"/>
      <c r="BG51" s="212"/>
      <c r="BH51" s="212"/>
      <c r="BI51" s="212"/>
      <c r="BJ51" s="212"/>
      <c r="BK51" s="117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  <c r="CA51" s="117"/>
      <c r="CB51" s="117"/>
      <c r="CC51" s="117"/>
      <c r="CD51" s="117"/>
      <c r="CE51" s="117"/>
      <c r="CF51" s="117"/>
      <c r="CG51" s="117"/>
      <c r="CH51" s="117"/>
      <c r="CI51" s="117"/>
      <c r="CJ51" s="117"/>
      <c r="CK51" s="117"/>
      <c r="CL51" s="117"/>
      <c r="CM51" s="117"/>
      <c r="CN51" s="117"/>
      <c r="CO51" s="117"/>
      <c r="CP51" s="117"/>
      <c r="CQ51" s="117"/>
      <c r="CR51" s="117"/>
      <c r="CS51" s="117"/>
      <c r="CT51" s="117"/>
      <c r="CU51" s="117"/>
      <c r="CV51" s="117"/>
      <c r="CW51" s="117"/>
    </row>
    <row r="52" spans="1:101" ht="24" customHeight="1" x14ac:dyDescent="0.3">
      <c r="A52" s="151"/>
      <c r="B52" s="820"/>
      <c r="C52" s="820"/>
      <c r="D52" s="820"/>
      <c r="E52" s="820"/>
      <c r="F52" s="820"/>
      <c r="G52" s="820"/>
      <c r="H52" s="820"/>
      <c r="I52" s="820"/>
      <c r="J52" s="820"/>
      <c r="K52" s="820"/>
      <c r="L52" s="820"/>
      <c r="M52" s="820"/>
      <c r="N52" s="820"/>
      <c r="O52" s="820"/>
      <c r="P52" s="820"/>
      <c r="Q52" s="820"/>
      <c r="R52" s="820"/>
      <c r="S52" s="820"/>
      <c r="T52" s="820"/>
      <c r="U52" s="821"/>
      <c r="V52" s="821"/>
      <c r="W52" s="821"/>
      <c r="X52" s="841"/>
      <c r="Y52" s="839"/>
      <c r="Z52" s="839"/>
      <c r="AA52" s="841"/>
      <c r="AB52" s="212"/>
      <c r="AC52" s="212"/>
      <c r="AD52" s="212"/>
      <c r="AE52" s="212"/>
      <c r="AF52" s="151"/>
      <c r="AG52" s="497"/>
      <c r="AH52" s="497"/>
      <c r="AI52" s="497"/>
      <c r="AJ52" s="497"/>
      <c r="AK52" s="497"/>
      <c r="AL52" s="497"/>
      <c r="AM52" s="497"/>
      <c r="AN52" s="497"/>
      <c r="AO52" s="497"/>
      <c r="AP52" s="497"/>
      <c r="AQ52" s="497"/>
      <c r="AR52" s="497"/>
      <c r="AS52" s="497"/>
      <c r="AT52" s="497"/>
      <c r="AU52" s="497"/>
      <c r="AV52" s="820"/>
      <c r="AW52" s="820"/>
      <c r="AX52" s="820"/>
      <c r="AY52" s="821"/>
      <c r="AZ52" s="821"/>
      <c r="BA52" s="821"/>
      <c r="BB52" s="841"/>
      <c r="BC52" s="839"/>
      <c r="BD52" s="839"/>
      <c r="BE52" s="883"/>
      <c r="BF52" s="212"/>
      <c r="BG52" s="212"/>
      <c r="BH52" s="212"/>
      <c r="BI52" s="212"/>
      <c r="BJ52" s="212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  <c r="CA52" s="117"/>
      <c r="CB52" s="117"/>
      <c r="CC52" s="117"/>
      <c r="CD52" s="117"/>
      <c r="CE52" s="117"/>
      <c r="CF52" s="117"/>
      <c r="CG52" s="117"/>
      <c r="CH52" s="117"/>
      <c r="CI52" s="117"/>
      <c r="CJ52" s="117"/>
      <c r="CK52" s="117"/>
      <c r="CL52" s="117"/>
      <c r="CM52" s="117"/>
      <c r="CN52" s="117"/>
      <c r="CO52" s="117"/>
      <c r="CP52" s="117"/>
      <c r="CQ52" s="117"/>
      <c r="CR52" s="117"/>
      <c r="CS52" s="117"/>
      <c r="CT52" s="117"/>
      <c r="CU52" s="117"/>
      <c r="CV52" s="117"/>
      <c r="CW52" s="117"/>
    </row>
    <row r="53" spans="1:101" ht="24" customHeight="1" x14ac:dyDescent="0.3">
      <c r="A53" s="151"/>
      <c r="B53" s="820"/>
      <c r="C53" s="820"/>
      <c r="D53" s="820"/>
      <c r="E53" s="820"/>
      <c r="F53" s="820"/>
      <c r="G53" s="820"/>
      <c r="H53" s="820"/>
      <c r="I53" s="820"/>
      <c r="J53" s="820"/>
      <c r="K53" s="820"/>
      <c r="L53" s="820"/>
      <c r="M53" s="820"/>
      <c r="N53" s="820"/>
      <c r="O53" s="820"/>
      <c r="P53" s="820"/>
      <c r="Q53" s="820"/>
      <c r="R53" s="812"/>
      <c r="S53" s="812"/>
      <c r="T53" s="812"/>
      <c r="U53" s="812"/>
      <c r="V53" s="812"/>
      <c r="W53" s="812"/>
      <c r="X53" s="812"/>
      <c r="Y53" s="812"/>
      <c r="Z53" s="812"/>
      <c r="AA53" s="812"/>
      <c r="AB53" s="212"/>
      <c r="AC53" s="212"/>
      <c r="AD53" s="212"/>
      <c r="AE53" s="212"/>
      <c r="AF53" s="151"/>
      <c r="AG53" s="497"/>
      <c r="AH53" s="497"/>
      <c r="AI53" s="497"/>
      <c r="AJ53" s="497"/>
      <c r="AK53" s="497"/>
      <c r="AL53" s="497"/>
      <c r="AM53" s="497"/>
      <c r="AN53" s="497"/>
      <c r="AO53" s="497"/>
      <c r="AP53" s="497"/>
      <c r="AQ53" s="497"/>
      <c r="AR53" s="497"/>
      <c r="AS53" s="497"/>
      <c r="AT53" s="497"/>
      <c r="AU53" s="497"/>
      <c r="AV53" s="812"/>
      <c r="AW53" s="812"/>
      <c r="AX53" s="812"/>
      <c r="AY53" s="812"/>
      <c r="AZ53" s="812"/>
      <c r="BA53" s="812"/>
      <c r="BB53" s="812"/>
      <c r="BC53" s="812"/>
      <c r="BD53" s="812"/>
      <c r="BE53" s="812"/>
      <c r="BF53" s="212"/>
      <c r="BG53" s="212"/>
      <c r="BH53" s="212"/>
      <c r="BI53" s="212"/>
      <c r="BJ53" s="212"/>
    </row>
    <row r="54" spans="1:101" ht="24" customHeight="1" x14ac:dyDescent="0.3">
      <c r="A54" s="151"/>
      <c r="B54" s="876">
        <v>4</v>
      </c>
      <c r="C54" s="877"/>
      <c r="D54" s="113"/>
      <c r="E54" s="122"/>
      <c r="F54" s="15"/>
      <c r="G54" s="15"/>
      <c r="H54" s="15"/>
      <c r="I54" s="15"/>
      <c r="J54" s="15"/>
      <c r="K54" s="15"/>
      <c r="L54" s="15"/>
      <c r="M54" s="15"/>
      <c r="N54" s="15"/>
      <c r="O54" s="123"/>
      <c r="P54" s="113"/>
      <c r="Q54" s="823" t="s">
        <v>42</v>
      </c>
      <c r="R54" s="823"/>
      <c r="S54" s="823"/>
      <c r="T54" s="824" t="s">
        <v>43</v>
      </c>
      <c r="U54" s="824"/>
      <c r="V54" s="824"/>
      <c r="W54" s="811" t="s">
        <v>44</v>
      </c>
      <c r="X54" s="811"/>
      <c r="Y54" s="811"/>
      <c r="Z54" s="811"/>
      <c r="AA54" s="543" t="s">
        <v>46</v>
      </c>
      <c r="AB54" s="543"/>
      <c r="AC54" s="543"/>
      <c r="AD54" s="543"/>
      <c r="AE54" s="543"/>
      <c r="AF54" s="151"/>
      <c r="AG54" s="882">
        <v>29</v>
      </c>
      <c r="AH54" s="877"/>
      <c r="AI54" s="113"/>
      <c r="AJ54" s="122"/>
      <c r="AK54" s="15"/>
      <c r="AL54" s="15"/>
      <c r="AM54" s="15"/>
      <c r="AN54" s="15"/>
      <c r="AO54" s="15"/>
      <c r="AP54" s="15"/>
      <c r="AQ54" s="15"/>
      <c r="AR54" s="15"/>
      <c r="AS54" s="15"/>
      <c r="AT54" s="123"/>
      <c r="AU54" s="113"/>
      <c r="AV54" s="822" t="s">
        <v>42</v>
      </c>
      <c r="AW54" s="823"/>
      <c r="AX54" s="823"/>
      <c r="AY54" s="824" t="s">
        <v>43</v>
      </c>
      <c r="AZ54" s="824"/>
      <c r="BA54" s="824"/>
      <c r="BB54" s="811" t="s">
        <v>44</v>
      </c>
      <c r="BC54" s="811"/>
      <c r="BD54" s="811"/>
      <c r="BE54" s="811"/>
      <c r="BF54" s="811" t="s">
        <v>46</v>
      </c>
      <c r="BG54" s="811"/>
      <c r="BH54" s="811"/>
      <c r="BI54" s="811"/>
      <c r="BJ54" s="811"/>
    </row>
    <row r="55" spans="1:101" ht="24" customHeight="1" x14ac:dyDescent="0.3">
      <c r="A55" s="151"/>
      <c r="B55" s="813" t="s">
        <v>162</v>
      </c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20">
        <f>'Расчетный лист'!$T$69</f>
        <v>209</v>
      </c>
      <c r="R55" s="820"/>
      <c r="S55" s="820"/>
      <c r="T55" s="821" t="s">
        <v>104</v>
      </c>
      <c r="U55" s="821"/>
      <c r="V55" s="821"/>
      <c r="W55" s="841"/>
      <c r="X55" s="839" t="s">
        <v>479</v>
      </c>
      <c r="Y55" s="839"/>
      <c r="Z55" s="841"/>
      <c r="AA55" s="155"/>
      <c r="AB55" s="156"/>
      <c r="AC55" s="156"/>
      <c r="AD55" s="156"/>
      <c r="AE55" s="157"/>
      <c r="AF55" s="151"/>
      <c r="AG55" s="552"/>
      <c r="AH55" s="552"/>
      <c r="AI55" s="552"/>
      <c r="AJ55" s="552"/>
      <c r="AK55" s="552"/>
      <c r="AL55" s="552"/>
      <c r="AM55" s="552"/>
      <c r="AN55" s="552"/>
      <c r="AO55" s="552"/>
      <c r="AP55" s="552"/>
      <c r="AQ55" s="552"/>
      <c r="AR55" s="552"/>
      <c r="AS55" s="552"/>
      <c r="AT55" s="552"/>
      <c r="AU55" s="851"/>
      <c r="AV55" s="819">
        <f>'Расчетный лист'!BZ105</f>
        <v>88.122693119999994</v>
      </c>
      <c r="AW55" s="820"/>
      <c r="AX55" s="820"/>
      <c r="AY55" s="821" t="s">
        <v>242</v>
      </c>
      <c r="AZ55" s="821"/>
      <c r="BA55" s="821"/>
      <c r="BB55" s="841"/>
      <c r="BC55" s="839" t="s">
        <v>471</v>
      </c>
      <c r="BD55" s="839"/>
      <c r="BE55" s="841"/>
      <c r="BF55" s="212"/>
      <c r="BG55" s="212"/>
      <c r="BH55" s="212"/>
      <c r="BI55" s="212"/>
      <c r="BJ55" s="212"/>
    </row>
    <row r="56" spans="1:101" ht="24" customHeight="1" x14ac:dyDescent="0.3">
      <c r="A56" s="151"/>
      <c r="B56" s="813"/>
      <c r="C56" s="813"/>
      <c r="D56" s="813"/>
      <c r="E56" s="813"/>
      <c r="F56" s="813"/>
      <c r="G56" s="813"/>
      <c r="H56" s="813"/>
      <c r="I56" s="813"/>
      <c r="J56" s="813"/>
      <c r="K56" s="813"/>
      <c r="L56" s="813"/>
      <c r="M56" s="813"/>
      <c r="N56" s="813"/>
      <c r="O56" s="813"/>
      <c r="P56" s="813"/>
      <c r="Q56" s="820"/>
      <c r="R56" s="820"/>
      <c r="S56" s="820"/>
      <c r="T56" s="821"/>
      <c r="U56" s="821"/>
      <c r="V56" s="821"/>
      <c r="W56" s="841"/>
      <c r="X56" s="839"/>
      <c r="Y56" s="839"/>
      <c r="Z56" s="841"/>
      <c r="AA56" s="857"/>
      <c r="AB56" s="260"/>
      <c r="AC56" s="260"/>
      <c r="AD56" s="260"/>
      <c r="AE56" s="858"/>
      <c r="AF56" s="151"/>
      <c r="AG56" s="852"/>
      <c r="AH56" s="852"/>
      <c r="AI56" s="852"/>
      <c r="AJ56" s="852"/>
      <c r="AK56" s="852"/>
      <c r="AL56" s="852"/>
      <c r="AM56" s="852"/>
      <c r="AN56" s="852"/>
      <c r="AO56" s="852"/>
      <c r="AP56" s="852"/>
      <c r="AQ56" s="852"/>
      <c r="AR56" s="852"/>
      <c r="AS56" s="852"/>
      <c r="AT56" s="852"/>
      <c r="AU56" s="853"/>
      <c r="AV56" s="819"/>
      <c r="AW56" s="820"/>
      <c r="AX56" s="820"/>
      <c r="AY56" s="821"/>
      <c r="AZ56" s="821"/>
      <c r="BA56" s="821"/>
      <c r="BB56" s="841"/>
      <c r="BC56" s="839"/>
      <c r="BD56" s="839"/>
      <c r="BE56" s="841"/>
      <c r="BF56" s="212"/>
      <c r="BG56" s="212"/>
      <c r="BH56" s="212"/>
      <c r="BI56" s="212"/>
      <c r="BJ56" s="212"/>
    </row>
    <row r="57" spans="1:101" ht="24" customHeight="1" x14ac:dyDescent="0.3">
      <c r="A57" s="151"/>
      <c r="B57" s="876">
        <v>4.0999999999999996</v>
      </c>
      <c r="C57" s="877"/>
      <c r="D57" s="113"/>
      <c r="E57" s="122"/>
      <c r="F57" s="15"/>
      <c r="G57" s="15"/>
      <c r="H57" s="15"/>
      <c r="I57" s="15"/>
      <c r="J57" s="15"/>
      <c r="K57" s="15"/>
      <c r="L57" s="123"/>
      <c r="M57" s="113"/>
      <c r="N57" s="823" t="s">
        <v>42</v>
      </c>
      <c r="O57" s="823"/>
      <c r="P57" s="823"/>
      <c r="Q57" s="824" t="s">
        <v>43</v>
      </c>
      <c r="R57" s="824"/>
      <c r="S57" s="824"/>
      <c r="T57" s="811" t="s">
        <v>44</v>
      </c>
      <c r="U57" s="811"/>
      <c r="V57" s="811"/>
      <c r="W57" s="811"/>
      <c r="X57" s="543" t="s">
        <v>46</v>
      </c>
      <c r="Y57" s="543"/>
      <c r="Z57" s="543"/>
      <c r="AA57" s="543"/>
      <c r="AB57" s="543"/>
      <c r="AC57" s="543"/>
      <c r="AD57" s="543"/>
      <c r="AE57" s="543"/>
      <c r="AF57" s="151"/>
      <c r="AG57" s="882">
        <v>30</v>
      </c>
      <c r="AH57" s="877"/>
      <c r="AI57" s="113"/>
      <c r="AJ57" s="122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23"/>
      <c r="AV57" s="113"/>
      <c r="AW57" s="822" t="s">
        <v>42</v>
      </c>
      <c r="AX57" s="823"/>
      <c r="AY57" s="823"/>
      <c r="AZ57" s="824" t="s">
        <v>43</v>
      </c>
      <c r="BA57" s="824"/>
      <c r="BB57" s="824"/>
      <c r="BC57" s="811" t="s">
        <v>44</v>
      </c>
      <c r="BD57" s="811"/>
      <c r="BE57" s="811"/>
      <c r="BF57" s="881"/>
      <c r="BG57" s="833" t="s">
        <v>46</v>
      </c>
      <c r="BH57" s="834"/>
      <c r="BI57" s="834"/>
      <c r="BJ57" s="835"/>
    </row>
    <row r="58" spans="1:101" ht="24" customHeight="1" x14ac:dyDescent="0.3">
      <c r="A58" s="151"/>
      <c r="B58" s="860" t="s">
        <v>162</v>
      </c>
      <c r="C58" s="860"/>
      <c r="D58" s="860"/>
      <c r="E58" s="860"/>
      <c r="F58" s="860"/>
      <c r="G58" s="860"/>
      <c r="H58" s="860"/>
      <c r="I58" s="860"/>
      <c r="J58" s="860"/>
      <c r="K58" s="860"/>
      <c r="L58" s="860"/>
      <c r="M58" s="860"/>
      <c r="N58" s="820">
        <f>'Расчетный лист'!T73</f>
        <v>208.99999999999997</v>
      </c>
      <c r="O58" s="820"/>
      <c r="P58" s="820"/>
      <c r="Q58" s="821" t="s">
        <v>104</v>
      </c>
      <c r="R58" s="821"/>
      <c r="S58" s="821"/>
      <c r="T58" s="841"/>
      <c r="U58" s="839" t="s">
        <v>479</v>
      </c>
      <c r="V58" s="839"/>
      <c r="W58" s="841"/>
      <c r="X58" s="212"/>
      <c r="Y58" s="212"/>
      <c r="Z58" s="212"/>
      <c r="AA58" s="212"/>
      <c r="AB58" s="212"/>
      <c r="AC58" s="212"/>
      <c r="AD58" s="212"/>
      <c r="AE58" s="212"/>
      <c r="AF58" s="151"/>
      <c r="AG58" s="814" t="s">
        <v>229</v>
      </c>
      <c r="AH58" s="815"/>
      <c r="AI58" s="815"/>
      <c r="AJ58" s="815"/>
      <c r="AK58" s="815"/>
      <c r="AL58" s="815"/>
      <c r="AM58" s="815"/>
      <c r="AN58" s="815"/>
      <c r="AO58" s="815"/>
      <c r="AP58" s="815"/>
      <c r="AQ58" s="815"/>
      <c r="AR58" s="815"/>
      <c r="AS58" s="815"/>
      <c r="AT58" s="815"/>
      <c r="AU58" s="815"/>
      <c r="AV58" s="815"/>
      <c r="AW58" s="819">
        <f>'Расчетный лист'!DB65</f>
        <v>0.15937778911130945</v>
      </c>
      <c r="AX58" s="820"/>
      <c r="AY58" s="820"/>
      <c r="AZ58" s="821" t="s">
        <v>440</v>
      </c>
      <c r="BA58" s="821"/>
      <c r="BB58" s="821"/>
      <c r="BC58" s="841"/>
      <c r="BD58" s="839" t="s">
        <v>484</v>
      </c>
      <c r="BE58" s="839"/>
      <c r="BF58" s="841"/>
      <c r="BG58" s="266"/>
      <c r="BH58" s="266"/>
      <c r="BI58" s="266"/>
      <c r="BJ58" s="267"/>
    </row>
    <row r="59" spans="1:101" ht="24" customHeight="1" x14ac:dyDescent="0.3">
      <c r="A59" s="151"/>
      <c r="B59" s="860"/>
      <c r="C59" s="860"/>
      <c r="D59" s="860"/>
      <c r="E59" s="860"/>
      <c r="F59" s="860"/>
      <c r="G59" s="860"/>
      <c r="H59" s="860"/>
      <c r="I59" s="860"/>
      <c r="J59" s="860"/>
      <c r="K59" s="860"/>
      <c r="L59" s="860"/>
      <c r="M59" s="860"/>
      <c r="N59" s="820"/>
      <c r="O59" s="820"/>
      <c r="P59" s="820"/>
      <c r="Q59" s="821"/>
      <c r="R59" s="821"/>
      <c r="S59" s="821"/>
      <c r="T59" s="841"/>
      <c r="U59" s="839"/>
      <c r="V59" s="839"/>
      <c r="W59" s="841"/>
      <c r="X59" s="212"/>
      <c r="Y59" s="212"/>
      <c r="Z59" s="212"/>
      <c r="AA59" s="212"/>
      <c r="AB59" s="212"/>
      <c r="AC59" s="212"/>
      <c r="AD59" s="212"/>
      <c r="AE59" s="212"/>
      <c r="AF59" s="151"/>
      <c r="AG59" s="814"/>
      <c r="AH59" s="815"/>
      <c r="AI59" s="815"/>
      <c r="AJ59" s="815"/>
      <c r="AK59" s="815"/>
      <c r="AL59" s="815"/>
      <c r="AM59" s="815"/>
      <c r="AN59" s="815"/>
      <c r="AO59" s="815"/>
      <c r="AP59" s="815"/>
      <c r="AQ59" s="815"/>
      <c r="AR59" s="815"/>
      <c r="AS59" s="815"/>
      <c r="AT59" s="815"/>
      <c r="AU59" s="815"/>
      <c r="AV59" s="815"/>
      <c r="AW59" s="819"/>
      <c r="AX59" s="820"/>
      <c r="AY59" s="820"/>
      <c r="AZ59" s="821"/>
      <c r="BA59" s="821"/>
      <c r="BB59" s="821"/>
      <c r="BC59" s="841"/>
      <c r="BD59" s="839"/>
      <c r="BE59" s="839"/>
      <c r="BF59" s="841"/>
      <c r="BG59" s="266"/>
      <c r="BH59" s="266"/>
      <c r="BI59" s="266"/>
      <c r="BJ59" s="267"/>
    </row>
    <row r="60" spans="1:101" ht="24" customHeight="1" x14ac:dyDescent="0.3">
      <c r="A60" s="151"/>
      <c r="B60" s="876">
        <v>5</v>
      </c>
      <c r="C60" s="877"/>
      <c r="D60" s="113"/>
      <c r="E60" s="12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23"/>
      <c r="Q60" s="113"/>
      <c r="R60" s="823" t="s">
        <v>42</v>
      </c>
      <c r="S60" s="823"/>
      <c r="T60" s="823"/>
      <c r="U60" s="824" t="s">
        <v>43</v>
      </c>
      <c r="V60" s="824"/>
      <c r="W60" s="824"/>
      <c r="X60" s="811" t="s">
        <v>44</v>
      </c>
      <c r="Y60" s="811"/>
      <c r="Z60" s="811"/>
      <c r="AA60" s="811"/>
      <c r="AB60" s="543" t="s">
        <v>46</v>
      </c>
      <c r="AC60" s="543"/>
      <c r="AD60" s="543"/>
      <c r="AE60" s="543"/>
      <c r="AF60" s="190"/>
      <c r="AG60" s="816"/>
      <c r="AH60" s="817"/>
      <c r="AI60" s="817"/>
      <c r="AJ60" s="817"/>
      <c r="AK60" s="817"/>
      <c r="AL60" s="817"/>
      <c r="AM60" s="817"/>
      <c r="AN60" s="817"/>
      <c r="AO60" s="817"/>
      <c r="AP60" s="817"/>
      <c r="AQ60" s="817"/>
      <c r="AR60" s="817"/>
      <c r="AS60" s="817"/>
      <c r="AT60" s="817"/>
      <c r="AU60" s="817"/>
      <c r="AV60" s="817"/>
      <c r="AW60" s="818"/>
      <c r="AX60" s="818"/>
      <c r="AY60" s="818"/>
      <c r="AZ60" s="818"/>
      <c r="BA60" s="818"/>
      <c r="BB60" s="818"/>
      <c r="BC60" s="818"/>
      <c r="BD60" s="818"/>
      <c r="BE60" s="818"/>
      <c r="BF60" s="818"/>
      <c r="BG60" s="266"/>
      <c r="BH60" s="266"/>
      <c r="BI60" s="266"/>
      <c r="BJ60" s="267"/>
    </row>
    <row r="61" spans="1:101" ht="24" customHeight="1" x14ac:dyDescent="0.3">
      <c r="A61" s="151"/>
      <c r="B61" s="860" t="s">
        <v>163</v>
      </c>
      <c r="C61" s="860"/>
      <c r="D61" s="860"/>
      <c r="E61" s="860"/>
      <c r="F61" s="860"/>
      <c r="G61" s="860"/>
      <c r="H61" s="860"/>
      <c r="I61" s="860"/>
      <c r="J61" s="860"/>
      <c r="K61" s="860"/>
      <c r="L61" s="860"/>
      <c r="M61" s="860"/>
      <c r="N61" s="860"/>
      <c r="O61" s="860"/>
      <c r="P61" s="860"/>
      <c r="Q61" s="860"/>
      <c r="R61" s="820">
        <f>'Расчетный лист'!T77</f>
        <v>15.984000000000005</v>
      </c>
      <c r="S61" s="820"/>
      <c r="T61" s="820"/>
      <c r="U61" s="821" t="s">
        <v>104</v>
      </c>
      <c r="V61" s="821"/>
      <c r="W61" s="821"/>
      <c r="X61" s="841"/>
      <c r="Y61" s="839" t="s">
        <v>480</v>
      </c>
      <c r="Z61" s="839"/>
      <c r="AA61" s="841"/>
      <c r="AB61" s="212"/>
      <c r="AC61" s="212"/>
      <c r="AD61" s="212"/>
      <c r="AE61" s="212"/>
      <c r="AF61" s="130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  <c r="BA61" s="131"/>
      <c r="BB61" s="131"/>
      <c r="BC61" s="131"/>
      <c r="BD61" s="131"/>
      <c r="BE61" s="131"/>
      <c r="BF61" s="131"/>
      <c r="BG61" s="131"/>
      <c r="BH61" s="131"/>
      <c r="BI61" s="131"/>
      <c r="BJ61" s="132"/>
    </row>
    <row r="62" spans="1:101" ht="24" customHeight="1" x14ac:dyDescent="0.3">
      <c r="A62" s="151"/>
      <c r="B62" s="860"/>
      <c r="C62" s="860"/>
      <c r="D62" s="860"/>
      <c r="E62" s="860"/>
      <c r="F62" s="860"/>
      <c r="G62" s="860"/>
      <c r="H62" s="860"/>
      <c r="I62" s="860"/>
      <c r="J62" s="860"/>
      <c r="K62" s="860"/>
      <c r="L62" s="860"/>
      <c r="M62" s="860"/>
      <c r="N62" s="860"/>
      <c r="O62" s="860"/>
      <c r="P62" s="860"/>
      <c r="Q62" s="860"/>
      <c r="R62" s="820"/>
      <c r="S62" s="820"/>
      <c r="T62" s="820"/>
      <c r="U62" s="821"/>
      <c r="V62" s="821"/>
      <c r="W62" s="821"/>
      <c r="X62" s="841"/>
      <c r="Y62" s="839"/>
      <c r="Z62" s="839"/>
      <c r="AA62" s="841"/>
      <c r="AB62" s="212"/>
      <c r="AC62" s="212"/>
      <c r="AD62" s="212"/>
      <c r="AE62" s="212"/>
      <c r="AF62" s="127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128"/>
    </row>
    <row r="63" spans="1:101" ht="24" customHeight="1" x14ac:dyDescent="0.3">
      <c r="A63" s="151"/>
      <c r="B63" s="860"/>
      <c r="C63" s="860"/>
      <c r="D63" s="860"/>
      <c r="E63" s="860"/>
      <c r="F63" s="860"/>
      <c r="G63" s="860"/>
      <c r="H63" s="860"/>
      <c r="I63" s="860"/>
      <c r="J63" s="860"/>
      <c r="K63" s="860"/>
      <c r="L63" s="860"/>
      <c r="M63" s="860"/>
      <c r="N63" s="860"/>
      <c r="O63" s="860"/>
      <c r="P63" s="860"/>
      <c r="Q63" s="860"/>
      <c r="R63" s="812"/>
      <c r="S63" s="812"/>
      <c r="T63" s="812"/>
      <c r="U63" s="812"/>
      <c r="V63" s="812"/>
      <c r="W63" s="812"/>
      <c r="X63" s="812"/>
      <c r="Y63" s="812"/>
      <c r="Z63" s="812"/>
      <c r="AA63" s="812"/>
      <c r="AB63" s="212"/>
      <c r="AC63" s="212"/>
      <c r="AD63" s="212"/>
      <c r="AE63" s="212"/>
      <c r="AF63" s="127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128"/>
    </row>
    <row r="64" spans="1:101" ht="24" customHeight="1" x14ac:dyDescent="0.3">
      <c r="A64" s="151"/>
      <c r="B64" s="876">
        <v>6</v>
      </c>
      <c r="C64" s="877"/>
      <c r="D64" s="113"/>
      <c r="E64" s="122"/>
      <c r="F64" s="15"/>
      <c r="G64" s="15"/>
      <c r="H64" s="15"/>
      <c r="I64" s="15"/>
      <c r="J64" s="15"/>
      <c r="K64" s="15"/>
      <c r="L64" s="123"/>
      <c r="M64" s="113"/>
      <c r="N64" s="823" t="s">
        <v>42</v>
      </c>
      <c r="O64" s="823"/>
      <c r="P64" s="823"/>
      <c r="Q64" s="824" t="s">
        <v>43</v>
      </c>
      <c r="R64" s="824"/>
      <c r="S64" s="824"/>
      <c r="T64" s="811" t="s">
        <v>44</v>
      </c>
      <c r="U64" s="811"/>
      <c r="V64" s="811"/>
      <c r="W64" s="811"/>
      <c r="X64" s="543" t="s">
        <v>46</v>
      </c>
      <c r="Y64" s="543"/>
      <c r="Z64" s="543"/>
      <c r="AA64" s="543"/>
      <c r="AB64" s="543"/>
      <c r="AC64" s="543"/>
      <c r="AD64" s="543"/>
      <c r="AE64" s="543"/>
      <c r="AF64" s="127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128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  <c r="BY64" s="117"/>
      <c r="BZ64" s="117"/>
      <c r="CA64" s="117"/>
      <c r="CB64" s="117"/>
      <c r="CC64" s="117"/>
      <c r="CD64" s="117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/>
      <c r="CQ64" s="117"/>
      <c r="CR64" s="117"/>
    </row>
    <row r="65" spans="1:96" ht="24" customHeight="1" x14ac:dyDescent="0.3">
      <c r="A65" s="151"/>
      <c r="B65" s="813" t="s">
        <v>168</v>
      </c>
      <c r="C65" s="813"/>
      <c r="D65" s="813"/>
      <c r="E65" s="813"/>
      <c r="F65" s="813"/>
      <c r="G65" s="813"/>
      <c r="H65" s="813"/>
      <c r="I65" s="813"/>
      <c r="J65" s="813"/>
      <c r="K65" s="813"/>
      <c r="L65" s="813"/>
      <c r="M65" s="813"/>
      <c r="N65" s="820">
        <f>'Расчетный лист'!T81</f>
        <v>13.075575575575572</v>
      </c>
      <c r="O65" s="820"/>
      <c r="P65" s="820"/>
      <c r="Q65" s="821" t="s">
        <v>478</v>
      </c>
      <c r="R65" s="821"/>
      <c r="S65" s="821"/>
      <c r="T65" s="841"/>
      <c r="U65" s="839" t="s">
        <v>432</v>
      </c>
      <c r="V65" s="839"/>
      <c r="W65" s="841"/>
      <c r="X65" s="212"/>
      <c r="Y65" s="212"/>
      <c r="Z65" s="212"/>
      <c r="AA65" s="212"/>
      <c r="AB65" s="212"/>
      <c r="AC65" s="212"/>
      <c r="AD65" s="212"/>
      <c r="AE65" s="212"/>
      <c r="AF65" s="127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128"/>
      <c r="BK65" s="117"/>
      <c r="BL65" s="117"/>
      <c r="BM65" s="117"/>
      <c r="BN65" s="117"/>
      <c r="BO65" s="117"/>
      <c r="BP65" s="117"/>
      <c r="BQ65" s="117"/>
      <c r="BR65" s="117"/>
      <c r="BS65" s="117"/>
      <c r="BT65" s="117"/>
      <c r="BU65" s="117"/>
      <c r="BV65" s="117"/>
      <c r="BW65" s="117"/>
      <c r="BX65" s="117"/>
      <c r="BY65" s="117"/>
      <c r="BZ65" s="117"/>
      <c r="CA65" s="117"/>
      <c r="CB65" s="117"/>
      <c r="CC65" s="117"/>
      <c r="CD65" s="117"/>
      <c r="CE65" s="117"/>
      <c r="CF65" s="117"/>
      <c r="CG65" s="117"/>
      <c r="CH65" s="117"/>
      <c r="CI65" s="117"/>
      <c r="CJ65" s="117"/>
      <c r="CK65" s="117"/>
      <c r="CL65" s="117"/>
      <c r="CM65" s="117"/>
      <c r="CN65" s="117"/>
      <c r="CO65" s="117"/>
      <c r="CP65" s="117"/>
      <c r="CQ65" s="117"/>
      <c r="CR65" s="117"/>
    </row>
    <row r="66" spans="1:96" ht="24" customHeight="1" x14ac:dyDescent="0.3">
      <c r="A66" s="151"/>
      <c r="B66" s="813"/>
      <c r="C66" s="813"/>
      <c r="D66" s="813"/>
      <c r="E66" s="813"/>
      <c r="F66" s="813"/>
      <c r="G66" s="813"/>
      <c r="H66" s="813"/>
      <c r="I66" s="813"/>
      <c r="J66" s="813"/>
      <c r="K66" s="813"/>
      <c r="L66" s="813"/>
      <c r="M66" s="813"/>
      <c r="N66" s="820"/>
      <c r="O66" s="820"/>
      <c r="P66" s="820"/>
      <c r="Q66" s="821"/>
      <c r="R66" s="821"/>
      <c r="S66" s="821"/>
      <c r="T66" s="841"/>
      <c r="U66" s="839"/>
      <c r="V66" s="839"/>
      <c r="W66" s="841"/>
      <c r="X66" s="212"/>
      <c r="Y66" s="212"/>
      <c r="Z66" s="212"/>
      <c r="AA66" s="212"/>
      <c r="AB66" s="212"/>
      <c r="AC66" s="212"/>
      <c r="AD66" s="212"/>
      <c r="AE66" s="212"/>
      <c r="AF66" s="127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128"/>
      <c r="BK66" s="117"/>
      <c r="BL66" s="117"/>
      <c r="BM66" s="117"/>
      <c r="BN66" s="117"/>
      <c r="BO66" s="117"/>
      <c r="BP66" s="117"/>
      <c r="BQ66" s="117"/>
      <c r="BR66" s="117"/>
      <c r="BS66" s="117"/>
      <c r="BT66" s="117"/>
      <c r="BU66" s="117"/>
      <c r="BV66" s="117"/>
      <c r="BW66" s="117"/>
      <c r="BX66" s="117"/>
      <c r="BY66" s="117"/>
      <c r="BZ66" s="117"/>
      <c r="CA66" s="117"/>
      <c r="CB66" s="117"/>
      <c r="CC66" s="117"/>
      <c r="CD66" s="117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/>
      <c r="CQ66" s="117"/>
      <c r="CR66" s="117"/>
    </row>
    <row r="67" spans="1:96" ht="24" customHeight="1" x14ac:dyDescent="0.3">
      <c r="A67" s="151"/>
      <c r="B67" s="813"/>
      <c r="C67" s="813"/>
      <c r="D67" s="813"/>
      <c r="E67" s="813"/>
      <c r="F67" s="813"/>
      <c r="G67" s="813"/>
      <c r="H67" s="813"/>
      <c r="I67" s="813"/>
      <c r="J67" s="813"/>
      <c r="K67" s="813"/>
      <c r="L67" s="813"/>
      <c r="M67" s="813"/>
      <c r="N67" s="812"/>
      <c r="O67" s="812"/>
      <c r="P67" s="812"/>
      <c r="Q67" s="812"/>
      <c r="R67" s="812"/>
      <c r="S67" s="812"/>
      <c r="T67" s="812"/>
      <c r="U67" s="812"/>
      <c r="V67" s="812"/>
      <c r="W67" s="812"/>
      <c r="X67" s="212"/>
      <c r="Y67" s="212"/>
      <c r="Z67" s="212"/>
      <c r="AA67" s="212"/>
      <c r="AB67" s="212"/>
      <c r="AC67" s="212"/>
      <c r="AD67" s="212"/>
      <c r="AE67" s="212"/>
      <c r="AF67" s="127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128"/>
      <c r="BK67" s="117"/>
      <c r="BL67" s="117"/>
      <c r="BM67" s="117"/>
      <c r="BN67" s="117"/>
      <c r="BO67" s="117"/>
      <c r="BP67" s="117"/>
      <c r="BQ67" s="117"/>
      <c r="BR67" s="117"/>
      <c r="BS67" s="117"/>
      <c r="BT67" s="117"/>
      <c r="BU67" s="117"/>
      <c r="BV67" s="117"/>
      <c r="BW67" s="117"/>
      <c r="BX67" s="117"/>
      <c r="BY67" s="117"/>
      <c r="BZ67" s="117"/>
      <c r="CA67" s="117"/>
      <c r="CB67" s="117"/>
      <c r="CC67" s="117"/>
      <c r="CD67" s="117"/>
      <c r="CE67" s="117"/>
      <c r="CF67" s="117"/>
      <c r="CG67" s="117"/>
      <c r="CH67" s="117"/>
      <c r="CI67" s="117"/>
      <c r="CJ67" s="117"/>
      <c r="CK67" s="117"/>
      <c r="CL67" s="117"/>
      <c r="CM67" s="117"/>
      <c r="CN67" s="117"/>
      <c r="CO67" s="117"/>
      <c r="CP67" s="117"/>
      <c r="CQ67" s="117"/>
      <c r="CR67" s="117"/>
    </row>
    <row r="68" spans="1:96" ht="24" customHeight="1" x14ac:dyDescent="0.3">
      <c r="A68" s="837" t="s">
        <v>148</v>
      </c>
      <c r="B68" s="151"/>
      <c r="C68" s="876">
        <v>7</v>
      </c>
      <c r="D68" s="877"/>
      <c r="E68" s="113"/>
      <c r="F68" s="122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23"/>
      <c r="U68" s="113"/>
      <c r="V68" s="823" t="s">
        <v>42</v>
      </c>
      <c r="W68" s="823"/>
      <c r="X68" s="823"/>
      <c r="Y68" s="824" t="s">
        <v>43</v>
      </c>
      <c r="Z68" s="824"/>
      <c r="AA68" s="824"/>
      <c r="AB68" s="811" t="s">
        <v>44</v>
      </c>
      <c r="AC68" s="811"/>
      <c r="AD68" s="811"/>
      <c r="AE68" s="811"/>
      <c r="AF68" s="127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128"/>
      <c r="BK68" s="117"/>
      <c r="BL68" s="117"/>
      <c r="BM68" s="117"/>
      <c r="BN68" s="117"/>
      <c r="BO68" s="117"/>
      <c r="BP68" s="117"/>
      <c r="BQ68" s="117"/>
      <c r="BR68" s="117"/>
      <c r="BS68" s="117"/>
      <c r="BT68" s="117"/>
      <c r="BU68" s="117"/>
      <c r="BV68" s="117"/>
      <c r="BW68" s="117"/>
      <c r="BX68" s="117"/>
      <c r="BY68" s="117"/>
      <c r="BZ68" s="117"/>
      <c r="CA68" s="117"/>
      <c r="CB68" s="117"/>
      <c r="CC68" s="117"/>
      <c r="CD68" s="117"/>
      <c r="CE68" s="117"/>
      <c r="CF68" s="117"/>
      <c r="CG68" s="117"/>
      <c r="CH68" s="117"/>
      <c r="CI68" s="117"/>
      <c r="CJ68" s="117"/>
      <c r="CK68" s="117"/>
      <c r="CL68" s="117"/>
      <c r="CM68" s="117"/>
      <c r="CN68" s="117"/>
      <c r="CO68" s="117"/>
      <c r="CP68" s="117"/>
      <c r="CQ68" s="117"/>
      <c r="CR68" s="117"/>
    </row>
    <row r="69" spans="1:96" ht="24" customHeight="1" x14ac:dyDescent="0.3">
      <c r="A69" s="837"/>
      <c r="B69" s="151"/>
      <c r="C69" s="813" t="s">
        <v>434</v>
      </c>
      <c r="D69" s="813"/>
      <c r="E69" s="813"/>
      <c r="F69" s="813"/>
      <c r="G69" s="813"/>
      <c r="H69" s="813"/>
      <c r="I69" s="813"/>
      <c r="J69" s="813"/>
      <c r="K69" s="813"/>
      <c r="L69" s="813"/>
      <c r="M69" s="813"/>
      <c r="N69" s="813"/>
      <c r="O69" s="813"/>
      <c r="P69" s="813"/>
      <c r="Q69" s="813"/>
      <c r="R69" s="813"/>
      <c r="S69" s="813"/>
      <c r="T69" s="813"/>
      <c r="U69" s="813"/>
      <c r="V69" s="820">
        <v>0.9</v>
      </c>
      <c r="W69" s="820"/>
      <c r="X69" s="820"/>
      <c r="Y69" s="821" t="s">
        <v>116</v>
      </c>
      <c r="Z69" s="821"/>
      <c r="AA69" s="821"/>
      <c r="AB69" s="841"/>
      <c r="AC69" s="839" t="s">
        <v>493</v>
      </c>
      <c r="AD69" s="839"/>
      <c r="AE69" s="841"/>
      <c r="AF69" s="127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128"/>
      <c r="BK69" s="117"/>
      <c r="BL69" s="117"/>
      <c r="BM69" s="117"/>
      <c r="BN69" s="117"/>
      <c r="BO69" s="117"/>
      <c r="BP69" s="117"/>
      <c r="BQ69" s="117"/>
      <c r="BR69" s="117"/>
      <c r="BS69" s="117"/>
      <c r="BT69" s="117"/>
      <c r="BU69" s="117"/>
      <c r="BV69" s="117"/>
      <c r="BW69" s="117"/>
      <c r="BX69" s="117"/>
      <c r="BY69" s="117"/>
      <c r="BZ69" s="117"/>
      <c r="CA69" s="117"/>
      <c r="CB69" s="117"/>
      <c r="CC69" s="117"/>
      <c r="CD69" s="117"/>
      <c r="CE69" s="117"/>
      <c r="CF69" s="117"/>
      <c r="CG69" s="117"/>
      <c r="CH69" s="117"/>
      <c r="CI69" s="117"/>
      <c r="CJ69" s="117"/>
      <c r="CK69" s="117"/>
      <c r="CL69" s="117"/>
      <c r="CM69" s="117"/>
      <c r="CN69" s="117"/>
      <c r="CO69" s="117"/>
      <c r="CP69" s="117"/>
      <c r="CQ69" s="117"/>
      <c r="CR69" s="117"/>
    </row>
    <row r="70" spans="1:96" ht="24" customHeight="1" x14ac:dyDescent="0.3">
      <c r="A70" s="837"/>
      <c r="B70" s="151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3"/>
      <c r="P70" s="813"/>
      <c r="Q70" s="813"/>
      <c r="R70" s="813"/>
      <c r="S70" s="813"/>
      <c r="T70" s="813"/>
      <c r="U70" s="813"/>
      <c r="V70" s="820"/>
      <c r="W70" s="820"/>
      <c r="X70" s="820"/>
      <c r="Y70" s="821"/>
      <c r="Z70" s="821"/>
      <c r="AA70" s="821"/>
      <c r="AB70" s="841"/>
      <c r="AC70" s="839"/>
      <c r="AD70" s="839"/>
      <c r="AE70" s="841"/>
      <c r="AF70" s="127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128"/>
      <c r="BK70" s="117"/>
      <c r="BL70" s="117"/>
      <c r="BM70" s="117"/>
      <c r="BN70" s="117"/>
      <c r="BO70" s="117"/>
      <c r="BP70" s="117"/>
      <c r="BQ70" s="117"/>
      <c r="BR70" s="117"/>
      <c r="BS70" s="117"/>
      <c r="BT70" s="117"/>
      <c r="BU70" s="117"/>
      <c r="BV70" s="117"/>
      <c r="BW70" s="117"/>
      <c r="BX70" s="117"/>
      <c r="BY70" s="117"/>
      <c r="BZ70" s="117"/>
      <c r="CA70" s="117"/>
      <c r="CB70" s="117"/>
      <c r="CC70" s="117"/>
      <c r="CD70" s="117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  <c r="CP70" s="117"/>
      <c r="CQ70" s="117"/>
      <c r="CR70" s="117"/>
    </row>
    <row r="71" spans="1:96" ht="24" customHeight="1" x14ac:dyDescent="0.3">
      <c r="A71" s="812"/>
      <c r="B71" s="812"/>
      <c r="C71" s="812"/>
      <c r="D71" s="812"/>
      <c r="E71" s="812"/>
      <c r="F71" s="812"/>
      <c r="G71" s="812"/>
      <c r="H71" s="812"/>
      <c r="I71" s="812"/>
      <c r="J71" s="812"/>
      <c r="K71" s="812"/>
      <c r="L71" s="812"/>
      <c r="M71" s="812"/>
      <c r="N71" s="812"/>
      <c r="O71" s="812"/>
      <c r="P71" s="812"/>
      <c r="Q71" s="812"/>
      <c r="R71" s="812"/>
      <c r="S71" s="812"/>
      <c r="T71" s="812"/>
      <c r="U71" s="812"/>
      <c r="V71" s="812"/>
      <c r="W71" s="812"/>
      <c r="X71" s="812"/>
      <c r="Y71" s="812"/>
      <c r="Z71" s="812"/>
      <c r="AA71" s="812"/>
      <c r="AB71" s="812"/>
      <c r="AC71" s="812"/>
      <c r="AD71" s="812"/>
      <c r="AE71" s="812"/>
      <c r="AF71" s="133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5"/>
      <c r="BK71" s="117"/>
      <c r="BL71" s="117"/>
      <c r="BM71" s="117"/>
      <c r="BN71" s="117"/>
      <c r="BO71" s="117"/>
      <c r="BP71" s="117"/>
      <c r="BQ71" s="117"/>
      <c r="BR71" s="117"/>
      <c r="BS71" s="117"/>
      <c r="BT71" s="117"/>
      <c r="BU71" s="117"/>
      <c r="BV71" s="117"/>
      <c r="BW71" s="117"/>
      <c r="BX71" s="117"/>
      <c r="BY71" s="117"/>
      <c r="BZ71" s="117"/>
      <c r="CA71" s="117"/>
      <c r="CB71" s="117"/>
      <c r="CC71" s="117"/>
      <c r="CD71" s="117"/>
      <c r="CE71" s="117"/>
      <c r="CF71" s="117"/>
      <c r="CG71" s="117"/>
      <c r="CH71" s="117"/>
      <c r="CI71" s="117"/>
      <c r="CJ71" s="117"/>
      <c r="CK71" s="117"/>
      <c r="CL71" s="117"/>
      <c r="CM71" s="117"/>
      <c r="CN71" s="117"/>
      <c r="CO71" s="117"/>
      <c r="CP71" s="117"/>
      <c r="CQ71" s="117"/>
      <c r="CR71" s="117"/>
    </row>
    <row r="72" spans="1:96" ht="24" customHeight="1" x14ac:dyDescent="0.3">
      <c r="A72" s="121"/>
      <c r="B72" s="813" t="s">
        <v>427</v>
      </c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121"/>
      <c r="Y72" s="813" t="s">
        <v>420</v>
      </c>
      <c r="Z72" s="813"/>
      <c r="AA72" s="813"/>
      <c r="AB72" s="121"/>
      <c r="AC72" s="813">
        <f>AC48+1</f>
        <v>3</v>
      </c>
      <c r="AD72" s="813"/>
      <c r="AE72" s="121"/>
      <c r="AF72" s="121"/>
      <c r="AG72" s="813" t="s">
        <v>427</v>
      </c>
      <c r="AH72" s="813"/>
      <c r="AI72" s="813"/>
      <c r="AJ72" s="813"/>
      <c r="AK72" s="813"/>
      <c r="AL72" s="813"/>
      <c r="AM72" s="813"/>
      <c r="AN72" s="813"/>
      <c r="AO72" s="813"/>
      <c r="AP72" s="813"/>
      <c r="AQ72" s="813"/>
      <c r="AR72" s="813"/>
      <c r="AS72" s="813"/>
      <c r="AT72" s="813"/>
      <c r="AU72" s="813"/>
      <c r="AV72" s="813"/>
      <c r="AW72" s="813"/>
      <c r="AX72" s="813"/>
      <c r="AY72" s="813"/>
      <c r="AZ72" s="813"/>
      <c r="BA72" s="813"/>
      <c r="BB72" s="813"/>
      <c r="BC72" s="121"/>
      <c r="BD72" s="813" t="s">
        <v>420</v>
      </c>
      <c r="BE72" s="813"/>
      <c r="BF72" s="813"/>
      <c r="BG72" s="121"/>
      <c r="BH72" s="813">
        <f>BH48+1</f>
        <v>9</v>
      </c>
      <c r="BI72" s="813"/>
      <c r="BJ72" s="121"/>
      <c r="BK72" s="117"/>
      <c r="BL72" s="117"/>
      <c r="BM72" s="117"/>
      <c r="BN72" s="117"/>
      <c r="BO72" s="117"/>
      <c r="BP72" s="117"/>
      <c r="BQ72" s="117"/>
      <c r="BR72" s="117"/>
      <c r="BS72" s="117"/>
      <c r="BT72" s="117"/>
      <c r="BU72" s="117"/>
      <c r="BV72" s="117"/>
      <c r="BW72" s="117"/>
      <c r="BX72" s="117"/>
      <c r="BY72" s="117"/>
      <c r="BZ72" s="117"/>
      <c r="CA72" s="117"/>
      <c r="CB72" s="117"/>
      <c r="CC72" s="117"/>
      <c r="CD72" s="117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/>
      <c r="CQ72" s="117"/>
      <c r="CR72" s="117"/>
    </row>
    <row r="73" spans="1:96" ht="24" customHeight="1" x14ac:dyDescent="0.3">
      <c r="A73" s="428" t="str">
        <f>$A$1</f>
        <v>Расчет однофазного конденсаторного асинхронного микродвигателя Pн 90 Вт,  2p = 6, n = 955 об/мин</v>
      </c>
      <c r="B73" s="428"/>
      <c r="C73" s="428"/>
      <c r="D73" s="428"/>
      <c r="E73" s="428"/>
      <c r="F73" s="428"/>
      <c r="G73" s="428"/>
      <c r="H73" s="428"/>
      <c r="I73" s="428"/>
      <c r="J73" s="428"/>
      <c r="K73" s="428"/>
      <c r="L73" s="428"/>
      <c r="M73" s="428"/>
      <c r="N73" s="428"/>
      <c r="O73" s="428"/>
      <c r="P73" s="428"/>
      <c r="Q73" s="428"/>
      <c r="R73" s="428"/>
      <c r="S73" s="428"/>
      <c r="T73" s="428"/>
      <c r="U73" s="428"/>
      <c r="V73" s="428"/>
      <c r="W73" s="428"/>
      <c r="X73" s="428"/>
      <c r="Y73" s="428"/>
      <c r="Z73" s="428"/>
      <c r="AA73" s="428"/>
      <c r="AB73" s="428"/>
      <c r="AC73" s="428"/>
      <c r="AD73" s="428"/>
      <c r="AE73" s="428"/>
      <c r="BK73" s="117"/>
      <c r="BL73" s="117"/>
      <c r="BM73" s="117"/>
      <c r="BN73" s="117"/>
      <c r="BO73" s="117"/>
      <c r="BP73" s="117"/>
      <c r="BQ73" s="117"/>
      <c r="BR73" s="117"/>
      <c r="BS73" s="117"/>
      <c r="BT73" s="117"/>
      <c r="BU73" s="117"/>
      <c r="BV73" s="117"/>
      <c r="BW73" s="117"/>
      <c r="BX73" s="117"/>
      <c r="BY73" s="117"/>
      <c r="BZ73" s="117"/>
      <c r="CA73" s="117"/>
      <c r="CB73" s="117"/>
      <c r="CC73" s="117"/>
      <c r="CD73" s="117"/>
      <c r="CE73" s="117"/>
      <c r="CF73" s="117"/>
      <c r="CG73" s="117"/>
      <c r="CH73" s="117"/>
      <c r="CI73" s="117"/>
      <c r="CJ73" s="117"/>
      <c r="CK73" s="117"/>
      <c r="CL73" s="117"/>
      <c r="CM73" s="117"/>
      <c r="CN73" s="117"/>
      <c r="CO73" s="117"/>
      <c r="CP73" s="117"/>
      <c r="CQ73" s="117"/>
      <c r="CR73" s="117"/>
    </row>
    <row r="74" spans="1:96" ht="24" customHeight="1" x14ac:dyDescent="0.3">
      <c r="A74" s="151"/>
      <c r="B74" s="876">
        <v>8</v>
      </c>
      <c r="C74" s="877"/>
      <c r="D74" s="113"/>
      <c r="E74" s="12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23"/>
      <c r="Q74" s="113"/>
      <c r="R74" s="823" t="s">
        <v>42</v>
      </c>
      <c r="S74" s="823"/>
      <c r="T74" s="823"/>
      <c r="U74" s="824" t="s">
        <v>43</v>
      </c>
      <c r="V74" s="824"/>
      <c r="W74" s="824"/>
      <c r="X74" s="811" t="s">
        <v>44</v>
      </c>
      <c r="Y74" s="811"/>
      <c r="Z74" s="811"/>
      <c r="AA74" s="811"/>
      <c r="AB74" s="543" t="s">
        <v>46</v>
      </c>
      <c r="AC74" s="543"/>
      <c r="AD74" s="543"/>
      <c r="AE74" s="543"/>
      <c r="BK74" s="117"/>
      <c r="BL74" s="117"/>
      <c r="BM74" s="117"/>
      <c r="BN74" s="117"/>
      <c r="BO74" s="117"/>
      <c r="BP74" s="117"/>
      <c r="BQ74" s="117"/>
      <c r="BR74" s="117"/>
      <c r="BS74" s="117"/>
      <c r="BT74" s="117"/>
      <c r="BU74" s="117"/>
      <c r="BV74" s="117"/>
      <c r="BW74" s="117"/>
      <c r="BX74" s="117"/>
      <c r="BY74" s="117"/>
      <c r="BZ74" s="117"/>
      <c r="CA74" s="117"/>
      <c r="CB74" s="117"/>
      <c r="CC74" s="117"/>
      <c r="CD74" s="117"/>
      <c r="CE74" s="117"/>
      <c r="CF74" s="117"/>
      <c r="CG74" s="117"/>
      <c r="CH74" s="117"/>
      <c r="CI74" s="117"/>
      <c r="CJ74" s="117"/>
      <c r="CK74" s="117"/>
      <c r="CL74" s="117"/>
      <c r="CM74" s="117"/>
      <c r="CN74" s="117"/>
      <c r="CO74" s="117"/>
      <c r="CP74" s="117"/>
      <c r="CQ74" s="117"/>
      <c r="CR74" s="117"/>
    </row>
    <row r="75" spans="1:96" ht="24" customHeight="1" x14ac:dyDescent="0.3">
      <c r="A75" s="151"/>
      <c r="B75" s="815" t="s">
        <v>171</v>
      </c>
      <c r="C75" s="815"/>
      <c r="D75" s="815"/>
      <c r="E75" s="815"/>
      <c r="F75" s="815"/>
      <c r="G75" s="815"/>
      <c r="H75" s="815"/>
      <c r="I75" s="815"/>
      <c r="J75" s="815"/>
      <c r="K75" s="815"/>
      <c r="L75" s="815"/>
      <c r="M75" s="815"/>
      <c r="N75" s="815"/>
      <c r="O75" s="815"/>
      <c r="P75" s="815"/>
      <c r="Q75" s="815"/>
      <c r="R75" s="820">
        <f>'Расчетный лист'!T89</f>
        <v>35</v>
      </c>
      <c r="S75" s="820"/>
      <c r="T75" s="820"/>
      <c r="U75" s="821" t="s">
        <v>119</v>
      </c>
      <c r="V75" s="821"/>
      <c r="W75" s="821"/>
      <c r="X75" s="841"/>
      <c r="Y75" s="839" t="s">
        <v>450</v>
      </c>
      <c r="Z75" s="839"/>
      <c r="AA75" s="841"/>
      <c r="AB75" s="212"/>
      <c r="AC75" s="212"/>
      <c r="AD75" s="212"/>
      <c r="AE75" s="212"/>
      <c r="BK75" s="117"/>
      <c r="BL75" s="117"/>
      <c r="BM75" s="117"/>
      <c r="BN75" s="117"/>
      <c r="BO75" s="117"/>
      <c r="BP75" s="117"/>
      <c r="BQ75" s="117"/>
      <c r="BR75" s="117"/>
      <c r="BS75" s="117"/>
      <c r="BT75" s="117"/>
      <c r="BU75" s="117"/>
      <c r="BV75" s="117"/>
      <c r="BW75" s="117"/>
      <c r="BX75" s="117"/>
      <c r="BY75" s="117"/>
      <c r="BZ75" s="117"/>
      <c r="CA75" s="117"/>
      <c r="CB75" s="117"/>
      <c r="CC75" s="117"/>
      <c r="CD75" s="117"/>
      <c r="CE75" s="117"/>
      <c r="CF75" s="117"/>
      <c r="CG75" s="117"/>
      <c r="CH75" s="117"/>
      <c r="CI75" s="117"/>
      <c r="CJ75" s="117"/>
      <c r="CK75" s="117"/>
      <c r="CL75" s="117"/>
      <c r="CM75" s="117"/>
      <c r="CN75" s="117"/>
      <c r="CO75" s="117"/>
      <c r="CP75" s="117"/>
      <c r="CQ75" s="117"/>
      <c r="CR75" s="117"/>
    </row>
    <row r="76" spans="1:96" ht="24" customHeight="1" x14ac:dyDescent="0.3">
      <c r="A76" s="151"/>
      <c r="B76" s="815"/>
      <c r="C76" s="815"/>
      <c r="D76" s="815"/>
      <c r="E76" s="815"/>
      <c r="F76" s="815"/>
      <c r="G76" s="815"/>
      <c r="H76" s="815"/>
      <c r="I76" s="815"/>
      <c r="J76" s="815"/>
      <c r="K76" s="815"/>
      <c r="L76" s="815"/>
      <c r="M76" s="815"/>
      <c r="N76" s="815"/>
      <c r="O76" s="815"/>
      <c r="P76" s="815"/>
      <c r="Q76" s="815"/>
      <c r="R76" s="820"/>
      <c r="S76" s="820"/>
      <c r="T76" s="820"/>
      <c r="U76" s="821"/>
      <c r="V76" s="821"/>
      <c r="W76" s="821"/>
      <c r="X76" s="841"/>
      <c r="Y76" s="839"/>
      <c r="Z76" s="839"/>
      <c r="AA76" s="841"/>
      <c r="AB76" s="212"/>
      <c r="AC76" s="212"/>
      <c r="AD76" s="212"/>
      <c r="AE76" s="212"/>
      <c r="BK76" s="117"/>
      <c r="BL76" s="117"/>
      <c r="BM76" s="117"/>
      <c r="BN76" s="117"/>
      <c r="BO76" s="117"/>
      <c r="BP76" s="117"/>
      <c r="BQ76" s="117"/>
      <c r="BR76" s="117"/>
      <c r="BS76" s="117"/>
      <c r="BT76" s="117"/>
      <c r="BU76" s="117"/>
      <c r="BV76" s="117"/>
      <c r="BW76" s="117"/>
      <c r="BX76" s="117"/>
      <c r="BY76" s="117"/>
      <c r="BZ76" s="117"/>
      <c r="CA76" s="117"/>
      <c r="CB76" s="117"/>
      <c r="CC76" s="117"/>
      <c r="CD76" s="117"/>
      <c r="CE76" s="117"/>
      <c r="CF76" s="117"/>
      <c r="CG76" s="117"/>
      <c r="CH76" s="117"/>
      <c r="CI76" s="117"/>
      <c r="CJ76" s="117"/>
      <c r="CK76" s="117"/>
      <c r="CL76" s="117"/>
      <c r="CM76" s="117"/>
      <c r="CN76" s="117"/>
      <c r="CO76" s="117"/>
      <c r="CP76" s="117"/>
      <c r="CQ76" s="117"/>
      <c r="CR76" s="117"/>
    </row>
    <row r="77" spans="1:96" ht="24" customHeight="1" x14ac:dyDescent="0.3">
      <c r="A77" s="151"/>
      <c r="B77" s="815"/>
      <c r="C77" s="815"/>
      <c r="D77" s="815"/>
      <c r="E77" s="815"/>
      <c r="F77" s="815"/>
      <c r="G77" s="815"/>
      <c r="H77" s="815"/>
      <c r="I77" s="815"/>
      <c r="J77" s="815"/>
      <c r="K77" s="815"/>
      <c r="L77" s="815"/>
      <c r="M77" s="815"/>
      <c r="N77" s="815"/>
      <c r="O77" s="815"/>
      <c r="P77" s="815"/>
      <c r="Q77" s="815"/>
      <c r="R77" s="812"/>
      <c r="S77" s="812"/>
      <c r="T77" s="812"/>
      <c r="U77" s="812"/>
      <c r="V77" s="812"/>
      <c r="W77" s="812"/>
      <c r="X77" s="812"/>
      <c r="Y77" s="812"/>
      <c r="Z77" s="812"/>
      <c r="AA77" s="812"/>
      <c r="AB77" s="212"/>
      <c r="AC77" s="212"/>
      <c r="AD77" s="212"/>
      <c r="AE77" s="212"/>
      <c r="BK77" s="117"/>
      <c r="BL77" s="117"/>
      <c r="BM77" s="117"/>
      <c r="BN77" s="117"/>
      <c r="BO77" s="117"/>
      <c r="BP77" s="117"/>
      <c r="BQ77" s="117"/>
      <c r="BR77" s="117"/>
      <c r="BS77" s="117"/>
      <c r="BT77" s="117"/>
      <c r="BU77" s="117"/>
      <c r="BV77" s="117"/>
      <c r="BW77" s="117"/>
      <c r="BX77" s="117"/>
      <c r="BY77" s="117"/>
      <c r="BZ77" s="117"/>
      <c r="CA77" s="117"/>
      <c r="CB77" s="117"/>
      <c r="CC77" s="117"/>
      <c r="CD77" s="117"/>
      <c r="CE77" s="117"/>
      <c r="CF77" s="117"/>
      <c r="CG77" s="117"/>
      <c r="CH77" s="117"/>
      <c r="CI77" s="117"/>
      <c r="CJ77" s="117"/>
      <c r="CK77" s="117"/>
      <c r="CL77" s="117"/>
      <c r="CM77" s="117"/>
      <c r="CN77" s="117"/>
      <c r="CO77" s="117"/>
      <c r="CP77" s="117"/>
      <c r="CQ77" s="117"/>
      <c r="CR77" s="117"/>
    </row>
    <row r="78" spans="1:96" ht="24" customHeight="1" x14ac:dyDescent="0.3">
      <c r="A78" s="872" t="s">
        <v>492</v>
      </c>
      <c r="B78" s="872"/>
      <c r="C78" s="872"/>
      <c r="D78" s="151"/>
      <c r="E78" s="876">
        <v>9</v>
      </c>
      <c r="F78" s="877"/>
      <c r="G78" s="113"/>
      <c r="H78" s="122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23"/>
      <c r="U78" s="113"/>
      <c r="V78" s="823" t="s">
        <v>42</v>
      </c>
      <c r="W78" s="823"/>
      <c r="X78" s="823"/>
      <c r="Y78" s="824" t="s">
        <v>43</v>
      </c>
      <c r="Z78" s="824"/>
      <c r="AA78" s="824"/>
      <c r="AB78" s="811" t="s">
        <v>44</v>
      </c>
      <c r="AC78" s="811"/>
      <c r="AD78" s="811"/>
      <c r="AE78" s="811"/>
      <c r="BK78" s="117"/>
      <c r="BL78" s="117"/>
      <c r="BM78" s="117"/>
      <c r="BN78" s="117"/>
      <c r="BO78" s="117"/>
      <c r="BP78" s="117"/>
      <c r="BQ78" s="117"/>
      <c r="BR78" s="117"/>
      <c r="BS78" s="117"/>
      <c r="BT78" s="117"/>
      <c r="BU78" s="117"/>
      <c r="BV78" s="117"/>
      <c r="BW78" s="117"/>
      <c r="BX78" s="117"/>
      <c r="BY78" s="117"/>
      <c r="BZ78" s="117"/>
      <c r="CA78" s="117"/>
      <c r="CB78" s="117"/>
      <c r="CC78" s="117"/>
      <c r="CD78" s="117"/>
      <c r="CE78" s="117"/>
      <c r="CF78" s="117"/>
      <c r="CG78" s="117"/>
      <c r="CH78" s="117"/>
      <c r="CI78" s="117"/>
      <c r="CJ78" s="117"/>
      <c r="CK78" s="117"/>
      <c r="CL78" s="117"/>
      <c r="CM78" s="117"/>
      <c r="CN78" s="117"/>
      <c r="CO78" s="117"/>
      <c r="CP78" s="117"/>
      <c r="CQ78" s="117"/>
      <c r="CR78" s="117"/>
    </row>
    <row r="79" spans="1:96" ht="24" customHeight="1" x14ac:dyDescent="0.3">
      <c r="A79" s="872"/>
      <c r="B79" s="872"/>
      <c r="C79" s="872"/>
      <c r="D79" s="151"/>
      <c r="E79" s="820" t="s">
        <v>154</v>
      </c>
      <c r="F79" s="820"/>
      <c r="G79" s="820"/>
      <c r="H79" s="820"/>
      <c r="I79" s="820"/>
      <c r="J79" s="820"/>
      <c r="K79" s="820"/>
      <c r="L79" s="820"/>
      <c r="M79" s="820"/>
      <c r="N79" s="820"/>
      <c r="O79" s="820"/>
      <c r="P79" s="820"/>
      <c r="Q79" s="820"/>
      <c r="R79" s="820"/>
      <c r="S79" s="820"/>
      <c r="T79" s="820"/>
      <c r="U79" s="820"/>
      <c r="V79" s="820">
        <f>'Расчетный лист'!W93</f>
        <v>0.08</v>
      </c>
      <c r="W79" s="820"/>
      <c r="X79" s="820"/>
      <c r="Y79" s="821" t="s">
        <v>170</v>
      </c>
      <c r="Z79" s="821"/>
      <c r="AA79" s="821"/>
      <c r="AB79" s="841"/>
      <c r="AC79" s="839" t="s">
        <v>481</v>
      </c>
      <c r="AD79" s="839"/>
      <c r="AE79" s="841"/>
      <c r="BK79" s="117"/>
      <c r="BL79" s="117"/>
      <c r="BM79" s="117"/>
      <c r="BN79" s="117"/>
      <c r="BO79" s="117"/>
      <c r="BP79" s="117"/>
      <c r="BQ79" s="117"/>
      <c r="BR79" s="117"/>
      <c r="BS79" s="117"/>
      <c r="BT79" s="117"/>
      <c r="BU79" s="117"/>
      <c r="BV79" s="117"/>
      <c r="BW79" s="117"/>
      <c r="BX79" s="117"/>
      <c r="BY79" s="117"/>
      <c r="BZ79" s="117"/>
      <c r="CA79" s="117"/>
      <c r="CB79" s="117"/>
      <c r="CC79" s="117"/>
      <c r="CD79" s="117"/>
      <c r="CE79" s="117"/>
      <c r="CF79" s="117"/>
      <c r="CG79" s="117"/>
      <c r="CH79" s="117"/>
      <c r="CI79" s="117"/>
      <c r="CJ79" s="117"/>
      <c r="CK79" s="117"/>
      <c r="CL79" s="117"/>
      <c r="CM79" s="117"/>
      <c r="CN79" s="117"/>
      <c r="CO79" s="117"/>
      <c r="CP79" s="117"/>
      <c r="CQ79" s="117"/>
      <c r="CR79" s="117"/>
    </row>
    <row r="80" spans="1:96" ht="24" customHeight="1" x14ac:dyDescent="0.3">
      <c r="A80" s="872"/>
      <c r="B80" s="872"/>
      <c r="C80" s="872"/>
      <c r="D80" s="151"/>
      <c r="E80" s="820"/>
      <c r="F80" s="820"/>
      <c r="G80" s="820"/>
      <c r="H80" s="820"/>
      <c r="I80" s="820"/>
      <c r="J80" s="820"/>
      <c r="K80" s="820"/>
      <c r="L80" s="820"/>
      <c r="M80" s="820"/>
      <c r="N80" s="820"/>
      <c r="O80" s="820"/>
      <c r="P80" s="820"/>
      <c r="Q80" s="820"/>
      <c r="R80" s="820"/>
      <c r="S80" s="820"/>
      <c r="T80" s="820"/>
      <c r="U80" s="820"/>
      <c r="V80" s="820"/>
      <c r="W80" s="820"/>
      <c r="X80" s="820"/>
      <c r="Y80" s="821"/>
      <c r="Z80" s="821"/>
      <c r="AA80" s="821"/>
      <c r="AB80" s="841"/>
      <c r="AC80" s="839"/>
      <c r="AD80" s="839"/>
      <c r="AE80" s="841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BK80" s="117"/>
      <c r="BL80" s="117"/>
      <c r="BM80" s="117"/>
      <c r="BN80" s="117"/>
      <c r="BO80" s="117"/>
      <c r="BP80" s="117"/>
      <c r="BQ80" s="117"/>
      <c r="BR80" s="117"/>
      <c r="BS80" s="117"/>
      <c r="BT80" s="117"/>
      <c r="BU80" s="117"/>
      <c r="BV80" s="117"/>
      <c r="BW80" s="117"/>
      <c r="BX80" s="117"/>
      <c r="BY80" s="117"/>
      <c r="BZ80" s="117"/>
      <c r="CA80" s="117"/>
      <c r="CB80" s="117"/>
      <c r="CC80" s="117"/>
      <c r="CD80" s="117"/>
      <c r="CE80" s="117"/>
      <c r="CF80" s="117"/>
      <c r="CG80" s="117"/>
      <c r="CH80" s="117"/>
      <c r="CI80" s="117"/>
      <c r="CJ80" s="117"/>
      <c r="CK80" s="117"/>
      <c r="CL80" s="117"/>
      <c r="CM80" s="117"/>
      <c r="CN80" s="117"/>
      <c r="CO80" s="117"/>
      <c r="CP80" s="117"/>
      <c r="CQ80" s="117"/>
      <c r="CR80" s="117"/>
    </row>
    <row r="81" spans="1:96" ht="24" customHeight="1" x14ac:dyDescent="0.3">
      <c r="A81" s="151"/>
      <c r="B81" s="876">
        <v>9.1</v>
      </c>
      <c r="C81" s="877"/>
      <c r="D81" s="113"/>
      <c r="E81" s="12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23"/>
      <c r="Q81" s="113"/>
      <c r="R81" s="823" t="s">
        <v>42</v>
      </c>
      <c r="S81" s="823"/>
      <c r="T81" s="823"/>
      <c r="U81" s="824" t="s">
        <v>43</v>
      </c>
      <c r="V81" s="824"/>
      <c r="W81" s="824"/>
      <c r="X81" s="811" t="s">
        <v>44</v>
      </c>
      <c r="Y81" s="811"/>
      <c r="Z81" s="811"/>
      <c r="AA81" s="811"/>
      <c r="AB81" s="811" t="s">
        <v>46</v>
      </c>
      <c r="AC81" s="811"/>
      <c r="AD81" s="811"/>
      <c r="AE81" s="811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BK81" s="117"/>
      <c r="BL81" s="117"/>
      <c r="BM81" s="117"/>
      <c r="BN81" s="117"/>
      <c r="BO81" s="117"/>
      <c r="BP81" s="117"/>
      <c r="BQ81" s="117"/>
      <c r="BR81" s="117"/>
      <c r="BS81" s="117"/>
      <c r="BT81" s="117"/>
      <c r="BU81" s="117"/>
      <c r="BV81" s="117"/>
      <c r="BW81" s="117"/>
      <c r="BX81" s="117"/>
      <c r="BY81" s="117"/>
      <c r="BZ81" s="117"/>
      <c r="CA81" s="117"/>
      <c r="CB81" s="117"/>
      <c r="CC81" s="117"/>
      <c r="CD81" s="117"/>
      <c r="CE81" s="117"/>
      <c r="CF81" s="117"/>
      <c r="CG81" s="117"/>
      <c r="CH81" s="117"/>
      <c r="CI81" s="117"/>
      <c r="CJ81" s="117"/>
      <c r="CK81" s="117"/>
      <c r="CL81" s="117"/>
      <c r="CM81" s="117"/>
      <c r="CN81" s="117"/>
      <c r="CO81" s="117"/>
      <c r="CP81" s="117"/>
      <c r="CQ81" s="117"/>
      <c r="CR81" s="117"/>
    </row>
    <row r="82" spans="1:96" ht="24" customHeight="1" x14ac:dyDescent="0.3">
      <c r="A82" s="151"/>
      <c r="B82" s="815"/>
      <c r="C82" s="815"/>
      <c r="D82" s="815"/>
      <c r="E82" s="815"/>
      <c r="F82" s="815"/>
      <c r="G82" s="815"/>
      <c r="H82" s="815"/>
      <c r="I82" s="815"/>
      <c r="J82" s="815"/>
      <c r="K82" s="815"/>
      <c r="L82" s="815"/>
      <c r="M82" s="815"/>
      <c r="N82" s="815"/>
      <c r="O82" s="815"/>
      <c r="P82" s="815"/>
      <c r="Q82" s="815"/>
      <c r="R82" s="820">
        <f>'Расчетный лист'!T97</f>
        <v>6.6619915848527347E-3</v>
      </c>
      <c r="S82" s="820"/>
      <c r="T82" s="820"/>
      <c r="U82" s="821" t="s">
        <v>170</v>
      </c>
      <c r="V82" s="821"/>
      <c r="W82" s="821"/>
      <c r="X82" s="841"/>
      <c r="Y82" s="839" t="s">
        <v>208</v>
      </c>
      <c r="Z82" s="839"/>
      <c r="AA82" s="841"/>
      <c r="AB82" s="212"/>
      <c r="AC82" s="212"/>
      <c r="AD82" s="212"/>
      <c r="AE82" s="212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BK82" s="117"/>
      <c r="BL82" s="117"/>
      <c r="BM82" s="117"/>
      <c r="BN82" s="117"/>
      <c r="BO82" s="117"/>
      <c r="BP82" s="117"/>
      <c r="BQ82" s="117"/>
      <c r="BR82" s="117"/>
      <c r="BS82" s="117"/>
      <c r="BT82" s="117"/>
      <c r="BU82" s="117"/>
      <c r="BV82" s="117"/>
      <c r="BW82" s="117"/>
      <c r="BX82" s="117"/>
      <c r="BY82" s="117"/>
      <c r="BZ82" s="117"/>
      <c r="CA82" s="117"/>
      <c r="CB82" s="117"/>
      <c r="CC82" s="117"/>
      <c r="CD82" s="117"/>
      <c r="CE82" s="117"/>
      <c r="CF82" s="117"/>
      <c r="CG82" s="117"/>
      <c r="CH82" s="117"/>
      <c r="CI82" s="117"/>
      <c r="CJ82" s="117"/>
      <c r="CK82" s="117"/>
      <c r="CL82" s="117"/>
      <c r="CM82" s="117"/>
      <c r="CN82" s="117"/>
      <c r="CO82" s="117"/>
      <c r="CP82" s="117"/>
      <c r="CQ82" s="117"/>
      <c r="CR82" s="117"/>
    </row>
    <row r="83" spans="1:96" ht="24" customHeight="1" x14ac:dyDescent="0.3">
      <c r="A83" s="151"/>
      <c r="B83" s="815"/>
      <c r="C83" s="815"/>
      <c r="D83" s="815"/>
      <c r="E83" s="815"/>
      <c r="F83" s="815"/>
      <c r="G83" s="815"/>
      <c r="H83" s="815"/>
      <c r="I83" s="815"/>
      <c r="J83" s="815"/>
      <c r="K83" s="815"/>
      <c r="L83" s="815"/>
      <c r="M83" s="815"/>
      <c r="N83" s="815"/>
      <c r="O83" s="815"/>
      <c r="P83" s="815"/>
      <c r="Q83" s="815"/>
      <c r="R83" s="820"/>
      <c r="S83" s="820"/>
      <c r="T83" s="820"/>
      <c r="U83" s="821"/>
      <c r="V83" s="821"/>
      <c r="W83" s="821"/>
      <c r="X83" s="841"/>
      <c r="Y83" s="839"/>
      <c r="Z83" s="839"/>
      <c r="AA83" s="841"/>
      <c r="AB83" s="212"/>
      <c r="AC83" s="212"/>
      <c r="AD83" s="212"/>
      <c r="AE83" s="212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BK83" s="117"/>
      <c r="BL83" s="117"/>
      <c r="BM83" s="117"/>
      <c r="BN83" s="117"/>
      <c r="BO83" s="117"/>
      <c r="BP83" s="117"/>
      <c r="BQ83" s="117"/>
      <c r="BR83" s="117"/>
      <c r="BS83" s="117"/>
      <c r="BT83" s="117"/>
      <c r="BU83" s="117"/>
      <c r="BV83" s="117"/>
      <c r="BW83" s="117"/>
      <c r="BX83" s="117"/>
      <c r="BY83" s="117"/>
      <c r="BZ83" s="117"/>
      <c r="CA83" s="117"/>
      <c r="CB83" s="117"/>
      <c r="CC83" s="117"/>
      <c r="CD83" s="117"/>
      <c r="CE83" s="117"/>
      <c r="CF83" s="117"/>
      <c r="CG83" s="117"/>
      <c r="CH83" s="117"/>
      <c r="CI83" s="117"/>
      <c r="CJ83" s="117"/>
      <c r="CK83" s="117"/>
      <c r="CL83" s="117"/>
      <c r="CM83" s="117"/>
      <c r="CN83" s="117"/>
      <c r="CO83" s="117"/>
      <c r="CP83" s="117"/>
      <c r="CQ83" s="117"/>
      <c r="CR83" s="117"/>
    </row>
    <row r="84" spans="1:96" ht="24" customHeight="1" x14ac:dyDescent="0.3">
      <c r="A84" s="151"/>
      <c r="B84" s="815"/>
      <c r="C84" s="815"/>
      <c r="D84" s="815"/>
      <c r="E84" s="815"/>
      <c r="F84" s="815"/>
      <c r="G84" s="815"/>
      <c r="H84" s="815"/>
      <c r="I84" s="815"/>
      <c r="J84" s="815"/>
      <c r="K84" s="815"/>
      <c r="L84" s="815"/>
      <c r="M84" s="815"/>
      <c r="N84" s="815"/>
      <c r="O84" s="815"/>
      <c r="P84" s="815"/>
      <c r="Q84" s="815"/>
      <c r="R84" s="812"/>
      <c r="S84" s="812"/>
      <c r="T84" s="812"/>
      <c r="U84" s="812"/>
      <c r="V84" s="812"/>
      <c r="W84" s="812"/>
      <c r="X84" s="812"/>
      <c r="Y84" s="812"/>
      <c r="Z84" s="812"/>
      <c r="AA84" s="812"/>
      <c r="AB84" s="212"/>
      <c r="AC84" s="212"/>
      <c r="AD84" s="212"/>
      <c r="AE84" s="212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BK84" s="117"/>
      <c r="BL84" s="117"/>
      <c r="BM84" s="117"/>
      <c r="BN84" s="117"/>
      <c r="BO84" s="117"/>
      <c r="BP84" s="117"/>
      <c r="BQ84" s="117"/>
      <c r="BR84" s="117"/>
      <c r="BS84" s="117"/>
      <c r="BT84" s="117"/>
      <c r="BU84" s="117"/>
      <c r="BV84" s="117"/>
      <c r="BW84" s="117"/>
      <c r="BX84" s="117"/>
      <c r="BY84" s="117"/>
      <c r="BZ84" s="117"/>
      <c r="CA84" s="117"/>
      <c r="CB84" s="117"/>
      <c r="CC84" s="117"/>
      <c r="CD84" s="117"/>
      <c r="CE84" s="117"/>
      <c r="CF84" s="117"/>
      <c r="CG84" s="117"/>
      <c r="CH84" s="117"/>
      <c r="CI84" s="117"/>
      <c r="CJ84" s="117"/>
      <c r="CK84" s="117"/>
      <c r="CL84" s="117"/>
      <c r="CM84" s="117"/>
      <c r="CN84" s="117"/>
      <c r="CO84" s="117"/>
      <c r="CP84" s="117"/>
      <c r="CQ84" s="117"/>
      <c r="CR84" s="117"/>
    </row>
    <row r="85" spans="1:96" ht="24" customHeight="1" x14ac:dyDescent="0.3">
      <c r="A85" s="151"/>
      <c r="B85" s="876">
        <v>10</v>
      </c>
      <c r="C85" s="877"/>
      <c r="D85" s="113"/>
      <c r="E85" s="122"/>
      <c r="F85" s="15"/>
      <c r="G85" s="15"/>
      <c r="H85" s="15"/>
      <c r="I85" s="15"/>
      <c r="J85" s="15"/>
      <c r="K85" s="15"/>
      <c r="L85" s="15"/>
      <c r="M85" s="15"/>
      <c r="N85" s="15"/>
      <c r="O85" s="123"/>
      <c r="P85" s="113"/>
      <c r="Q85" s="823" t="s">
        <v>42</v>
      </c>
      <c r="R85" s="823"/>
      <c r="S85" s="823"/>
      <c r="T85" s="824" t="s">
        <v>43</v>
      </c>
      <c r="U85" s="824"/>
      <c r="V85" s="824"/>
      <c r="W85" s="811" t="s">
        <v>44</v>
      </c>
      <c r="X85" s="811"/>
      <c r="Y85" s="811"/>
      <c r="Z85" s="811"/>
      <c r="AA85" s="811" t="s">
        <v>46</v>
      </c>
      <c r="AB85" s="811"/>
      <c r="AC85" s="811"/>
      <c r="AD85" s="811"/>
      <c r="AE85" s="811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BK85" s="117"/>
      <c r="BL85" s="117"/>
      <c r="BM85" s="117"/>
      <c r="BN85" s="117"/>
      <c r="BO85" s="117"/>
      <c r="BP85" s="117"/>
      <c r="BQ85" s="117"/>
      <c r="BR85" s="117"/>
      <c r="BS85" s="117"/>
      <c r="BT85" s="117"/>
      <c r="BU85" s="117"/>
      <c r="BV85" s="117"/>
      <c r="BW85" s="117"/>
      <c r="BX85" s="117"/>
      <c r="BY85" s="117"/>
      <c r="BZ85" s="117"/>
      <c r="CA85" s="117"/>
      <c r="CB85" s="117"/>
      <c r="CC85" s="117"/>
      <c r="CD85" s="117"/>
      <c r="CE85" s="117"/>
      <c r="CF85" s="117"/>
      <c r="CG85" s="117"/>
      <c r="CH85" s="117"/>
      <c r="CI85" s="117"/>
      <c r="CJ85" s="117"/>
      <c r="CK85" s="117"/>
      <c r="CL85" s="117"/>
      <c r="CM85" s="117"/>
      <c r="CN85" s="117"/>
      <c r="CO85" s="117"/>
      <c r="CP85" s="117"/>
      <c r="CQ85" s="117"/>
      <c r="CR85" s="117"/>
    </row>
    <row r="86" spans="1:96" ht="24" customHeight="1" x14ac:dyDescent="0.3">
      <c r="A86" s="151"/>
      <c r="B86" s="820" t="s">
        <v>174</v>
      </c>
      <c r="C86" s="820"/>
      <c r="D86" s="820"/>
      <c r="E86" s="820"/>
      <c r="F86" s="820"/>
      <c r="G86" s="820"/>
      <c r="H86" s="820"/>
      <c r="I86" s="820"/>
      <c r="J86" s="820"/>
      <c r="K86" s="820"/>
      <c r="L86" s="820"/>
      <c r="M86" s="820"/>
      <c r="N86" s="820"/>
      <c r="O86" s="820"/>
      <c r="P86" s="820"/>
      <c r="Q86" s="820">
        <f>'Расчетный лист'!T101</f>
        <v>418</v>
      </c>
      <c r="R86" s="820"/>
      <c r="S86" s="820"/>
      <c r="T86" s="821" t="s">
        <v>119</v>
      </c>
      <c r="U86" s="821"/>
      <c r="V86" s="821"/>
      <c r="W86" s="841"/>
      <c r="X86" s="839" t="s">
        <v>451</v>
      </c>
      <c r="Y86" s="839"/>
      <c r="Z86" s="841"/>
      <c r="AA86" s="212"/>
      <c r="AB86" s="212"/>
      <c r="AC86" s="212"/>
      <c r="AD86" s="212"/>
      <c r="AE86" s="212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7"/>
      <c r="BQ86" s="117"/>
      <c r="BR86" s="117"/>
      <c r="BS86" s="117"/>
      <c r="BT86" s="117"/>
      <c r="BU86" s="117"/>
      <c r="BV86" s="117"/>
      <c r="BW86" s="117"/>
      <c r="BX86" s="117"/>
      <c r="BY86" s="117"/>
      <c r="BZ86" s="117"/>
      <c r="CA86" s="117"/>
      <c r="CB86" s="117"/>
      <c r="CC86" s="117"/>
      <c r="CD86" s="117"/>
      <c r="CE86" s="117"/>
      <c r="CF86" s="117"/>
      <c r="CG86" s="117"/>
      <c r="CH86" s="117"/>
      <c r="CI86" s="117"/>
      <c r="CJ86" s="117"/>
      <c r="CK86" s="117"/>
      <c r="CL86" s="117"/>
      <c r="CM86" s="117"/>
      <c r="CN86" s="117"/>
      <c r="CO86" s="117"/>
      <c r="CP86" s="117"/>
      <c r="CQ86" s="117"/>
      <c r="CR86" s="117"/>
    </row>
    <row r="87" spans="1:96" ht="24" customHeight="1" x14ac:dyDescent="0.3">
      <c r="A87" s="151"/>
      <c r="B87" s="820"/>
      <c r="C87" s="820"/>
      <c r="D87" s="820"/>
      <c r="E87" s="820"/>
      <c r="F87" s="820"/>
      <c r="G87" s="820"/>
      <c r="H87" s="820"/>
      <c r="I87" s="820"/>
      <c r="J87" s="820"/>
      <c r="K87" s="820"/>
      <c r="L87" s="820"/>
      <c r="M87" s="820"/>
      <c r="N87" s="820"/>
      <c r="O87" s="820"/>
      <c r="P87" s="820"/>
      <c r="Q87" s="820"/>
      <c r="R87" s="820"/>
      <c r="S87" s="820"/>
      <c r="T87" s="821"/>
      <c r="U87" s="821"/>
      <c r="V87" s="821"/>
      <c r="W87" s="841"/>
      <c r="X87" s="839"/>
      <c r="Y87" s="839"/>
      <c r="Z87" s="841"/>
      <c r="AA87" s="212"/>
      <c r="AB87" s="212"/>
      <c r="AC87" s="212"/>
      <c r="AD87" s="212"/>
      <c r="AE87" s="212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7"/>
      <c r="BP87" s="117"/>
      <c r="BQ87" s="117"/>
      <c r="BR87" s="117"/>
      <c r="BS87" s="117"/>
      <c r="BT87" s="117"/>
      <c r="BU87" s="117"/>
      <c r="BV87" s="117"/>
      <c r="BW87" s="117"/>
      <c r="BX87" s="117"/>
      <c r="BY87" s="117"/>
      <c r="BZ87" s="117"/>
      <c r="CA87" s="117"/>
      <c r="CB87" s="117"/>
      <c r="CC87" s="117"/>
      <c r="CD87" s="117"/>
      <c r="CE87" s="117"/>
      <c r="CF87" s="117"/>
      <c r="CG87" s="117"/>
      <c r="CH87" s="117"/>
      <c r="CI87" s="117"/>
      <c r="CJ87" s="117"/>
      <c r="CK87" s="117"/>
      <c r="CL87" s="117"/>
      <c r="CM87" s="117"/>
      <c r="CN87" s="117"/>
      <c r="CO87" s="117"/>
      <c r="CP87" s="117"/>
      <c r="CQ87" s="117"/>
      <c r="CR87" s="117"/>
    </row>
    <row r="88" spans="1:96" ht="24" customHeight="1" x14ac:dyDescent="0.3">
      <c r="A88" s="151"/>
      <c r="B88" s="876">
        <v>11</v>
      </c>
      <c r="C88" s="877"/>
      <c r="D88" s="113"/>
      <c r="E88" s="12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23"/>
      <c r="Q88" s="113"/>
      <c r="R88" s="823" t="s">
        <v>42</v>
      </c>
      <c r="S88" s="823"/>
      <c r="T88" s="823"/>
      <c r="U88" s="824" t="s">
        <v>43</v>
      </c>
      <c r="V88" s="824"/>
      <c r="W88" s="824"/>
      <c r="X88" s="811" t="s">
        <v>44</v>
      </c>
      <c r="Y88" s="811"/>
      <c r="Z88" s="811"/>
      <c r="AA88" s="811"/>
      <c r="AB88" s="811" t="s">
        <v>46</v>
      </c>
      <c r="AC88" s="811"/>
      <c r="AD88" s="811"/>
      <c r="AE88" s="811"/>
      <c r="AF88" s="106"/>
      <c r="AG88" s="106"/>
      <c r="AH88" s="106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7"/>
      <c r="BO88" s="117"/>
      <c r="BP88" s="117"/>
      <c r="BQ88" s="117"/>
      <c r="BR88" s="117"/>
      <c r="BS88" s="117"/>
      <c r="BT88" s="117"/>
      <c r="BU88" s="117"/>
      <c r="BV88" s="117"/>
      <c r="BW88" s="117"/>
      <c r="BX88" s="117"/>
      <c r="BY88" s="117"/>
      <c r="BZ88" s="117"/>
      <c r="CA88" s="117"/>
      <c r="CB88" s="117"/>
      <c r="CC88" s="117"/>
      <c r="CD88" s="117"/>
      <c r="CE88" s="117"/>
      <c r="CF88" s="117"/>
      <c r="CG88" s="117"/>
      <c r="CH88" s="117"/>
      <c r="CI88" s="117"/>
      <c r="CJ88" s="117"/>
      <c r="CK88" s="117"/>
      <c r="CL88" s="117"/>
      <c r="CM88" s="117"/>
      <c r="CN88" s="117"/>
      <c r="CO88" s="117"/>
      <c r="CP88" s="117"/>
      <c r="CQ88" s="117"/>
      <c r="CR88" s="117"/>
    </row>
    <row r="89" spans="1:96" ht="24" customHeight="1" x14ac:dyDescent="0.3">
      <c r="A89" s="151"/>
      <c r="B89" s="820" t="s">
        <v>216</v>
      </c>
      <c r="C89" s="820"/>
      <c r="D89" s="820"/>
      <c r="E89" s="820"/>
      <c r="F89" s="820"/>
      <c r="G89" s="820"/>
      <c r="H89" s="820"/>
      <c r="I89" s="820"/>
      <c r="J89" s="820"/>
      <c r="K89" s="820"/>
      <c r="L89" s="820"/>
      <c r="M89" s="820"/>
      <c r="N89" s="820"/>
      <c r="O89" s="820"/>
      <c r="P89" s="820"/>
      <c r="Q89" s="820"/>
      <c r="R89" s="820">
        <f>'Расчетный лист'!T105</f>
        <v>0.53125929703769814</v>
      </c>
      <c r="S89" s="820"/>
      <c r="T89" s="820"/>
      <c r="U89" s="821" t="s">
        <v>181</v>
      </c>
      <c r="V89" s="821"/>
      <c r="W89" s="821"/>
      <c r="X89" s="841"/>
      <c r="Y89" s="839" t="s">
        <v>449</v>
      </c>
      <c r="Z89" s="839"/>
      <c r="AA89" s="841"/>
      <c r="AB89" s="212"/>
      <c r="AC89" s="212"/>
      <c r="AD89" s="212"/>
      <c r="AE89" s="212"/>
      <c r="AF89" s="106"/>
      <c r="AG89" s="106"/>
      <c r="AH89" s="106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7"/>
      <c r="BP89" s="117"/>
      <c r="BQ89" s="117"/>
      <c r="BR89" s="117"/>
      <c r="BS89" s="117"/>
      <c r="BT89" s="117"/>
      <c r="BU89" s="117"/>
      <c r="BV89" s="117"/>
      <c r="BW89" s="117"/>
      <c r="BX89" s="117"/>
      <c r="BY89" s="117"/>
      <c r="BZ89" s="117"/>
      <c r="CA89" s="117"/>
      <c r="CB89" s="117"/>
      <c r="CC89" s="117"/>
      <c r="CD89" s="117"/>
      <c r="CE89" s="117"/>
      <c r="CF89" s="117"/>
      <c r="CG89" s="117"/>
      <c r="CH89" s="117"/>
      <c r="CI89" s="117"/>
      <c r="CJ89" s="117"/>
      <c r="CK89" s="117"/>
      <c r="CL89" s="117"/>
      <c r="CM89" s="117"/>
      <c r="CN89" s="117"/>
      <c r="CO89" s="117"/>
      <c r="CP89" s="117"/>
      <c r="CQ89" s="117"/>
      <c r="CR89" s="117"/>
    </row>
    <row r="90" spans="1:96" ht="24" customHeight="1" x14ac:dyDescent="0.3">
      <c r="A90" s="151"/>
      <c r="B90" s="820"/>
      <c r="C90" s="820"/>
      <c r="D90" s="820"/>
      <c r="E90" s="820"/>
      <c r="F90" s="820"/>
      <c r="G90" s="820"/>
      <c r="H90" s="820"/>
      <c r="I90" s="820"/>
      <c r="J90" s="820"/>
      <c r="K90" s="820"/>
      <c r="L90" s="820"/>
      <c r="M90" s="820"/>
      <c r="N90" s="820"/>
      <c r="O90" s="820"/>
      <c r="P90" s="820"/>
      <c r="Q90" s="820"/>
      <c r="R90" s="820"/>
      <c r="S90" s="820"/>
      <c r="T90" s="820"/>
      <c r="U90" s="821"/>
      <c r="V90" s="821"/>
      <c r="W90" s="821"/>
      <c r="X90" s="841"/>
      <c r="Y90" s="839"/>
      <c r="Z90" s="839"/>
      <c r="AA90" s="841"/>
      <c r="AB90" s="212"/>
      <c r="AC90" s="212"/>
      <c r="AD90" s="212"/>
      <c r="AE90" s="212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7"/>
      <c r="BA90" s="117"/>
      <c r="BB90" s="117"/>
      <c r="BC90" s="117"/>
      <c r="BD90" s="117"/>
      <c r="BE90" s="117"/>
      <c r="BF90" s="117"/>
      <c r="BG90" s="117"/>
      <c r="BH90" s="117"/>
      <c r="BI90" s="117"/>
      <c r="BJ90" s="117"/>
      <c r="BK90" s="117"/>
      <c r="BL90" s="117"/>
      <c r="BM90" s="117"/>
      <c r="BN90" s="117"/>
      <c r="BO90" s="117"/>
      <c r="BP90" s="117"/>
      <c r="BQ90" s="117"/>
      <c r="BR90" s="117"/>
      <c r="BS90" s="117"/>
      <c r="BT90" s="117"/>
      <c r="BU90" s="117"/>
      <c r="BV90" s="117"/>
      <c r="BW90" s="117"/>
      <c r="BX90" s="117"/>
      <c r="BY90" s="117"/>
      <c r="BZ90" s="117"/>
      <c r="CA90" s="117"/>
      <c r="CB90" s="117"/>
      <c r="CC90" s="117"/>
      <c r="CD90" s="117"/>
      <c r="CE90" s="117"/>
      <c r="CF90" s="117"/>
      <c r="CG90" s="117"/>
      <c r="CH90" s="117"/>
      <c r="CI90" s="117"/>
      <c r="CJ90" s="117"/>
      <c r="CK90" s="117"/>
      <c r="CL90" s="117"/>
      <c r="CM90" s="117"/>
      <c r="CN90" s="117"/>
      <c r="CO90" s="117"/>
      <c r="CP90" s="117"/>
      <c r="CQ90" s="117"/>
      <c r="CR90" s="117"/>
    </row>
    <row r="91" spans="1:96" ht="24" customHeight="1" x14ac:dyDescent="0.3">
      <c r="A91" s="151"/>
      <c r="B91" s="820"/>
      <c r="C91" s="820"/>
      <c r="D91" s="820"/>
      <c r="E91" s="820"/>
      <c r="F91" s="820"/>
      <c r="G91" s="820"/>
      <c r="H91" s="820"/>
      <c r="I91" s="820"/>
      <c r="J91" s="820"/>
      <c r="K91" s="820"/>
      <c r="L91" s="820"/>
      <c r="M91" s="820"/>
      <c r="N91" s="820"/>
      <c r="O91" s="820"/>
      <c r="P91" s="820"/>
      <c r="Q91" s="820"/>
      <c r="R91" s="812"/>
      <c r="S91" s="812"/>
      <c r="T91" s="812"/>
      <c r="U91" s="812"/>
      <c r="V91" s="812"/>
      <c r="W91" s="812"/>
      <c r="X91" s="812"/>
      <c r="Y91" s="812"/>
      <c r="Z91" s="812"/>
      <c r="AA91" s="812"/>
      <c r="AB91" s="212"/>
      <c r="AC91" s="212"/>
      <c r="AD91" s="212"/>
      <c r="AE91" s="212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7"/>
      <c r="BP91" s="117"/>
      <c r="BQ91" s="117"/>
      <c r="BR91" s="117"/>
      <c r="BS91" s="117"/>
      <c r="BT91" s="117"/>
      <c r="BU91" s="117"/>
      <c r="BV91" s="117"/>
      <c r="BW91" s="117"/>
      <c r="BX91" s="117"/>
      <c r="BY91" s="117"/>
      <c r="BZ91" s="117"/>
      <c r="CA91" s="117"/>
      <c r="CB91" s="117"/>
      <c r="CC91" s="117"/>
      <c r="CD91" s="117"/>
      <c r="CE91" s="117"/>
      <c r="CF91" s="117"/>
      <c r="CG91" s="117"/>
      <c r="CH91" s="117"/>
      <c r="CI91" s="117"/>
      <c r="CJ91" s="117"/>
      <c r="CK91" s="117"/>
      <c r="CL91" s="117"/>
      <c r="CM91" s="117"/>
      <c r="CN91" s="117"/>
      <c r="CO91" s="117"/>
      <c r="CP91" s="117"/>
      <c r="CQ91" s="117"/>
      <c r="CR91" s="117"/>
    </row>
    <row r="92" spans="1:96" ht="24" customHeight="1" x14ac:dyDescent="0.3">
      <c r="A92" s="60"/>
      <c r="B92" s="876">
        <v>12</v>
      </c>
      <c r="C92" s="877"/>
      <c r="D92" s="113"/>
      <c r="E92" s="122"/>
      <c r="F92" s="15"/>
      <c r="G92" s="15"/>
      <c r="H92" s="15"/>
      <c r="I92" s="15"/>
      <c r="J92" s="15"/>
      <c r="K92" s="15"/>
      <c r="L92" s="15"/>
      <c r="M92" s="15"/>
      <c r="N92" s="123"/>
      <c r="O92" s="113"/>
      <c r="P92" s="823" t="s">
        <v>42</v>
      </c>
      <c r="Q92" s="823"/>
      <c r="R92" s="823"/>
      <c r="S92" s="824" t="s">
        <v>43</v>
      </c>
      <c r="T92" s="824"/>
      <c r="U92" s="824"/>
      <c r="V92" s="811" t="s">
        <v>44</v>
      </c>
      <c r="W92" s="811"/>
      <c r="X92" s="811"/>
      <c r="Y92" s="811"/>
      <c r="Z92" s="811"/>
      <c r="AA92" s="811" t="s">
        <v>46</v>
      </c>
      <c r="AB92" s="811"/>
      <c r="AC92" s="811"/>
      <c r="AD92" s="811"/>
      <c r="AE92" s="811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117"/>
      <c r="BN92" s="117"/>
      <c r="BO92" s="117"/>
      <c r="BP92" s="117"/>
      <c r="BQ92" s="117"/>
      <c r="BR92" s="117"/>
      <c r="BS92" s="117"/>
      <c r="BT92" s="117"/>
      <c r="BU92" s="117"/>
      <c r="BV92" s="117"/>
      <c r="BW92" s="117"/>
      <c r="BX92" s="117"/>
      <c r="BY92" s="117"/>
      <c r="BZ92" s="117"/>
      <c r="CA92" s="117"/>
      <c r="CB92" s="117"/>
      <c r="CC92" s="117"/>
      <c r="CD92" s="117"/>
      <c r="CE92" s="117"/>
      <c r="CF92" s="117"/>
      <c r="CG92" s="117"/>
      <c r="CH92" s="117"/>
      <c r="CI92" s="117"/>
      <c r="CJ92" s="117"/>
      <c r="CK92" s="117"/>
      <c r="CL92" s="117"/>
      <c r="CM92" s="117"/>
      <c r="CN92" s="117"/>
      <c r="CO92" s="117"/>
      <c r="CP92" s="117"/>
      <c r="CQ92" s="117"/>
      <c r="CR92" s="117"/>
    </row>
    <row r="93" spans="1:96" ht="24" customHeight="1" x14ac:dyDescent="0.3">
      <c r="A93" s="60"/>
      <c r="B93" s="820" t="s">
        <v>189</v>
      </c>
      <c r="C93" s="820"/>
      <c r="D93" s="820"/>
      <c r="E93" s="820"/>
      <c r="F93" s="820"/>
      <c r="G93" s="820"/>
      <c r="H93" s="820"/>
      <c r="I93" s="820"/>
      <c r="J93" s="820"/>
      <c r="K93" s="820"/>
      <c r="L93" s="820"/>
      <c r="M93" s="820"/>
      <c r="N93" s="820"/>
      <c r="O93" s="820"/>
      <c r="P93" s="820">
        <f>'Расчетный лист'!T109</f>
        <v>145.16129032258064</v>
      </c>
      <c r="Q93" s="820"/>
      <c r="R93" s="820"/>
      <c r="S93" s="821" t="s">
        <v>100</v>
      </c>
      <c r="T93" s="821"/>
      <c r="U93" s="821"/>
      <c r="V93" s="841"/>
      <c r="W93" s="839" t="s">
        <v>435</v>
      </c>
      <c r="X93" s="839"/>
      <c r="Y93" s="839"/>
      <c r="Z93" s="841"/>
      <c r="AA93" s="212"/>
      <c r="AB93" s="212"/>
      <c r="AC93" s="212"/>
      <c r="AD93" s="212"/>
      <c r="AE93" s="212"/>
      <c r="AF93" s="106"/>
      <c r="AG93" s="106"/>
      <c r="AH93" s="106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7"/>
      <c r="BP93" s="117"/>
      <c r="BQ93" s="117"/>
      <c r="BR93" s="117"/>
      <c r="BS93" s="117"/>
      <c r="BT93" s="117"/>
      <c r="BU93" s="117"/>
      <c r="BV93" s="117"/>
      <c r="BW93" s="117"/>
      <c r="BX93" s="117"/>
      <c r="BY93" s="117"/>
      <c r="BZ93" s="117"/>
      <c r="CA93" s="117"/>
      <c r="CB93" s="117"/>
      <c r="CC93" s="117"/>
      <c r="CD93" s="117"/>
      <c r="CE93" s="117"/>
      <c r="CF93" s="117"/>
      <c r="CG93" s="117"/>
      <c r="CH93" s="117"/>
      <c r="CI93" s="117"/>
      <c r="CJ93" s="117"/>
      <c r="CK93" s="117"/>
      <c r="CL93" s="117"/>
      <c r="CM93" s="117"/>
      <c r="CN93" s="117"/>
      <c r="CO93" s="117"/>
      <c r="CP93" s="117"/>
      <c r="CQ93" s="117"/>
      <c r="CR93" s="117"/>
    </row>
    <row r="94" spans="1:96" ht="24" customHeight="1" x14ac:dyDescent="0.3">
      <c r="A94" s="60"/>
      <c r="B94" s="820"/>
      <c r="C94" s="820"/>
      <c r="D94" s="820"/>
      <c r="E94" s="820"/>
      <c r="F94" s="820"/>
      <c r="G94" s="820"/>
      <c r="H94" s="820"/>
      <c r="I94" s="820"/>
      <c r="J94" s="820"/>
      <c r="K94" s="820"/>
      <c r="L94" s="820"/>
      <c r="M94" s="820"/>
      <c r="N94" s="820"/>
      <c r="O94" s="820"/>
      <c r="P94" s="820"/>
      <c r="Q94" s="820"/>
      <c r="R94" s="820"/>
      <c r="S94" s="821"/>
      <c r="T94" s="821"/>
      <c r="U94" s="821"/>
      <c r="V94" s="841"/>
      <c r="W94" s="839"/>
      <c r="X94" s="839"/>
      <c r="Y94" s="839"/>
      <c r="Z94" s="841"/>
      <c r="AA94" s="212"/>
      <c r="AB94" s="212"/>
      <c r="AC94" s="212"/>
      <c r="AD94" s="212"/>
      <c r="AE94" s="212"/>
      <c r="AF94" s="106"/>
      <c r="AG94" s="106"/>
      <c r="AH94" s="106"/>
      <c r="AI94" s="106"/>
      <c r="AJ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17"/>
      <c r="BL94" s="117"/>
      <c r="BM94" s="117"/>
      <c r="BN94" s="117"/>
      <c r="BO94" s="117"/>
      <c r="BP94" s="117"/>
      <c r="BQ94" s="117"/>
      <c r="BR94" s="117"/>
      <c r="BS94" s="117"/>
      <c r="BT94" s="117"/>
      <c r="BU94" s="117"/>
      <c r="BV94" s="117"/>
      <c r="BW94" s="117"/>
      <c r="BX94" s="117"/>
      <c r="BY94" s="117"/>
      <c r="BZ94" s="117"/>
      <c r="CA94" s="117"/>
      <c r="CB94" s="117"/>
      <c r="CC94" s="117"/>
      <c r="CD94" s="117"/>
      <c r="CE94" s="117"/>
      <c r="CF94" s="117"/>
      <c r="CG94" s="117"/>
      <c r="CH94" s="117"/>
      <c r="CI94" s="117"/>
      <c r="CJ94" s="117"/>
      <c r="CK94" s="117"/>
      <c r="CL94" s="117"/>
      <c r="CM94" s="117"/>
      <c r="CN94" s="117"/>
      <c r="CO94" s="117"/>
      <c r="CP94" s="117"/>
      <c r="CQ94" s="117"/>
      <c r="CR94" s="117"/>
    </row>
    <row r="95" spans="1:96" ht="24" customHeight="1" x14ac:dyDescent="0.3">
      <c r="A95" s="60"/>
      <c r="B95" s="820"/>
      <c r="C95" s="820"/>
      <c r="D95" s="820"/>
      <c r="E95" s="820"/>
      <c r="F95" s="820"/>
      <c r="G95" s="820"/>
      <c r="H95" s="820"/>
      <c r="I95" s="820"/>
      <c r="J95" s="820"/>
      <c r="K95" s="820"/>
      <c r="L95" s="820"/>
      <c r="M95" s="820"/>
      <c r="N95" s="820"/>
      <c r="O95" s="820"/>
      <c r="P95" s="812"/>
      <c r="Q95" s="812"/>
      <c r="R95" s="812"/>
      <c r="S95" s="812"/>
      <c r="T95" s="812"/>
      <c r="U95" s="812"/>
      <c r="V95" s="812"/>
      <c r="W95" s="812"/>
      <c r="X95" s="812"/>
      <c r="Y95" s="812"/>
      <c r="Z95" s="812"/>
      <c r="AA95" s="212"/>
      <c r="AB95" s="212"/>
      <c r="AC95" s="212"/>
      <c r="AD95" s="212"/>
      <c r="AE95" s="212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17"/>
      <c r="BL95" s="117"/>
      <c r="BM95" s="117"/>
      <c r="BN95" s="117"/>
      <c r="BO95" s="117"/>
      <c r="BP95" s="117"/>
      <c r="BQ95" s="117"/>
      <c r="BR95" s="117"/>
      <c r="BS95" s="117"/>
      <c r="BT95" s="117"/>
      <c r="BU95" s="117"/>
      <c r="BV95" s="117"/>
      <c r="BW95" s="117"/>
      <c r="BX95" s="117"/>
      <c r="BY95" s="117"/>
      <c r="BZ95" s="117"/>
      <c r="CA95" s="117"/>
      <c r="CB95" s="117"/>
      <c r="CC95" s="117"/>
      <c r="CD95" s="117"/>
      <c r="CE95" s="117"/>
      <c r="CF95" s="117"/>
      <c r="CG95" s="117"/>
      <c r="CH95" s="117"/>
      <c r="CI95" s="117"/>
      <c r="CJ95" s="117"/>
      <c r="CK95" s="117"/>
      <c r="CL95" s="117"/>
      <c r="CM95" s="117"/>
      <c r="CN95" s="117"/>
      <c r="CO95" s="117"/>
      <c r="CP95" s="117"/>
      <c r="CQ95" s="117"/>
      <c r="CR95" s="117"/>
    </row>
    <row r="96" spans="1:96" ht="24" customHeight="1" x14ac:dyDescent="0.3">
      <c r="A96" s="121"/>
      <c r="B96" s="813" t="s">
        <v>427</v>
      </c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3"/>
      <c r="P96" s="813"/>
      <c r="Q96" s="813"/>
      <c r="R96" s="813"/>
      <c r="S96" s="813"/>
      <c r="T96" s="813"/>
      <c r="U96" s="813"/>
      <c r="V96" s="813"/>
      <c r="W96" s="813"/>
      <c r="X96" s="121"/>
      <c r="Y96" s="813" t="s">
        <v>420</v>
      </c>
      <c r="Z96" s="813"/>
      <c r="AA96" s="813"/>
      <c r="AB96" s="121"/>
      <c r="AC96" s="813">
        <f>AC72+1</f>
        <v>4</v>
      </c>
      <c r="AD96" s="813"/>
      <c r="AE96" s="121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17"/>
      <c r="BL96" s="117"/>
      <c r="BM96" s="117"/>
      <c r="BN96" s="117"/>
      <c r="BO96" s="117"/>
      <c r="BP96" s="117"/>
      <c r="BQ96" s="117"/>
      <c r="BR96" s="117"/>
      <c r="BS96" s="117"/>
      <c r="BT96" s="117"/>
      <c r="BU96" s="117"/>
      <c r="BV96" s="117"/>
      <c r="BW96" s="117"/>
      <c r="BX96" s="117"/>
      <c r="BY96" s="117"/>
      <c r="BZ96" s="117"/>
      <c r="CA96" s="117"/>
      <c r="CB96" s="117"/>
      <c r="CC96" s="117"/>
      <c r="CD96" s="117"/>
      <c r="CE96" s="117"/>
      <c r="CF96" s="117"/>
      <c r="CG96" s="117"/>
      <c r="CH96" s="117"/>
      <c r="CI96" s="117"/>
      <c r="CJ96" s="117"/>
      <c r="CK96" s="117"/>
      <c r="CL96" s="117"/>
      <c r="CM96" s="117"/>
      <c r="CN96" s="117"/>
      <c r="CO96" s="117"/>
      <c r="CP96" s="117"/>
      <c r="CQ96" s="117"/>
      <c r="CR96" s="117"/>
    </row>
    <row r="97" spans="1:96" ht="24" customHeight="1" x14ac:dyDescent="0.3">
      <c r="A97" s="428" t="str">
        <f>$A$1</f>
        <v>Расчет однофазного конденсаторного асинхронного микродвигателя Pн 90 Вт,  2p = 6, n = 955 об/мин</v>
      </c>
      <c r="B97" s="428"/>
      <c r="C97" s="428"/>
      <c r="D97" s="428"/>
      <c r="E97" s="428"/>
      <c r="F97" s="428"/>
      <c r="G97" s="428"/>
      <c r="H97" s="428"/>
      <c r="I97" s="428"/>
      <c r="J97" s="428"/>
      <c r="K97" s="428"/>
      <c r="L97" s="428"/>
      <c r="M97" s="428"/>
      <c r="N97" s="428"/>
      <c r="O97" s="428"/>
      <c r="P97" s="428"/>
      <c r="Q97" s="428"/>
      <c r="R97" s="428"/>
      <c r="S97" s="428"/>
      <c r="T97" s="428"/>
      <c r="U97" s="428"/>
      <c r="V97" s="428"/>
      <c r="W97" s="428"/>
      <c r="X97" s="428"/>
      <c r="Y97" s="428"/>
      <c r="Z97" s="428"/>
      <c r="AA97" s="428"/>
      <c r="AB97" s="428"/>
      <c r="AC97" s="428"/>
      <c r="AD97" s="428"/>
      <c r="AE97" s="428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/>
      <c r="BK97" s="117"/>
      <c r="BL97" s="117"/>
      <c r="BM97" s="117"/>
      <c r="BN97" s="117"/>
      <c r="BO97" s="117"/>
      <c r="BP97" s="117"/>
      <c r="BQ97" s="117"/>
      <c r="BR97" s="117"/>
      <c r="BS97" s="117"/>
      <c r="BT97" s="117"/>
      <c r="BU97" s="117"/>
      <c r="BV97" s="117"/>
      <c r="BW97" s="117"/>
      <c r="BX97" s="117"/>
      <c r="BY97" s="117"/>
      <c r="BZ97" s="117"/>
      <c r="CA97" s="117"/>
      <c r="CB97" s="117"/>
      <c r="CC97" s="117"/>
      <c r="CD97" s="117"/>
      <c r="CE97" s="117"/>
      <c r="CF97" s="117"/>
      <c r="CG97" s="117"/>
      <c r="CH97" s="117"/>
      <c r="CI97" s="117"/>
      <c r="CJ97" s="117"/>
      <c r="CK97" s="117"/>
      <c r="CL97" s="117"/>
      <c r="CM97" s="117"/>
      <c r="CN97" s="117"/>
      <c r="CO97" s="117"/>
      <c r="CP97" s="117"/>
      <c r="CQ97" s="117"/>
      <c r="CR97" s="117"/>
    </row>
    <row r="98" spans="1:96" ht="24" customHeight="1" x14ac:dyDescent="0.3">
      <c r="A98" s="127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128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06"/>
      <c r="BK98" s="117"/>
      <c r="BL98" s="117"/>
      <c r="BM98" s="117"/>
      <c r="BN98" s="117"/>
      <c r="BO98" s="117"/>
      <c r="BP98" s="117"/>
      <c r="BQ98" s="117"/>
      <c r="BR98" s="117"/>
      <c r="BS98" s="117"/>
      <c r="BT98" s="117"/>
      <c r="BU98" s="117"/>
      <c r="BV98" s="117"/>
      <c r="BW98" s="117"/>
      <c r="BX98" s="117"/>
      <c r="BY98" s="117"/>
      <c r="BZ98" s="117"/>
      <c r="CA98" s="117"/>
      <c r="CB98" s="117"/>
      <c r="CC98" s="117"/>
      <c r="CD98" s="117"/>
      <c r="CE98" s="117"/>
      <c r="CF98" s="117"/>
      <c r="CG98" s="117"/>
      <c r="CH98" s="117"/>
      <c r="CI98" s="117"/>
      <c r="CJ98" s="117"/>
      <c r="CK98" s="117"/>
      <c r="CL98" s="117"/>
      <c r="CM98" s="117"/>
      <c r="CN98" s="117"/>
      <c r="CO98" s="117"/>
      <c r="CP98" s="117"/>
      <c r="CQ98" s="117"/>
      <c r="CR98" s="117"/>
    </row>
    <row r="99" spans="1:96" ht="24" customHeight="1" x14ac:dyDescent="0.3">
      <c r="A99" s="127"/>
      <c r="B99" s="428" t="s">
        <v>433</v>
      </c>
      <c r="C99" s="428"/>
      <c r="D99" s="428"/>
      <c r="E99" s="428"/>
      <c r="F99" s="428"/>
      <c r="G99" s="428"/>
      <c r="H99" s="428"/>
      <c r="I99" s="428"/>
      <c r="J99" s="428"/>
      <c r="K99" s="428"/>
      <c r="L99" s="428"/>
      <c r="M99" s="428"/>
      <c r="N99" s="151"/>
      <c r="O99" s="151"/>
      <c r="P99" s="66"/>
      <c r="Q99" s="813" t="s">
        <v>214</v>
      </c>
      <c r="R99" s="813"/>
      <c r="S99" s="813"/>
      <c r="T99" s="813"/>
      <c r="U99" s="813"/>
      <c r="V99" s="813"/>
      <c r="W99" s="813"/>
      <c r="X99" s="813"/>
      <c r="Y99" s="813"/>
      <c r="Z99" s="813"/>
      <c r="AA99" s="813"/>
      <c r="AB99" s="813"/>
      <c r="AC99" s="151"/>
      <c r="AD99" s="151"/>
      <c r="AE99" s="128"/>
      <c r="AF99" s="106"/>
      <c r="AG99" s="106"/>
      <c r="AH99" s="106"/>
      <c r="AI99" s="106"/>
      <c r="AJ99" s="106"/>
      <c r="AK99" s="106"/>
      <c r="AL99" s="106"/>
      <c r="BK99" s="117"/>
      <c r="BL99" s="117"/>
      <c r="BM99" s="117"/>
      <c r="BN99" s="117"/>
      <c r="BO99" s="117"/>
      <c r="BP99" s="117"/>
      <c r="BQ99" s="117"/>
      <c r="BR99" s="117"/>
      <c r="BS99" s="117"/>
      <c r="BT99" s="117"/>
      <c r="BU99" s="117"/>
      <c r="BV99" s="117"/>
      <c r="BW99" s="117"/>
      <c r="BX99" s="117"/>
      <c r="BY99" s="117"/>
      <c r="BZ99" s="117"/>
      <c r="CA99" s="117"/>
      <c r="CB99" s="117"/>
      <c r="CC99" s="117"/>
      <c r="CD99" s="117"/>
      <c r="CE99" s="117"/>
      <c r="CF99" s="117"/>
      <c r="CG99" s="117"/>
      <c r="CH99" s="117"/>
      <c r="CI99" s="117"/>
      <c r="CJ99" s="117"/>
      <c r="CK99" s="117"/>
      <c r="CL99" s="117"/>
      <c r="CM99" s="117"/>
      <c r="CN99" s="117"/>
      <c r="CO99" s="117"/>
      <c r="CP99" s="117"/>
      <c r="CQ99" s="117"/>
      <c r="CR99" s="117"/>
    </row>
    <row r="100" spans="1:96" ht="24" customHeight="1" x14ac:dyDescent="0.3">
      <c r="A100" s="127"/>
      <c r="B100" s="428"/>
      <c r="C100" s="428"/>
      <c r="D100" s="428"/>
      <c r="E100" s="428"/>
      <c r="F100" s="428"/>
      <c r="G100" s="428"/>
      <c r="H100" s="428"/>
      <c r="I100" s="428"/>
      <c r="J100" s="428"/>
      <c r="K100" s="428"/>
      <c r="L100" s="428"/>
      <c r="M100" s="428"/>
      <c r="N100" s="151"/>
      <c r="O100" s="151"/>
      <c r="P100" s="66"/>
      <c r="Q100" s="813"/>
      <c r="R100" s="813"/>
      <c r="S100" s="813"/>
      <c r="T100" s="813"/>
      <c r="U100" s="813"/>
      <c r="V100" s="813"/>
      <c r="W100" s="813"/>
      <c r="X100" s="813"/>
      <c r="Y100" s="813"/>
      <c r="Z100" s="813"/>
      <c r="AA100" s="813"/>
      <c r="AB100" s="813"/>
      <c r="AC100" s="151"/>
      <c r="AD100" s="151"/>
      <c r="AE100" s="128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06"/>
      <c r="BK100" s="117"/>
      <c r="BL100" s="117"/>
      <c r="BM100" s="117"/>
      <c r="BN100" s="117"/>
      <c r="BO100" s="117"/>
      <c r="BP100" s="117"/>
      <c r="BQ100" s="117"/>
      <c r="BR100" s="117"/>
      <c r="BS100" s="117"/>
      <c r="BT100" s="117"/>
      <c r="BU100" s="117"/>
      <c r="BV100" s="117"/>
      <c r="BW100" s="117"/>
      <c r="BX100" s="117"/>
      <c r="BY100" s="117"/>
      <c r="BZ100" s="117"/>
      <c r="CA100" s="117"/>
      <c r="CB100" s="117"/>
      <c r="CC100" s="117"/>
      <c r="CD100" s="117"/>
      <c r="CE100" s="117"/>
      <c r="CF100" s="117"/>
      <c r="CG100" s="117"/>
      <c r="CH100" s="117"/>
      <c r="CI100" s="117"/>
      <c r="CJ100" s="117"/>
      <c r="CK100" s="117"/>
      <c r="CL100" s="117"/>
      <c r="CM100" s="117"/>
      <c r="CN100" s="117"/>
      <c r="CO100" s="117"/>
      <c r="CP100" s="117"/>
      <c r="CQ100" s="117"/>
      <c r="CR100" s="117"/>
    </row>
    <row r="101" spans="1:96" ht="24" customHeight="1" x14ac:dyDescent="0.3">
      <c r="A101" s="127"/>
      <c r="B101" s="859"/>
      <c r="C101" s="859"/>
      <c r="D101" s="859"/>
      <c r="E101" s="859"/>
      <c r="F101" s="859"/>
      <c r="G101" s="859"/>
      <c r="H101" s="859"/>
      <c r="I101" s="859"/>
      <c r="J101" s="859"/>
      <c r="K101" s="859"/>
      <c r="L101" s="859"/>
      <c r="M101" s="859"/>
      <c r="N101" s="859"/>
      <c r="O101" s="859"/>
      <c r="P101" s="66"/>
      <c r="Q101" s="859"/>
      <c r="R101" s="859"/>
      <c r="S101" s="859"/>
      <c r="T101" s="859"/>
      <c r="U101" s="859"/>
      <c r="V101" s="859"/>
      <c r="W101" s="859"/>
      <c r="X101" s="859"/>
      <c r="Y101" s="859"/>
      <c r="Z101" s="859"/>
      <c r="AA101" s="859"/>
      <c r="AB101" s="859"/>
      <c r="AC101" s="859"/>
      <c r="AD101" s="859"/>
      <c r="AE101" s="128"/>
      <c r="AF101" s="106"/>
      <c r="AG101" s="106"/>
      <c r="AH101" s="106"/>
      <c r="AI101" s="106"/>
      <c r="AJ101" s="106"/>
      <c r="AK101" s="106"/>
      <c r="AL101" s="106"/>
      <c r="AM101" s="106"/>
      <c r="AN101" s="106"/>
      <c r="BJ101" s="106"/>
      <c r="BK101" s="117"/>
      <c r="BL101" s="117"/>
      <c r="BM101" s="117"/>
      <c r="BN101" s="117"/>
      <c r="BO101" s="117"/>
      <c r="BP101" s="117"/>
      <c r="BQ101" s="117"/>
      <c r="BR101" s="117"/>
      <c r="BS101" s="117"/>
      <c r="BT101" s="117"/>
      <c r="BU101" s="117"/>
      <c r="BV101" s="117"/>
      <c r="BW101" s="117"/>
      <c r="BX101" s="117"/>
      <c r="BY101" s="117"/>
      <c r="BZ101" s="117"/>
      <c r="CA101" s="117"/>
      <c r="CB101" s="117"/>
      <c r="CC101" s="117"/>
      <c r="CD101" s="117"/>
      <c r="CE101" s="117"/>
      <c r="CF101" s="117"/>
      <c r="CG101" s="117"/>
      <c r="CH101" s="117"/>
      <c r="CI101" s="117"/>
      <c r="CJ101" s="117"/>
      <c r="CK101" s="117"/>
      <c r="CL101" s="117"/>
      <c r="CM101" s="117"/>
      <c r="CN101" s="117"/>
      <c r="CO101" s="117"/>
      <c r="CP101" s="117"/>
      <c r="CQ101" s="117"/>
      <c r="CR101" s="117"/>
    </row>
    <row r="102" spans="1:96" ht="24" customHeight="1" x14ac:dyDescent="0.3">
      <c r="A102" s="127"/>
      <c r="B102" s="859"/>
      <c r="C102" s="859"/>
      <c r="D102" s="859"/>
      <c r="E102" s="859"/>
      <c r="F102" s="859"/>
      <c r="G102" s="859"/>
      <c r="H102" s="859"/>
      <c r="I102" s="859"/>
      <c r="J102" s="859"/>
      <c r="K102" s="859"/>
      <c r="L102" s="859"/>
      <c r="M102" s="859"/>
      <c r="N102" s="859"/>
      <c r="O102" s="859"/>
      <c r="P102" s="66"/>
      <c r="Q102" s="859"/>
      <c r="R102" s="859"/>
      <c r="S102" s="859"/>
      <c r="T102" s="859"/>
      <c r="U102" s="859"/>
      <c r="V102" s="859"/>
      <c r="W102" s="859"/>
      <c r="X102" s="859"/>
      <c r="Y102" s="859"/>
      <c r="Z102" s="859"/>
      <c r="AA102" s="859"/>
      <c r="AB102" s="859"/>
      <c r="AC102" s="859"/>
      <c r="AD102" s="859"/>
      <c r="AE102" s="128"/>
      <c r="AF102" s="106"/>
      <c r="AG102" s="106"/>
      <c r="AH102" s="106"/>
      <c r="AI102" s="106"/>
      <c r="AJ102" s="106"/>
      <c r="AK102" s="106"/>
      <c r="AL102" s="106"/>
      <c r="AM102" s="106"/>
      <c r="AN102" s="106"/>
      <c r="BJ102" s="106"/>
      <c r="BK102" s="117"/>
      <c r="BL102" s="117"/>
      <c r="BM102" s="117"/>
      <c r="BN102" s="117"/>
      <c r="BO102" s="117"/>
      <c r="BP102" s="117"/>
      <c r="BQ102" s="117"/>
      <c r="BR102" s="117"/>
      <c r="BS102" s="117"/>
      <c r="BT102" s="117"/>
      <c r="BU102" s="117"/>
      <c r="BV102" s="117"/>
      <c r="BW102" s="117"/>
      <c r="BX102" s="117"/>
      <c r="BY102" s="117"/>
      <c r="BZ102" s="117"/>
      <c r="CA102" s="117"/>
      <c r="CB102" s="117"/>
      <c r="CC102" s="117"/>
      <c r="CD102" s="117"/>
      <c r="CE102" s="117"/>
      <c r="CF102" s="117"/>
      <c r="CG102" s="117"/>
      <c r="CH102" s="117"/>
      <c r="CI102" s="117"/>
      <c r="CJ102" s="117"/>
      <c r="CK102" s="117"/>
      <c r="CL102" s="117"/>
      <c r="CM102" s="117"/>
      <c r="CN102" s="117"/>
      <c r="CO102" s="117"/>
      <c r="CP102" s="117"/>
      <c r="CQ102" s="117"/>
      <c r="CR102" s="117"/>
    </row>
    <row r="103" spans="1:96" ht="24" customHeight="1" x14ac:dyDescent="0.3">
      <c r="A103" s="127"/>
      <c r="B103" s="859"/>
      <c r="C103" s="859"/>
      <c r="D103" s="859"/>
      <c r="E103" s="859"/>
      <c r="F103" s="859"/>
      <c r="G103" s="859"/>
      <c r="H103" s="859"/>
      <c r="I103" s="859"/>
      <c r="J103" s="859"/>
      <c r="K103" s="859"/>
      <c r="L103" s="859"/>
      <c r="M103" s="859"/>
      <c r="N103" s="859"/>
      <c r="O103" s="859"/>
      <c r="P103" s="66"/>
      <c r="Q103" s="859"/>
      <c r="R103" s="859"/>
      <c r="S103" s="859"/>
      <c r="T103" s="859"/>
      <c r="U103" s="859"/>
      <c r="V103" s="859"/>
      <c r="W103" s="859"/>
      <c r="X103" s="859"/>
      <c r="Y103" s="859"/>
      <c r="Z103" s="859"/>
      <c r="AA103" s="859"/>
      <c r="AB103" s="859"/>
      <c r="AC103" s="859"/>
      <c r="AD103" s="859"/>
      <c r="AE103" s="128"/>
      <c r="AF103" s="106"/>
      <c r="AG103" s="106"/>
      <c r="AH103" s="106"/>
      <c r="AI103" s="106"/>
      <c r="AJ103" s="106"/>
      <c r="AK103" s="106"/>
      <c r="BK103" s="117"/>
      <c r="BL103" s="117"/>
      <c r="BM103" s="117"/>
      <c r="BN103" s="117"/>
      <c r="BO103" s="117"/>
      <c r="BP103" s="117"/>
      <c r="BQ103" s="117"/>
      <c r="BR103" s="117"/>
      <c r="BS103" s="117"/>
      <c r="BT103" s="117"/>
      <c r="BU103" s="117"/>
      <c r="BV103" s="117"/>
      <c r="BW103" s="117"/>
      <c r="BX103" s="117"/>
      <c r="BY103" s="117"/>
      <c r="BZ103" s="117"/>
      <c r="CA103" s="117"/>
      <c r="CB103" s="117"/>
      <c r="CC103" s="117"/>
      <c r="CD103" s="117"/>
      <c r="CE103" s="117"/>
      <c r="CF103" s="117"/>
      <c r="CG103" s="117"/>
      <c r="CH103" s="117"/>
      <c r="CI103" s="117"/>
      <c r="CJ103" s="117"/>
      <c r="CK103" s="117"/>
      <c r="CL103" s="117"/>
      <c r="CM103" s="117"/>
      <c r="CN103" s="117"/>
      <c r="CO103" s="117"/>
      <c r="CP103" s="117"/>
      <c r="CQ103" s="117"/>
      <c r="CR103" s="117"/>
    </row>
    <row r="104" spans="1:96" ht="24" customHeight="1" x14ac:dyDescent="0.3">
      <c r="A104" s="127"/>
      <c r="B104" s="859"/>
      <c r="C104" s="859"/>
      <c r="D104" s="859"/>
      <c r="E104" s="859"/>
      <c r="F104" s="859"/>
      <c r="G104" s="859"/>
      <c r="H104" s="859"/>
      <c r="I104" s="859"/>
      <c r="J104" s="859"/>
      <c r="K104" s="859"/>
      <c r="L104" s="859"/>
      <c r="M104" s="859"/>
      <c r="N104" s="859"/>
      <c r="O104" s="859"/>
      <c r="P104" s="66"/>
      <c r="Q104" s="859"/>
      <c r="R104" s="859"/>
      <c r="S104" s="859"/>
      <c r="T104" s="859"/>
      <c r="U104" s="859"/>
      <c r="V104" s="859"/>
      <c r="W104" s="859"/>
      <c r="X104" s="859"/>
      <c r="Y104" s="859"/>
      <c r="Z104" s="859"/>
      <c r="AA104" s="859"/>
      <c r="AB104" s="859"/>
      <c r="AC104" s="859"/>
      <c r="AD104" s="859"/>
      <c r="AE104" s="128"/>
      <c r="AF104" s="106"/>
      <c r="AG104" s="106"/>
      <c r="AH104" s="106"/>
      <c r="AI104" s="106"/>
      <c r="AJ104" s="106"/>
      <c r="BK104" s="117"/>
      <c r="BL104" s="117"/>
      <c r="BM104" s="117"/>
      <c r="BN104" s="117"/>
      <c r="BO104" s="117"/>
      <c r="BP104" s="117"/>
      <c r="BQ104" s="117"/>
      <c r="BR104" s="117"/>
      <c r="BS104" s="117"/>
      <c r="BT104" s="117"/>
      <c r="BU104" s="117"/>
      <c r="BV104" s="117"/>
      <c r="BW104" s="117"/>
      <c r="BX104" s="117"/>
      <c r="BY104" s="117"/>
      <c r="BZ104" s="117"/>
      <c r="CA104" s="117"/>
      <c r="CB104" s="117"/>
      <c r="CC104" s="117"/>
      <c r="CD104" s="117"/>
      <c r="CE104" s="117"/>
      <c r="CF104" s="117"/>
      <c r="CG104" s="117"/>
      <c r="CH104" s="117"/>
      <c r="CI104" s="117"/>
      <c r="CJ104" s="117"/>
      <c r="CK104" s="117"/>
      <c r="CL104" s="117"/>
      <c r="CM104" s="117"/>
      <c r="CN104" s="117"/>
      <c r="CO104" s="117"/>
      <c r="CP104" s="117"/>
      <c r="CQ104" s="117"/>
      <c r="CR104" s="117"/>
    </row>
    <row r="105" spans="1:96" ht="24" customHeight="1" x14ac:dyDescent="0.3">
      <c r="A105" s="127"/>
      <c r="B105" s="859"/>
      <c r="C105" s="859"/>
      <c r="D105" s="859"/>
      <c r="E105" s="859"/>
      <c r="F105" s="859"/>
      <c r="G105" s="859"/>
      <c r="H105" s="859"/>
      <c r="I105" s="859"/>
      <c r="J105" s="859"/>
      <c r="K105" s="859"/>
      <c r="L105" s="859"/>
      <c r="M105" s="859"/>
      <c r="N105" s="859"/>
      <c r="O105" s="859"/>
      <c r="P105" s="66"/>
      <c r="Q105" s="859"/>
      <c r="R105" s="859"/>
      <c r="S105" s="859"/>
      <c r="T105" s="859"/>
      <c r="U105" s="859"/>
      <c r="V105" s="859"/>
      <c r="W105" s="859"/>
      <c r="X105" s="859"/>
      <c r="Y105" s="859"/>
      <c r="Z105" s="859"/>
      <c r="AA105" s="859"/>
      <c r="AB105" s="859"/>
      <c r="AC105" s="859"/>
      <c r="AD105" s="859"/>
      <c r="AE105" s="128"/>
      <c r="AF105" s="106"/>
      <c r="AG105" s="106"/>
      <c r="AH105" s="106"/>
      <c r="AI105" s="106"/>
      <c r="AJ105" s="106"/>
      <c r="BK105" s="117"/>
      <c r="BL105" s="117"/>
      <c r="BM105" s="117"/>
      <c r="BN105" s="117"/>
      <c r="BO105" s="117"/>
      <c r="BP105" s="117"/>
      <c r="BQ105" s="117"/>
      <c r="BR105" s="117"/>
      <c r="BS105" s="117"/>
      <c r="BT105" s="117"/>
      <c r="BU105" s="117"/>
      <c r="BV105" s="117"/>
      <c r="BW105" s="117"/>
      <c r="BX105" s="117"/>
      <c r="BY105" s="117"/>
      <c r="BZ105" s="117"/>
      <c r="CA105" s="117"/>
      <c r="CB105" s="117"/>
      <c r="CC105" s="117"/>
      <c r="CD105" s="117"/>
      <c r="CE105" s="117"/>
      <c r="CF105" s="117"/>
      <c r="CG105" s="117"/>
      <c r="CH105" s="117"/>
      <c r="CI105" s="117"/>
      <c r="CJ105" s="117"/>
      <c r="CK105" s="117"/>
      <c r="CL105" s="117"/>
      <c r="CM105" s="117"/>
      <c r="CN105" s="117"/>
      <c r="CO105" s="117"/>
      <c r="CP105" s="117"/>
      <c r="CQ105" s="117"/>
      <c r="CR105" s="117"/>
    </row>
    <row r="106" spans="1:96" ht="24" customHeight="1" x14ac:dyDescent="0.3">
      <c r="A106" s="127"/>
      <c r="B106" s="859"/>
      <c r="C106" s="859"/>
      <c r="D106" s="859"/>
      <c r="E106" s="859"/>
      <c r="F106" s="859"/>
      <c r="G106" s="859"/>
      <c r="H106" s="859"/>
      <c r="I106" s="859"/>
      <c r="J106" s="859"/>
      <c r="K106" s="859"/>
      <c r="L106" s="859"/>
      <c r="M106" s="859"/>
      <c r="N106" s="859"/>
      <c r="O106" s="859"/>
      <c r="P106" s="66"/>
      <c r="Q106" s="859"/>
      <c r="R106" s="859"/>
      <c r="S106" s="859"/>
      <c r="T106" s="859"/>
      <c r="U106" s="859"/>
      <c r="V106" s="859"/>
      <c r="W106" s="859"/>
      <c r="X106" s="859"/>
      <c r="Y106" s="859"/>
      <c r="Z106" s="859"/>
      <c r="AA106" s="859"/>
      <c r="AB106" s="859"/>
      <c r="AC106" s="859"/>
      <c r="AD106" s="859"/>
      <c r="AE106" s="128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17"/>
      <c r="BL106" s="117"/>
      <c r="BM106" s="117"/>
      <c r="BN106" s="117"/>
      <c r="BO106" s="117"/>
      <c r="BP106" s="117"/>
      <c r="BQ106" s="117"/>
      <c r="BR106" s="117"/>
      <c r="BS106" s="117"/>
      <c r="BT106" s="117"/>
      <c r="BU106" s="117"/>
      <c r="BV106" s="117"/>
      <c r="BW106" s="117"/>
      <c r="BX106" s="117"/>
      <c r="BY106" s="117"/>
      <c r="BZ106" s="117"/>
      <c r="CA106" s="117"/>
      <c r="CB106" s="117"/>
      <c r="CC106" s="117"/>
      <c r="CD106" s="117"/>
      <c r="CE106" s="117"/>
      <c r="CF106" s="117"/>
      <c r="CG106" s="117"/>
      <c r="CH106" s="117"/>
      <c r="CI106" s="117"/>
      <c r="CJ106" s="117"/>
      <c r="CK106" s="117"/>
      <c r="CL106" s="117"/>
      <c r="CM106" s="117"/>
      <c r="CN106" s="117"/>
      <c r="CO106" s="117"/>
      <c r="CP106" s="117"/>
      <c r="CQ106" s="117"/>
      <c r="CR106" s="117"/>
    </row>
    <row r="107" spans="1:96" ht="24" customHeight="1" x14ac:dyDescent="0.3">
      <c r="A107" s="127"/>
      <c r="B107" s="859"/>
      <c r="C107" s="859"/>
      <c r="D107" s="859"/>
      <c r="E107" s="859"/>
      <c r="F107" s="859"/>
      <c r="G107" s="859"/>
      <c r="H107" s="859"/>
      <c r="I107" s="859"/>
      <c r="J107" s="859"/>
      <c r="K107" s="859"/>
      <c r="L107" s="859"/>
      <c r="M107" s="859"/>
      <c r="N107" s="859"/>
      <c r="O107" s="859"/>
      <c r="P107" s="66"/>
      <c r="Q107" s="859"/>
      <c r="R107" s="859"/>
      <c r="S107" s="859"/>
      <c r="T107" s="859"/>
      <c r="U107" s="859"/>
      <c r="V107" s="859"/>
      <c r="W107" s="859"/>
      <c r="X107" s="859"/>
      <c r="Y107" s="859"/>
      <c r="Z107" s="859"/>
      <c r="AA107" s="859"/>
      <c r="AB107" s="859"/>
      <c r="AC107" s="859"/>
      <c r="AD107" s="859"/>
      <c r="AE107" s="128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06"/>
      <c r="BK107" s="117"/>
      <c r="BL107" s="117"/>
      <c r="BM107" s="117"/>
      <c r="BN107" s="117"/>
      <c r="BO107" s="117"/>
      <c r="BP107" s="117"/>
      <c r="BQ107" s="117"/>
      <c r="BR107" s="117"/>
      <c r="BS107" s="117"/>
      <c r="BT107" s="117"/>
      <c r="BU107" s="117"/>
      <c r="BV107" s="117"/>
      <c r="BW107" s="117"/>
      <c r="BX107" s="117"/>
      <c r="BY107" s="117"/>
      <c r="BZ107" s="117"/>
      <c r="CA107" s="117"/>
      <c r="CB107" s="117"/>
      <c r="CC107" s="117"/>
      <c r="CD107" s="117"/>
      <c r="CE107" s="117"/>
      <c r="CF107" s="117"/>
      <c r="CG107" s="117"/>
      <c r="CH107" s="117"/>
      <c r="CI107" s="117"/>
      <c r="CJ107" s="117"/>
      <c r="CK107" s="117"/>
      <c r="CL107" s="117"/>
      <c r="CM107" s="117"/>
      <c r="CN107" s="117"/>
      <c r="CO107" s="117"/>
      <c r="CP107" s="117"/>
      <c r="CQ107" s="117"/>
      <c r="CR107" s="117"/>
    </row>
    <row r="108" spans="1:96" ht="24" customHeight="1" x14ac:dyDescent="0.3">
      <c r="A108" s="127"/>
      <c r="B108" s="859"/>
      <c r="C108" s="859"/>
      <c r="D108" s="859"/>
      <c r="E108" s="859"/>
      <c r="F108" s="859"/>
      <c r="G108" s="859"/>
      <c r="H108" s="859"/>
      <c r="I108" s="859"/>
      <c r="J108" s="859"/>
      <c r="K108" s="859"/>
      <c r="L108" s="859"/>
      <c r="M108" s="859"/>
      <c r="N108" s="859"/>
      <c r="O108" s="859"/>
      <c r="P108" s="66"/>
      <c r="Q108" s="859"/>
      <c r="R108" s="859"/>
      <c r="S108" s="859"/>
      <c r="T108" s="859"/>
      <c r="U108" s="859"/>
      <c r="V108" s="859"/>
      <c r="W108" s="859"/>
      <c r="X108" s="859"/>
      <c r="Y108" s="859"/>
      <c r="Z108" s="859"/>
      <c r="AA108" s="859"/>
      <c r="AB108" s="859"/>
      <c r="AC108" s="859"/>
      <c r="AD108" s="859"/>
      <c r="AE108" s="128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17"/>
      <c r="BL108" s="117"/>
      <c r="BM108" s="117"/>
      <c r="BN108" s="117"/>
      <c r="BO108" s="117"/>
      <c r="BP108" s="117"/>
      <c r="BQ108" s="117"/>
      <c r="BR108" s="117"/>
      <c r="BS108" s="117"/>
      <c r="BT108" s="117"/>
      <c r="BU108" s="117"/>
      <c r="BV108" s="117"/>
      <c r="BW108" s="117"/>
      <c r="BX108" s="117"/>
      <c r="BY108" s="117"/>
      <c r="BZ108" s="117"/>
      <c r="CA108" s="117"/>
      <c r="CB108" s="117"/>
      <c r="CC108" s="117"/>
      <c r="CD108" s="117"/>
      <c r="CE108" s="117"/>
      <c r="CF108" s="117"/>
      <c r="CG108" s="117"/>
      <c r="CH108" s="117"/>
      <c r="CI108" s="117"/>
      <c r="CJ108" s="117"/>
      <c r="CK108" s="117"/>
      <c r="CL108" s="117"/>
      <c r="CM108" s="117"/>
      <c r="CN108" s="117"/>
      <c r="CO108" s="117"/>
      <c r="CP108" s="117"/>
      <c r="CQ108" s="117"/>
      <c r="CR108" s="117"/>
    </row>
    <row r="109" spans="1:96" ht="24" customHeight="1" x14ac:dyDescent="0.3">
      <c r="A109" s="127"/>
      <c r="B109" s="859"/>
      <c r="C109" s="859"/>
      <c r="D109" s="859"/>
      <c r="E109" s="859"/>
      <c r="F109" s="859"/>
      <c r="G109" s="859"/>
      <c r="H109" s="859"/>
      <c r="I109" s="859"/>
      <c r="J109" s="859"/>
      <c r="K109" s="859"/>
      <c r="L109" s="859"/>
      <c r="M109" s="859"/>
      <c r="N109" s="859"/>
      <c r="O109" s="859"/>
      <c r="P109" s="66"/>
      <c r="Q109" s="859"/>
      <c r="R109" s="859"/>
      <c r="S109" s="859"/>
      <c r="T109" s="859"/>
      <c r="U109" s="859"/>
      <c r="V109" s="859"/>
      <c r="W109" s="859"/>
      <c r="X109" s="859"/>
      <c r="Y109" s="859"/>
      <c r="Z109" s="859"/>
      <c r="AA109" s="859"/>
      <c r="AB109" s="859"/>
      <c r="AC109" s="859"/>
      <c r="AD109" s="859"/>
      <c r="AE109" s="128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17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  <c r="BY109" s="117"/>
      <c r="BZ109" s="117"/>
      <c r="CA109" s="117"/>
      <c r="CB109" s="117"/>
      <c r="CC109" s="117"/>
      <c r="CD109" s="117"/>
      <c r="CE109" s="117"/>
      <c r="CF109" s="117"/>
      <c r="CG109" s="117"/>
      <c r="CH109" s="117"/>
      <c r="CI109" s="117"/>
      <c r="CJ109" s="117"/>
      <c r="CK109" s="117"/>
      <c r="CL109" s="117"/>
      <c r="CM109" s="117"/>
      <c r="CN109" s="117"/>
      <c r="CO109" s="117"/>
      <c r="CP109" s="117"/>
      <c r="CQ109" s="117"/>
      <c r="CR109" s="117"/>
    </row>
    <row r="110" spans="1:96" ht="24" customHeight="1" x14ac:dyDescent="0.3">
      <c r="A110" s="127"/>
      <c r="B110" s="859"/>
      <c r="C110" s="859"/>
      <c r="D110" s="859"/>
      <c r="E110" s="859"/>
      <c r="F110" s="859"/>
      <c r="G110" s="859"/>
      <c r="H110" s="859"/>
      <c r="I110" s="859"/>
      <c r="J110" s="859"/>
      <c r="K110" s="859"/>
      <c r="L110" s="859"/>
      <c r="M110" s="859"/>
      <c r="N110" s="859"/>
      <c r="O110" s="859"/>
      <c r="P110" s="66"/>
      <c r="Q110" s="859"/>
      <c r="R110" s="859"/>
      <c r="S110" s="859"/>
      <c r="T110" s="859"/>
      <c r="U110" s="859"/>
      <c r="V110" s="859"/>
      <c r="W110" s="859"/>
      <c r="X110" s="859"/>
      <c r="Y110" s="859"/>
      <c r="Z110" s="859"/>
      <c r="AA110" s="859"/>
      <c r="AB110" s="859"/>
      <c r="AC110" s="859"/>
      <c r="AD110" s="859"/>
      <c r="AE110" s="128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17"/>
      <c r="BL110" s="117"/>
      <c r="BM110" s="117"/>
      <c r="BN110" s="117"/>
      <c r="BO110" s="117"/>
      <c r="BP110" s="117"/>
      <c r="BQ110" s="117"/>
      <c r="BR110" s="117"/>
      <c r="BS110" s="117"/>
      <c r="BT110" s="117"/>
      <c r="BU110" s="117"/>
      <c r="BV110" s="117"/>
      <c r="BW110" s="117"/>
      <c r="BX110" s="117"/>
      <c r="BY110" s="117"/>
      <c r="BZ110" s="117"/>
      <c r="CA110" s="117"/>
      <c r="CB110" s="117"/>
      <c r="CC110" s="117"/>
      <c r="CD110" s="117"/>
      <c r="CE110" s="117"/>
      <c r="CF110" s="117"/>
      <c r="CG110" s="117"/>
      <c r="CH110" s="117"/>
      <c r="CI110" s="117"/>
      <c r="CJ110" s="117"/>
      <c r="CK110" s="117"/>
      <c r="CL110" s="117"/>
      <c r="CM110" s="117"/>
      <c r="CN110" s="117"/>
      <c r="CO110" s="117"/>
      <c r="CP110" s="117"/>
      <c r="CQ110" s="117"/>
      <c r="CR110" s="117"/>
    </row>
    <row r="111" spans="1:96" ht="24" customHeight="1" x14ac:dyDescent="0.3">
      <c r="A111" s="127"/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59"/>
      <c r="P111" s="66"/>
      <c r="Q111" s="859"/>
      <c r="R111" s="859"/>
      <c r="S111" s="859"/>
      <c r="T111" s="859"/>
      <c r="U111" s="859"/>
      <c r="V111" s="859"/>
      <c r="W111" s="859"/>
      <c r="X111" s="859"/>
      <c r="Y111" s="859"/>
      <c r="Z111" s="859"/>
      <c r="AA111" s="859"/>
      <c r="AB111" s="859"/>
      <c r="AC111" s="859"/>
      <c r="AD111" s="859"/>
      <c r="AE111" s="128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06"/>
      <c r="BK111" s="117"/>
      <c r="BL111" s="117"/>
      <c r="BM111" s="117"/>
      <c r="BN111" s="117"/>
      <c r="BO111" s="117"/>
      <c r="BP111" s="117"/>
      <c r="BQ111" s="117"/>
      <c r="BR111" s="117"/>
      <c r="BS111" s="117"/>
      <c r="BT111" s="117"/>
      <c r="BU111" s="117"/>
      <c r="BV111" s="117"/>
      <c r="BW111" s="117"/>
      <c r="BX111" s="117"/>
      <c r="BY111" s="117"/>
      <c r="BZ111" s="117"/>
      <c r="CA111" s="117"/>
      <c r="CB111" s="117"/>
      <c r="CC111" s="117"/>
      <c r="CD111" s="117"/>
      <c r="CE111" s="117"/>
      <c r="CF111" s="117"/>
      <c r="CG111" s="117"/>
      <c r="CH111" s="117"/>
      <c r="CI111" s="117"/>
      <c r="CJ111" s="117"/>
      <c r="CK111" s="117"/>
      <c r="CL111" s="117"/>
      <c r="CM111" s="117"/>
      <c r="CN111" s="117"/>
      <c r="CO111" s="117"/>
      <c r="CP111" s="117"/>
      <c r="CQ111" s="117"/>
      <c r="CR111" s="117"/>
    </row>
    <row r="112" spans="1:96" ht="24" customHeight="1" x14ac:dyDescent="0.3">
      <c r="A112" s="127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128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06"/>
      <c r="BK112" s="117"/>
      <c r="BL112" s="117"/>
      <c r="BM112" s="117"/>
      <c r="BN112" s="117"/>
      <c r="BO112" s="117"/>
      <c r="BP112" s="117"/>
      <c r="BQ112" s="117"/>
      <c r="BR112" s="117"/>
      <c r="BS112" s="117"/>
      <c r="BT112" s="117"/>
      <c r="BU112" s="117"/>
      <c r="BV112" s="117"/>
      <c r="BW112" s="117"/>
      <c r="BX112" s="117"/>
      <c r="BY112" s="117"/>
      <c r="BZ112" s="117"/>
      <c r="CA112" s="117"/>
      <c r="CB112" s="117"/>
      <c r="CC112" s="117"/>
      <c r="CD112" s="117"/>
      <c r="CE112" s="117"/>
      <c r="CF112" s="117"/>
      <c r="CG112" s="117"/>
      <c r="CH112" s="117"/>
      <c r="CI112" s="117"/>
      <c r="CJ112" s="117"/>
      <c r="CK112" s="117"/>
      <c r="CL112" s="117"/>
      <c r="CM112" s="117"/>
      <c r="CN112" s="117"/>
      <c r="CO112" s="117"/>
      <c r="CP112" s="117"/>
      <c r="CQ112" s="117"/>
      <c r="CR112" s="117"/>
    </row>
    <row r="113" spans="1:96" ht="24" customHeight="1" x14ac:dyDescent="0.3">
      <c r="A113" s="151"/>
      <c r="B113" s="876">
        <v>13.1</v>
      </c>
      <c r="C113" s="877"/>
      <c r="D113" s="113"/>
      <c r="E113" s="122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23"/>
      <c r="Q113" s="113"/>
      <c r="R113" s="823" t="s">
        <v>42</v>
      </c>
      <c r="S113" s="823"/>
      <c r="T113" s="823"/>
      <c r="U113" s="824" t="s">
        <v>43</v>
      </c>
      <c r="V113" s="824"/>
      <c r="W113" s="824"/>
      <c r="X113" s="811" t="s">
        <v>44</v>
      </c>
      <c r="Y113" s="811"/>
      <c r="Z113" s="811"/>
      <c r="AA113" s="811"/>
      <c r="AB113" s="811" t="s">
        <v>46</v>
      </c>
      <c r="AC113" s="811"/>
      <c r="AD113" s="811"/>
      <c r="AE113" s="811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06"/>
      <c r="BK113" s="117"/>
      <c r="BL113" s="117"/>
      <c r="BM113" s="117"/>
      <c r="BN113" s="117"/>
      <c r="BO113" s="117"/>
      <c r="BP113" s="117"/>
      <c r="BQ113" s="117"/>
      <c r="BR113" s="117"/>
      <c r="BS113" s="117"/>
      <c r="BT113" s="117"/>
      <c r="BU113" s="117"/>
      <c r="BV113" s="117"/>
      <c r="BW113" s="117"/>
      <c r="BX113" s="117"/>
      <c r="BY113" s="117"/>
      <c r="BZ113" s="117"/>
      <c r="CA113" s="117"/>
      <c r="CB113" s="117"/>
      <c r="CC113" s="117"/>
      <c r="CD113" s="117"/>
      <c r="CE113" s="117"/>
      <c r="CF113" s="117"/>
      <c r="CG113" s="117"/>
      <c r="CH113" s="117"/>
      <c r="CI113" s="117"/>
      <c r="CJ113" s="117"/>
      <c r="CK113" s="117"/>
      <c r="CL113" s="117"/>
      <c r="CM113" s="117"/>
      <c r="CN113" s="117"/>
      <c r="CO113" s="117"/>
      <c r="CP113" s="117"/>
      <c r="CQ113" s="117"/>
      <c r="CR113" s="117"/>
    </row>
    <row r="114" spans="1:96" ht="24" customHeight="1" x14ac:dyDescent="0.3">
      <c r="A114" s="151"/>
      <c r="B114" s="231" t="s">
        <v>207</v>
      </c>
      <c r="C114" s="231"/>
      <c r="D114" s="231"/>
      <c r="E114" s="231"/>
      <c r="F114" s="231"/>
      <c r="G114" s="231"/>
      <c r="H114" s="231"/>
      <c r="I114" s="231"/>
      <c r="J114" s="231"/>
      <c r="K114" s="231"/>
      <c r="L114" s="231"/>
      <c r="M114" s="231"/>
      <c r="N114" s="231"/>
      <c r="O114" s="231"/>
      <c r="P114" s="231"/>
      <c r="Q114" s="231"/>
      <c r="R114" s="820">
        <f>'Расчетный лист'!T118</f>
        <v>0.9577413180181874</v>
      </c>
      <c r="S114" s="820"/>
      <c r="T114" s="820"/>
      <c r="U114" s="821" t="s">
        <v>181</v>
      </c>
      <c r="V114" s="821"/>
      <c r="W114" s="821"/>
      <c r="X114" s="841"/>
      <c r="Y114" s="839" t="s">
        <v>177</v>
      </c>
      <c r="Z114" s="839"/>
      <c r="AA114" s="841"/>
      <c r="AB114" s="212"/>
      <c r="AC114" s="212"/>
      <c r="AD114" s="212"/>
      <c r="AE114" s="212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06"/>
      <c r="BK114" s="117"/>
      <c r="BL114" s="117"/>
      <c r="BM114" s="117"/>
      <c r="BN114" s="117"/>
      <c r="BO114" s="117"/>
      <c r="BP114" s="117"/>
      <c r="BQ114" s="117"/>
      <c r="BR114" s="117"/>
      <c r="BS114" s="117"/>
      <c r="BT114" s="117"/>
      <c r="BU114" s="117"/>
      <c r="BV114" s="117"/>
      <c r="BW114" s="117"/>
      <c r="BX114" s="117"/>
      <c r="BY114" s="117"/>
      <c r="BZ114" s="117"/>
      <c r="CA114" s="117"/>
      <c r="CB114" s="117"/>
      <c r="CC114" s="117"/>
      <c r="CD114" s="117"/>
      <c r="CE114" s="117"/>
      <c r="CF114" s="117"/>
      <c r="CG114" s="117"/>
      <c r="CH114" s="117"/>
      <c r="CI114" s="117"/>
      <c r="CJ114" s="117"/>
      <c r="CK114" s="117"/>
      <c r="CL114" s="117"/>
      <c r="CM114" s="117"/>
      <c r="CN114" s="117"/>
      <c r="CO114" s="117"/>
      <c r="CP114" s="117"/>
      <c r="CQ114" s="117"/>
      <c r="CR114" s="117"/>
    </row>
    <row r="115" spans="1:96" ht="24" customHeight="1" x14ac:dyDescent="0.3">
      <c r="A115" s="151"/>
      <c r="B115" s="231"/>
      <c r="C115" s="231"/>
      <c r="D115" s="231"/>
      <c r="E115" s="231"/>
      <c r="F115" s="231"/>
      <c r="G115" s="231"/>
      <c r="H115" s="231"/>
      <c r="I115" s="231"/>
      <c r="J115" s="231"/>
      <c r="K115" s="231"/>
      <c r="L115" s="231"/>
      <c r="M115" s="231"/>
      <c r="N115" s="231"/>
      <c r="O115" s="231"/>
      <c r="P115" s="231"/>
      <c r="Q115" s="231"/>
      <c r="R115" s="820"/>
      <c r="S115" s="820"/>
      <c r="T115" s="820"/>
      <c r="U115" s="821"/>
      <c r="V115" s="821"/>
      <c r="W115" s="821"/>
      <c r="X115" s="841"/>
      <c r="Y115" s="839"/>
      <c r="Z115" s="839"/>
      <c r="AA115" s="841"/>
      <c r="AB115" s="212"/>
      <c r="AC115" s="212"/>
      <c r="AD115" s="212"/>
      <c r="AE115" s="212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17"/>
      <c r="BL115" s="117"/>
      <c r="BM115" s="117"/>
      <c r="BN115" s="117"/>
      <c r="BO115" s="117"/>
      <c r="BP115" s="117"/>
      <c r="BQ115" s="117"/>
      <c r="BR115" s="117"/>
      <c r="BS115" s="117"/>
      <c r="BT115" s="117"/>
      <c r="BU115" s="117"/>
      <c r="BV115" s="117"/>
      <c r="BW115" s="117"/>
      <c r="BX115" s="117"/>
      <c r="BY115" s="117"/>
      <c r="BZ115" s="117"/>
      <c r="CA115" s="117"/>
      <c r="CB115" s="117"/>
      <c r="CC115" s="117"/>
      <c r="CD115" s="117"/>
      <c r="CE115" s="117"/>
      <c r="CF115" s="117"/>
      <c r="CG115" s="117"/>
      <c r="CH115" s="117"/>
      <c r="CI115" s="117"/>
      <c r="CJ115" s="117"/>
      <c r="CK115" s="117"/>
      <c r="CL115" s="117"/>
      <c r="CM115" s="117"/>
      <c r="CN115" s="117"/>
      <c r="CO115" s="117"/>
      <c r="CP115" s="117"/>
      <c r="CQ115" s="117"/>
      <c r="CR115" s="117"/>
    </row>
    <row r="116" spans="1:96" ht="24" customHeight="1" x14ac:dyDescent="0.3">
      <c r="A116" s="151"/>
      <c r="B116" s="876">
        <v>13</v>
      </c>
      <c r="C116" s="877"/>
      <c r="D116" s="113"/>
      <c r="E116" s="122"/>
      <c r="F116" s="15"/>
      <c r="G116" s="15"/>
      <c r="H116" s="15"/>
      <c r="I116" s="15"/>
      <c r="J116" s="15"/>
      <c r="K116" s="15"/>
      <c r="L116" s="15"/>
      <c r="M116" s="15"/>
      <c r="N116" s="15"/>
      <c r="O116" s="123"/>
      <c r="P116" s="113"/>
      <c r="Q116" s="823" t="s">
        <v>42</v>
      </c>
      <c r="R116" s="823"/>
      <c r="S116" s="823"/>
      <c r="T116" s="824" t="s">
        <v>43</v>
      </c>
      <c r="U116" s="824"/>
      <c r="V116" s="824"/>
      <c r="W116" s="811" t="s">
        <v>44</v>
      </c>
      <c r="X116" s="811"/>
      <c r="Y116" s="811"/>
      <c r="Z116" s="811"/>
      <c r="AA116" s="811" t="s">
        <v>46</v>
      </c>
      <c r="AB116" s="811"/>
      <c r="AC116" s="811"/>
      <c r="AD116" s="811"/>
      <c r="AE116" s="811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</row>
    <row r="117" spans="1:96" ht="24" customHeight="1" x14ac:dyDescent="0.3">
      <c r="A117" s="151"/>
      <c r="B117" s="820" t="s">
        <v>190</v>
      </c>
      <c r="C117" s="820"/>
      <c r="D117" s="820"/>
      <c r="E117" s="820"/>
      <c r="F117" s="820"/>
      <c r="G117" s="820"/>
      <c r="H117" s="820"/>
      <c r="I117" s="820"/>
      <c r="J117" s="820"/>
      <c r="K117" s="820"/>
      <c r="L117" s="820"/>
      <c r="M117" s="820"/>
      <c r="N117" s="820"/>
      <c r="O117" s="820"/>
      <c r="P117" s="820"/>
      <c r="Q117" s="820">
        <f>'Расчетный лист'!T113</f>
        <v>0.95626673466785672</v>
      </c>
      <c r="R117" s="820"/>
      <c r="S117" s="820"/>
      <c r="T117" s="821" t="s">
        <v>181</v>
      </c>
      <c r="U117" s="821"/>
      <c r="V117" s="821"/>
      <c r="W117" s="841"/>
      <c r="X117" s="839" t="s">
        <v>177</v>
      </c>
      <c r="Y117" s="839"/>
      <c r="Z117" s="841"/>
      <c r="AA117" s="212"/>
      <c r="AB117" s="212"/>
      <c r="AC117" s="212"/>
      <c r="AD117" s="212"/>
      <c r="AE117" s="212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</row>
    <row r="118" spans="1:96" ht="24" customHeight="1" x14ac:dyDescent="0.3">
      <c r="A118" s="151"/>
      <c r="B118" s="820"/>
      <c r="C118" s="820"/>
      <c r="D118" s="820"/>
      <c r="E118" s="820"/>
      <c r="F118" s="820"/>
      <c r="G118" s="820"/>
      <c r="H118" s="820"/>
      <c r="I118" s="820"/>
      <c r="J118" s="820"/>
      <c r="K118" s="820"/>
      <c r="L118" s="820"/>
      <c r="M118" s="820"/>
      <c r="N118" s="820"/>
      <c r="O118" s="820"/>
      <c r="P118" s="820"/>
      <c r="Q118" s="820"/>
      <c r="R118" s="820"/>
      <c r="S118" s="820"/>
      <c r="T118" s="821"/>
      <c r="U118" s="821"/>
      <c r="V118" s="821"/>
      <c r="W118" s="841"/>
      <c r="X118" s="839"/>
      <c r="Y118" s="839"/>
      <c r="Z118" s="841"/>
      <c r="AA118" s="212"/>
      <c r="AB118" s="212"/>
      <c r="AC118" s="212"/>
      <c r="AD118" s="212"/>
      <c r="AE118" s="212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</row>
    <row r="119" spans="1:96" ht="24" customHeight="1" x14ac:dyDescent="0.3">
      <c r="A119" s="151"/>
      <c r="B119" s="820"/>
      <c r="C119" s="820"/>
      <c r="D119" s="820"/>
      <c r="E119" s="820"/>
      <c r="F119" s="820"/>
      <c r="G119" s="820"/>
      <c r="H119" s="820"/>
      <c r="I119" s="820"/>
      <c r="J119" s="820"/>
      <c r="K119" s="820"/>
      <c r="L119" s="820"/>
      <c r="M119" s="820"/>
      <c r="N119" s="820"/>
      <c r="O119" s="820"/>
      <c r="P119" s="820"/>
      <c r="Q119" s="812"/>
      <c r="R119" s="812"/>
      <c r="S119" s="812"/>
      <c r="T119" s="812"/>
      <c r="U119" s="812"/>
      <c r="V119" s="812"/>
      <c r="W119" s="812"/>
      <c r="X119" s="812"/>
      <c r="Y119" s="812"/>
      <c r="Z119" s="812"/>
      <c r="AA119" s="212"/>
      <c r="AB119" s="212"/>
      <c r="AC119" s="212"/>
      <c r="AD119" s="212"/>
      <c r="AE119" s="212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06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6"/>
      <c r="CC119" s="106"/>
      <c r="CD119" s="106"/>
      <c r="CE119" s="106"/>
      <c r="CF119" s="106"/>
      <c r="CG119" s="106"/>
      <c r="CH119" s="106"/>
    </row>
    <row r="120" spans="1:96" ht="24" customHeight="1" x14ac:dyDescent="0.3">
      <c r="A120" s="121"/>
      <c r="B120" s="813" t="s">
        <v>427</v>
      </c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121"/>
      <c r="Y120" s="813" t="s">
        <v>420</v>
      </c>
      <c r="Z120" s="813"/>
      <c r="AA120" s="813"/>
      <c r="AB120" s="121"/>
      <c r="AC120" s="813">
        <f>AC96+1</f>
        <v>5</v>
      </c>
      <c r="AD120" s="813"/>
      <c r="AE120" s="121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BW120" s="106"/>
      <c r="BX120" s="106"/>
      <c r="BY120" s="106"/>
      <c r="BZ120" s="106"/>
      <c r="CA120" s="106"/>
      <c r="CB120" s="106"/>
      <c r="CC120" s="106"/>
      <c r="CD120" s="106"/>
      <c r="CE120" s="106"/>
      <c r="CF120" s="106"/>
      <c r="CG120" s="106"/>
      <c r="CH120" s="106"/>
    </row>
    <row r="121" spans="1:96" ht="24" customHeight="1" x14ac:dyDescent="0.3">
      <c r="A121" s="428" t="str">
        <f>$A$1</f>
        <v>Расчет однофазного конденсаторного асинхронного микродвигателя Pн 90 Вт,  2p = 6, n = 955 об/мин</v>
      </c>
      <c r="B121" s="428"/>
      <c r="C121" s="428"/>
      <c r="D121" s="428"/>
      <c r="E121" s="428"/>
      <c r="F121" s="428"/>
      <c r="G121" s="428"/>
      <c r="H121" s="428"/>
      <c r="I121" s="428"/>
      <c r="J121" s="428"/>
      <c r="K121" s="428"/>
      <c r="L121" s="428"/>
      <c r="M121" s="428"/>
      <c r="N121" s="428"/>
      <c r="O121" s="428"/>
      <c r="P121" s="428"/>
      <c r="Q121" s="428"/>
      <c r="R121" s="428"/>
      <c r="S121" s="428"/>
      <c r="T121" s="428"/>
      <c r="U121" s="428"/>
      <c r="V121" s="428"/>
      <c r="W121" s="428"/>
      <c r="X121" s="428"/>
      <c r="Y121" s="428"/>
      <c r="Z121" s="428"/>
      <c r="AA121" s="428"/>
      <c r="AB121" s="428"/>
      <c r="AC121" s="428"/>
      <c r="AD121" s="428"/>
      <c r="AE121" s="428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  <c r="CB121" s="106"/>
      <c r="CC121" s="106"/>
      <c r="CD121" s="106"/>
      <c r="CE121" s="106"/>
      <c r="CF121" s="106"/>
      <c r="CG121" s="106"/>
      <c r="CH121" s="106"/>
    </row>
    <row r="122" spans="1:96" ht="24" customHeight="1" x14ac:dyDescent="0.3">
      <c r="A122" s="878"/>
      <c r="B122" s="879">
        <v>14</v>
      </c>
      <c r="C122" s="880"/>
      <c r="D122" s="75"/>
      <c r="E122" s="110"/>
      <c r="F122" s="76"/>
      <c r="G122" s="76"/>
      <c r="H122" s="76"/>
      <c r="I122" s="76"/>
      <c r="J122" s="76"/>
      <c r="K122" s="76"/>
      <c r="L122" s="76"/>
      <c r="M122" s="76"/>
      <c r="N122" s="76"/>
      <c r="O122" s="143"/>
      <c r="P122" s="75"/>
      <c r="Q122" s="844" t="s">
        <v>42</v>
      </c>
      <c r="R122" s="844"/>
      <c r="S122" s="844"/>
      <c r="T122" s="845" t="s">
        <v>43</v>
      </c>
      <c r="U122" s="845"/>
      <c r="V122" s="845"/>
      <c r="W122" s="881" t="s">
        <v>44</v>
      </c>
      <c r="X122" s="881"/>
      <c r="Y122" s="881"/>
      <c r="Z122" s="881"/>
      <c r="AA122" s="881" t="s">
        <v>46</v>
      </c>
      <c r="AB122" s="881"/>
      <c r="AC122" s="881"/>
      <c r="AD122" s="881"/>
      <c r="AE122" s="881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</row>
    <row r="123" spans="1:96" ht="24" customHeight="1" x14ac:dyDescent="0.3">
      <c r="A123" s="151"/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820">
        <f>'Расчетный лист'!T122</f>
        <v>0.79688894555654721</v>
      </c>
      <c r="R123" s="820"/>
      <c r="S123" s="820"/>
      <c r="T123" s="821" t="s">
        <v>181</v>
      </c>
      <c r="U123" s="821"/>
      <c r="V123" s="821"/>
      <c r="W123" s="841"/>
      <c r="X123" s="839" t="s">
        <v>448</v>
      </c>
      <c r="Y123" s="839"/>
      <c r="Z123" s="841"/>
      <c r="AA123" s="212"/>
      <c r="AB123" s="212"/>
      <c r="AC123" s="212"/>
      <c r="AD123" s="212"/>
      <c r="AE123" s="212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</row>
    <row r="124" spans="1:96" ht="24" customHeight="1" x14ac:dyDescent="0.3">
      <c r="A124" s="190"/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842"/>
      <c r="R124" s="842"/>
      <c r="S124" s="842"/>
      <c r="T124" s="843"/>
      <c r="U124" s="843"/>
      <c r="V124" s="843"/>
      <c r="W124" s="182"/>
      <c r="X124" s="840"/>
      <c r="Y124" s="840"/>
      <c r="Z124" s="182"/>
      <c r="AA124" s="214"/>
      <c r="AB124" s="214"/>
      <c r="AC124" s="214"/>
      <c r="AD124" s="214"/>
      <c r="AE124" s="214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  <c r="CB124" s="106"/>
      <c r="CC124" s="106"/>
      <c r="CD124" s="106"/>
      <c r="CE124" s="106"/>
      <c r="CF124" s="106"/>
      <c r="CG124" s="106"/>
      <c r="CH124" s="106"/>
    </row>
    <row r="125" spans="1:96" ht="24" customHeight="1" x14ac:dyDescent="0.3">
      <c r="A125" s="837" t="s">
        <v>148</v>
      </c>
      <c r="B125" s="120" t="s">
        <v>428</v>
      </c>
      <c r="C125" s="876">
        <v>15</v>
      </c>
      <c r="D125" s="877"/>
      <c r="E125" s="113"/>
      <c r="F125" s="122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23"/>
      <c r="U125" s="113"/>
      <c r="V125" s="823" t="s">
        <v>42</v>
      </c>
      <c r="W125" s="823"/>
      <c r="X125" s="823"/>
      <c r="Y125" s="824" t="s">
        <v>43</v>
      </c>
      <c r="Z125" s="824"/>
      <c r="AA125" s="824"/>
      <c r="AB125" s="811" t="s">
        <v>44</v>
      </c>
      <c r="AC125" s="811"/>
      <c r="AD125" s="811"/>
      <c r="AE125" s="811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06"/>
      <c r="BK125" s="106"/>
      <c r="BL125" s="106"/>
      <c r="BM125" s="106"/>
      <c r="BN125" s="106"/>
      <c r="BO125" s="106"/>
      <c r="BP125" s="106"/>
      <c r="BQ125" s="106"/>
      <c r="BR125" s="106"/>
      <c r="BS125" s="106"/>
      <c r="BT125" s="106"/>
      <c r="BU125" s="106"/>
      <c r="BV125" s="106"/>
      <c r="BW125" s="106"/>
      <c r="BX125" s="106"/>
      <c r="BY125" s="106"/>
      <c r="BZ125" s="106"/>
      <c r="CA125" s="106"/>
      <c r="CB125" s="106"/>
      <c r="CC125" s="106"/>
      <c r="CD125" s="106"/>
      <c r="CE125" s="106"/>
      <c r="CF125" s="106"/>
      <c r="CG125" s="106"/>
      <c r="CH125" s="106"/>
    </row>
    <row r="126" spans="1:96" ht="24" customHeight="1" x14ac:dyDescent="0.3">
      <c r="A126" s="837"/>
      <c r="B126" s="151"/>
      <c r="C126" s="150" t="s">
        <v>452</v>
      </c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820">
        <f>'Расчетный лист'!U126</f>
        <v>9.6000000000000002E-2</v>
      </c>
      <c r="W126" s="820"/>
      <c r="X126" s="820"/>
      <c r="Y126" s="821" t="s">
        <v>195</v>
      </c>
      <c r="Z126" s="821"/>
      <c r="AA126" s="821"/>
      <c r="AB126" s="841"/>
      <c r="AC126" s="839" t="s">
        <v>482</v>
      </c>
      <c r="AD126" s="839"/>
      <c r="AE126" s="841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06"/>
      <c r="BK126" s="106"/>
      <c r="BL126" s="106"/>
      <c r="BM126" s="106"/>
      <c r="BN126" s="106"/>
      <c r="BO126" s="106"/>
      <c r="BP126" s="106"/>
      <c r="BQ126" s="106"/>
      <c r="BR126" s="106"/>
      <c r="BS126" s="106"/>
      <c r="BT126" s="106"/>
      <c r="BU126" s="106"/>
      <c r="BV126" s="106"/>
      <c r="BW126" s="106"/>
      <c r="BX126" s="106"/>
      <c r="BY126" s="106"/>
      <c r="BZ126" s="106"/>
      <c r="CA126" s="106"/>
      <c r="CB126" s="106"/>
      <c r="CC126" s="106"/>
      <c r="CD126" s="106"/>
      <c r="CE126" s="106"/>
      <c r="CF126" s="106"/>
      <c r="CG126" s="106"/>
      <c r="CH126" s="106"/>
    </row>
    <row r="127" spans="1:96" ht="24" customHeight="1" x14ac:dyDescent="0.3">
      <c r="A127" s="837"/>
      <c r="B127" s="151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820"/>
      <c r="W127" s="820"/>
      <c r="X127" s="820"/>
      <c r="Y127" s="821"/>
      <c r="Z127" s="821"/>
      <c r="AA127" s="821"/>
      <c r="AB127" s="841"/>
      <c r="AC127" s="839"/>
      <c r="AD127" s="839"/>
      <c r="AE127" s="841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06"/>
      <c r="BK127" s="106"/>
      <c r="BL127" s="106"/>
      <c r="BM127" s="106"/>
      <c r="BN127" s="106"/>
      <c r="BO127" s="106"/>
      <c r="BP127" s="106"/>
      <c r="BQ127" s="106"/>
      <c r="BR127" s="106"/>
      <c r="BS127" s="106"/>
      <c r="BT127" s="106"/>
      <c r="BU127" s="106"/>
      <c r="BV127" s="106"/>
      <c r="BW127" s="106"/>
      <c r="BX127" s="106"/>
      <c r="BY127" s="106"/>
      <c r="BZ127" s="106"/>
      <c r="CA127" s="106"/>
      <c r="CB127" s="106"/>
      <c r="CC127" s="106"/>
      <c r="CD127" s="106"/>
      <c r="CE127" s="106"/>
      <c r="CF127" s="106"/>
      <c r="CG127" s="106"/>
      <c r="CH127" s="106"/>
    </row>
    <row r="128" spans="1:96" ht="24" customHeight="1" x14ac:dyDescent="0.3">
      <c r="A128" s="120" t="s">
        <v>428</v>
      </c>
      <c r="B128" s="876">
        <v>16</v>
      </c>
      <c r="C128" s="877"/>
      <c r="D128" s="113"/>
      <c r="E128" s="122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23"/>
      <c r="Q128" s="113"/>
      <c r="R128" s="823" t="s">
        <v>42</v>
      </c>
      <c r="S128" s="823"/>
      <c r="T128" s="823"/>
      <c r="U128" s="824" t="s">
        <v>43</v>
      </c>
      <c r="V128" s="824"/>
      <c r="W128" s="824"/>
      <c r="X128" s="811" t="s">
        <v>44</v>
      </c>
      <c r="Y128" s="811"/>
      <c r="Z128" s="811"/>
      <c r="AA128" s="811"/>
      <c r="AB128" s="543" t="s">
        <v>46</v>
      </c>
      <c r="AC128" s="543"/>
      <c r="AD128" s="543"/>
      <c r="AE128" s="543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06"/>
      <c r="BK128" s="106"/>
      <c r="BL128" s="106"/>
      <c r="BM128" s="106"/>
      <c r="BN128" s="106"/>
      <c r="BO128" s="106"/>
      <c r="BP128" s="106"/>
      <c r="BQ128" s="106"/>
      <c r="BR128" s="106"/>
      <c r="BS128" s="106"/>
      <c r="BT128" s="106"/>
      <c r="BU128" s="106"/>
      <c r="BV128" s="106"/>
      <c r="BW128" s="106"/>
      <c r="BX128" s="106"/>
      <c r="BY128" s="106"/>
      <c r="BZ128" s="106"/>
      <c r="CA128" s="106"/>
      <c r="CB128" s="106"/>
      <c r="CC128" s="106"/>
      <c r="CD128" s="106"/>
      <c r="CE128" s="106"/>
      <c r="CF128" s="106"/>
      <c r="CG128" s="106"/>
      <c r="CH128" s="106"/>
    </row>
    <row r="129" spans="1:86" ht="24" customHeight="1" x14ac:dyDescent="0.3">
      <c r="A129" s="151"/>
      <c r="B129" s="820" t="s">
        <v>453</v>
      </c>
      <c r="C129" s="820"/>
      <c r="D129" s="820"/>
      <c r="E129" s="820"/>
      <c r="F129" s="820"/>
      <c r="G129" s="820"/>
      <c r="H129" s="820"/>
      <c r="I129" s="820"/>
      <c r="J129" s="820"/>
      <c r="K129" s="820"/>
      <c r="L129" s="820"/>
      <c r="M129" s="820"/>
      <c r="N129" s="820"/>
      <c r="O129" s="820"/>
      <c r="P129" s="820"/>
      <c r="Q129" s="820"/>
      <c r="R129" s="820">
        <f>'Расчетный лист'!AZ57</f>
        <v>1.9200000000000002E-2</v>
      </c>
      <c r="S129" s="820"/>
      <c r="T129" s="820"/>
      <c r="U129" s="821" t="s">
        <v>195</v>
      </c>
      <c r="V129" s="821"/>
      <c r="W129" s="821"/>
      <c r="X129" s="841"/>
      <c r="Y129" s="839" t="s">
        <v>447</v>
      </c>
      <c r="Z129" s="839"/>
      <c r="AA129" s="841"/>
      <c r="AB129" s="212"/>
      <c r="AC129" s="212"/>
      <c r="AD129" s="212"/>
      <c r="AE129" s="212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06"/>
      <c r="BK129" s="106"/>
      <c r="BL129" s="106"/>
      <c r="BM129" s="106"/>
      <c r="BN129" s="106"/>
      <c r="BO129" s="106"/>
      <c r="BP129" s="106"/>
      <c r="BQ129" s="106"/>
      <c r="BR129" s="106"/>
      <c r="BS129" s="106"/>
      <c r="BT129" s="106"/>
      <c r="BU129" s="106"/>
      <c r="BV129" s="106"/>
      <c r="BW129" s="106"/>
      <c r="BX129" s="106"/>
      <c r="BY129" s="106"/>
      <c r="BZ129" s="106"/>
      <c r="CA129" s="106"/>
      <c r="CB129" s="106"/>
      <c r="CC129" s="106"/>
      <c r="CD129" s="106"/>
      <c r="CE129" s="106"/>
      <c r="CF129" s="106"/>
      <c r="CG129" s="106"/>
      <c r="CH129" s="106"/>
    </row>
    <row r="130" spans="1:86" ht="24" customHeight="1" x14ac:dyDescent="0.3">
      <c r="A130" s="151"/>
      <c r="B130" s="820"/>
      <c r="C130" s="820"/>
      <c r="D130" s="820"/>
      <c r="E130" s="820"/>
      <c r="F130" s="820"/>
      <c r="G130" s="820"/>
      <c r="H130" s="820"/>
      <c r="I130" s="820"/>
      <c r="J130" s="820"/>
      <c r="K130" s="820"/>
      <c r="L130" s="820"/>
      <c r="M130" s="820"/>
      <c r="N130" s="820"/>
      <c r="O130" s="820"/>
      <c r="P130" s="820"/>
      <c r="Q130" s="820"/>
      <c r="R130" s="820"/>
      <c r="S130" s="820"/>
      <c r="T130" s="820"/>
      <c r="U130" s="821"/>
      <c r="V130" s="821"/>
      <c r="W130" s="821"/>
      <c r="X130" s="841"/>
      <c r="Y130" s="839"/>
      <c r="Z130" s="839"/>
      <c r="AA130" s="841"/>
      <c r="AB130" s="212"/>
      <c r="AC130" s="212"/>
      <c r="AD130" s="212"/>
      <c r="AE130" s="212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06"/>
      <c r="BK130" s="106"/>
      <c r="BL130" s="106"/>
      <c r="BM130" s="106"/>
      <c r="BN130" s="106"/>
      <c r="BO130" s="106"/>
      <c r="BP130" s="106"/>
      <c r="BQ130" s="106"/>
      <c r="BR130" s="106"/>
      <c r="BS130" s="106"/>
      <c r="BT130" s="106"/>
      <c r="BU130" s="106"/>
      <c r="BV130" s="106"/>
      <c r="BW130" s="106"/>
      <c r="BX130" s="106"/>
      <c r="BY130" s="106"/>
      <c r="BZ130" s="106"/>
      <c r="CA130" s="106"/>
      <c r="CB130" s="106"/>
      <c r="CC130" s="106"/>
      <c r="CD130" s="106"/>
      <c r="CE130" s="106"/>
      <c r="CF130" s="106"/>
      <c r="CG130" s="106"/>
      <c r="CH130" s="106"/>
    </row>
    <row r="131" spans="1:86" ht="24" customHeight="1" x14ac:dyDescent="0.3">
      <c r="A131" s="120" t="s">
        <v>428</v>
      </c>
      <c r="B131" s="876">
        <v>17</v>
      </c>
      <c r="C131" s="877"/>
      <c r="D131" s="113"/>
      <c r="E131" s="12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23"/>
      <c r="Q131" s="113"/>
      <c r="R131" s="823" t="s">
        <v>42</v>
      </c>
      <c r="S131" s="823"/>
      <c r="T131" s="823"/>
      <c r="U131" s="824" t="s">
        <v>43</v>
      </c>
      <c r="V131" s="824"/>
      <c r="W131" s="824"/>
      <c r="X131" s="811" t="s">
        <v>44</v>
      </c>
      <c r="Y131" s="811"/>
      <c r="Z131" s="811"/>
      <c r="AA131" s="811"/>
      <c r="AB131" s="543" t="s">
        <v>46</v>
      </c>
      <c r="AC131" s="543"/>
      <c r="AD131" s="543"/>
      <c r="AE131" s="543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06"/>
      <c r="BK131" s="106"/>
      <c r="BL131" s="106"/>
      <c r="BM131" s="106"/>
      <c r="BN131" s="106"/>
      <c r="BO131" s="106"/>
      <c r="BP131" s="106"/>
      <c r="BQ131" s="106"/>
      <c r="BR131" s="106"/>
      <c r="BS131" s="106"/>
      <c r="BT131" s="106"/>
      <c r="BU131" s="106"/>
      <c r="BV131" s="106"/>
      <c r="BW131" s="106"/>
      <c r="BX131" s="106"/>
      <c r="BY131" s="106"/>
      <c r="BZ131" s="106"/>
      <c r="CA131" s="106"/>
      <c r="CB131" s="106"/>
      <c r="CC131" s="106"/>
      <c r="CD131" s="106"/>
      <c r="CE131" s="106"/>
      <c r="CF131" s="106"/>
      <c r="CG131" s="106"/>
      <c r="CH131" s="106"/>
    </row>
    <row r="132" spans="1:86" ht="24" customHeight="1" x14ac:dyDescent="0.3">
      <c r="A132" s="151"/>
      <c r="B132" s="815" t="s">
        <v>221</v>
      </c>
      <c r="C132" s="815"/>
      <c r="D132" s="815"/>
      <c r="E132" s="815"/>
      <c r="F132" s="815"/>
      <c r="G132" s="815"/>
      <c r="H132" s="815"/>
      <c r="I132" s="815"/>
      <c r="J132" s="815"/>
      <c r="K132" s="815"/>
      <c r="L132" s="815"/>
      <c r="M132" s="815"/>
      <c r="N132" s="815"/>
      <c r="O132" s="815"/>
      <c r="P132" s="815"/>
      <c r="Q132" s="815"/>
      <c r="R132" s="820">
        <f>'Расчетный лист'!AZ61</f>
        <v>48.153599999999997</v>
      </c>
      <c r="S132" s="820"/>
      <c r="T132" s="820"/>
      <c r="U132" s="821" t="s">
        <v>195</v>
      </c>
      <c r="V132" s="821"/>
      <c r="W132" s="821"/>
      <c r="X132" s="841"/>
      <c r="Y132" s="839" t="s">
        <v>455</v>
      </c>
      <c r="Z132" s="839"/>
      <c r="AA132" s="841"/>
      <c r="AB132" s="212"/>
      <c r="AC132" s="212"/>
      <c r="AD132" s="212"/>
      <c r="AE132" s="212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06"/>
      <c r="BK132" s="106"/>
      <c r="BL132" s="106"/>
      <c r="BM132" s="106"/>
      <c r="BN132" s="106"/>
      <c r="BO132" s="106"/>
      <c r="BP132" s="106"/>
      <c r="BQ132" s="106"/>
      <c r="BR132" s="106"/>
      <c r="BS132" s="106"/>
      <c r="BT132" s="106"/>
      <c r="BU132" s="106"/>
      <c r="BV132" s="106"/>
      <c r="BW132" s="106"/>
      <c r="BX132" s="106"/>
      <c r="BY132" s="106"/>
      <c r="BZ132" s="106"/>
      <c r="CA132" s="106"/>
      <c r="CB132" s="106"/>
      <c r="CC132" s="106"/>
      <c r="CD132" s="106"/>
      <c r="CE132" s="106"/>
      <c r="CF132" s="106"/>
      <c r="CG132" s="106"/>
      <c r="CH132" s="106"/>
    </row>
    <row r="133" spans="1:86" ht="24" customHeight="1" x14ac:dyDescent="0.3">
      <c r="A133" s="151"/>
      <c r="B133" s="815"/>
      <c r="C133" s="815"/>
      <c r="D133" s="815"/>
      <c r="E133" s="815"/>
      <c r="F133" s="815"/>
      <c r="G133" s="815"/>
      <c r="H133" s="815"/>
      <c r="I133" s="815"/>
      <c r="J133" s="815"/>
      <c r="K133" s="815"/>
      <c r="L133" s="815"/>
      <c r="M133" s="815"/>
      <c r="N133" s="815"/>
      <c r="O133" s="815"/>
      <c r="P133" s="815"/>
      <c r="Q133" s="815"/>
      <c r="R133" s="820"/>
      <c r="S133" s="820"/>
      <c r="T133" s="820"/>
      <c r="U133" s="821"/>
      <c r="V133" s="821"/>
      <c r="W133" s="821"/>
      <c r="X133" s="841"/>
      <c r="Y133" s="839"/>
      <c r="Z133" s="839"/>
      <c r="AA133" s="841"/>
      <c r="AB133" s="212"/>
      <c r="AC133" s="212"/>
      <c r="AD133" s="212"/>
      <c r="AE133" s="212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06"/>
      <c r="BK133" s="106"/>
      <c r="BL133" s="106"/>
      <c r="BM133" s="106"/>
      <c r="BN133" s="106"/>
      <c r="BO133" s="106"/>
      <c r="BP133" s="106"/>
      <c r="BQ133" s="106"/>
      <c r="BR133" s="106"/>
      <c r="BS133" s="106"/>
      <c r="BT133" s="106"/>
      <c r="BU133" s="106"/>
      <c r="BV133" s="106"/>
      <c r="BW133" s="106"/>
      <c r="BX133" s="106"/>
      <c r="BY133" s="106"/>
      <c r="BZ133" s="106"/>
      <c r="CA133" s="106"/>
      <c r="CB133" s="106"/>
      <c r="CC133" s="106"/>
      <c r="CD133" s="106"/>
      <c r="CE133" s="106"/>
      <c r="CF133" s="106"/>
      <c r="CG133" s="106"/>
      <c r="CH133" s="106"/>
    </row>
    <row r="134" spans="1:86" ht="24" customHeight="1" x14ac:dyDescent="0.3">
      <c r="A134" s="120" t="s">
        <v>428</v>
      </c>
      <c r="B134" s="876">
        <v>18</v>
      </c>
      <c r="C134" s="877"/>
      <c r="D134" s="113"/>
      <c r="E134" s="122"/>
      <c r="F134" s="15"/>
      <c r="G134" s="15"/>
      <c r="H134" s="15"/>
      <c r="I134" s="15"/>
      <c r="J134" s="15"/>
      <c r="K134" s="15"/>
      <c r="L134" s="15"/>
      <c r="M134" s="15"/>
      <c r="N134" s="15"/>
      <c r="O134" s="123"/>
      <c r="P134" s="113"/>
      <c r="Q134" s="823" t="s">
        <v>42</v>
      </c>
      <c r="R134" s="823"/>
      <c r="S134" s="823"/>
      <c r="T134" s="824" t="s">
        <v>43</v>
      </c>
      <c r="U134" s="824"/>
      <c r="V134" s="824"/>
      <c r="W134" s="811" t="s">
        <v>44</v>
      </c>
      <c r="X134" s="811"/>
      <c r="Y134" s="811"/>
      <c r="Z134" s="811"/>
      <c r="AA134" s="543" t="s">
        <v>46</v>
      </c>
      <c r="AB134" s="543"/>
      <c r="AC134" s="543"/>
      <c r="AD134" s="543"/>
      <c r="AE134" s="543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06"/>
      <c r="BK134" s="106"/>
      <c r="BL134" s="106"/>
      <c r="BM134" s="106"/>
      <c r="BN134" s="106"/>
      <c r="BO134" s="106"/>
      <c r="BP134" s="106"/>
      <c r="BQ134" s="106"/>
      <c r="BR134" s="106"/>
      <c r="BS134" s="106"/>
      <c r="BT134" s="106"/>
      <c r="BU134" s="106"/>
      <c r="BV134" s="106"/>
      <c r="BW134" s="106"/>
      <c r="BX134" s="106"/>
      <c r="BY134" s="106"/>
      <c r="BZ134" s="106"/>
      <c r="CA134" s="106"/>
      <c r="CB134" s="106"/>
      <c r="CC134" s="106"/>
      <c r="CD134" s="106"/>
      <c r="CE134" s="106"/>
      <c r="CF134" s="106"/>
      <c r="CG134" s="106"/>
      <c r="CH134" s="106"/>
    </row>
    <row r="135" spans="1:86" ht="24" customHeight="1" x14ac:dyDescent="0.3">
      <c r="A135" s="151"/>
      <c r="B135" s="150"/>
      <c r="C135" s="150"/>
      <c r="D135" s="150"/>
      <c r="E135" s="150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820">
        <f>'Расчетный лист'!AZ65</f>
        <v>0.23039999999999999</v>
      </c>
      <c r="R135" s="820"/>
      <c r="S135" s="820"/>
      <c r="T135" s="821" t="s">
        <v>195</v>
      </c>
      <c r="U135" s="821"/>
      <c r="V135" s="821"/>
      <c r="W135" s="841"/>
      <c r="X135" s="839" t="s">
        <v>454</v>
      </c>
      <c r="Y135" s="839"/>
      <c r="Z135" s="841"/>
      <c r="AA135" s="212"/>
      <c r="AB135" s="212"/>
      <c r="AC135" s="212"/>
      <c r="AD135" s="212"/>
      <c r="AE135" s="212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06"/>
      <c r="BK135" s="106"/>
      <c r="BL135" s="106"/>
      <c r="BM135" s="106"/>
      <c r="BN135" s="106"/>
      <c r="BO135" s="106"/>
      <c r="BP135" s="106"/>
      <c r="BQ135" s="106"/>
      <c r="BR135" s="106"/>
      <c r="BS135" s="106"/>
      <c r="BT135" s="106"/>
      <c r="BU135" s="106"/>
      <c r="BV135" s="106"/>
      <c r="BW135" s="106"/>
      <c r="BX135" s="106"/>
      <c r="BY135" s="106"/>
      <c r="BZ135" s="106"/>
      <c r="CA135" s="106"/>
      <c r="CB135" s="106"/>
      <c r="CC135" s="106"/>
      <c r="CD135" s="106"/>
      <c r="CE135" s="106"/>
      <c r="CF135" s="106"/>
      <c r="CG135" s="106"/>
      <c r="CH135" s="106"/>
    </row>
    <row r="136" spans="1:86" ht="24" customHeight="1" x14ac:dyDescent="0.3">
      <c r="A136" s="151"/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820"/>
      <c r="R136" s="820"/>
      <c r="S136" s="820"/>
      <c r="T136" s="821"/>
      <c r="U136" s="821"/>
      <c r="V136" s="821"/>
      <c r="W136" s="841"/>
      <c r="X136" s="839"/>
      <c r="Y136" s="839"/>
      <c r="Z136" s="841"/>
      <c r="AA136" s="212"/>
      <c r="AB136" s="212"/>
      <c r="AC136" s="212"/>
      <c r="AD136" s="212"/>
      <c r="AE136" s="212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06"/>
      <c r="BK136" s="106"/>
      <c r="BL136" s="106"/>
      <c r="BM136" s="106"/>
      <c r="BN136" s="106"/>
      <c r="BO136" s="106"/>
      <c r="BP136" s="106"/>
      <c r="BQ136" s="106"/>
      <c r="BR136" s="106"/>
      <c r="BS136" s="106"/>
      <c r="BT136" s="106"/>
      <c r="BU136" s="106"/>
      <c r="BV136" s="106"/>
      <c r="BW136" s="106"/>
      <c r="BX136" s="106"/>
      <c r="BY136" s="106"/>
      <c r="BZ136" s="106"/>
      <c r="CA136" s="106"/>
      <c r="CB136" s="106"/>
      <c r="CC136" s="106"/>
      <c r="CD136" s="106"/>
      <c r="CE136" s="106"/>
      <c r="CF136" s="106"/>
      <c r="CG136" s="106"/>
      <c r="CH136" s="106"/>
    </row>
    <row r="137" spans="1:86" ht="24" customHeight="1" x14ac:dyDescent="0.3">
      <c r="A137" s="151"/>
      <c r="B137" s="876">
        <v>19</v>
      </c>
      <c r="C137" s="877"/>
      <c r="D137" s="113"/>
      <c r="E137" s="122"/>
      <c r="F137" s="15"/>
      <c r="G137" s="15"/>
      <c r="H137" s="15"/>
      <c r="I137" s="15"/>
      <c r="J137" s="15"/>
      <c r="K137" s="15"/>
      <c r="L137" s="15"/>
      <c r="M137" s="15"/>
      <c r="N137" s="15"/>
      <c r="O137" s="123"/>
      <c r="P137" s="113"/>
      <c r="Q137" s="823" t="s">
        <v>42</v>
      </c>
      <c r="R137" s="823"/>
      <c r="S137" s="823"/>
      <c r="T137" s="824" t="s">
        <v>43</v>
      </c>
      <c r="U137" s="824"/>
      <c r="V137" s="824"/>
      <c r="W137" s="543" t="s">
        <v>44</v>
      </c>
      <c r="X137" s="543"/>
      <c r="Y137" s="543"/>
      <c r="Z137" s="543"/>
      <c r="AA137" s="543" t="s">
        <v>46</v>
      </c>
      <c r="AB137" s="543"/>
      <c r="AC137" s="543"/>
      <c r="AD137" s="543"/>
      <c r="AE137" s="543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06"/>
      <c r="BK137" s="106"/>
      <c r="BL137" s="106"/>
      <c r="BM137" s="106"/>
      <c r="BN137" s="106"/>
      <c r="BO137" s="106"/>
      <c r="BP137" s="106"/>
      <c r="BQ137" s="106"/>
      <c r="BR137" s="106"/>
      <c r="BS137" s="106"/>
      <c r="BT137" s="106"/>
      <c r="BU137" s="106"/>
      <c r="BV137" s="106"/>
      <c r="BW137" s="106"/>
      <c r="BX137" s="106"/>
      <c r="BY137" s="106"/>
      <c r="BZ137" s="106"/>
      <c r="CA137" s="106"/>
      <c r="CB137" s="106"/>
      <c r="CC137" s="106"/>
      <c r="CD137" s="106"/>
      <c r="CE137" s="106"/>
      <c r="CF137" s="106"/>
      <c r="CG137" s="106"/>
      <c r="CH137" s="106"/>
    </row>
    <row r="138" spans="1:86" ht="24" customHeight="1" x14ac:dyDescent="0.3">
      <c r="A138" s="151"/>
      <c r="B138" s="150"/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820">
        <f>'Расчетный лист'!BZ53</f>
        <v>285.736176</v>
      </c>
      <c r="R138" s="820"/>
      <c r="S138" s="820"/>
      <c r="T138" s="821" t="s">
        <v>242</v>
      </c>
      <c r="U138" s="821"/>
      <c r="V138" s="821"/>
      <c r="W138" s="841"/>
      <c r="X138" s="839" t="s">
        <v>456</v>
      </c>
      <c r="Y138" s="839"/>
      <c r="Z138" s="841"/>
      <c r="AA138" s="212"/>
      <c r="AB138" s="212"/>
      <c r="AC138" s="212"/>
      <c r="AD138" s="212"/>
      <c r="AE138" s="212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06"/>
      <c r="BK138" s="106"/>
      <c r="BL138" s="106"/>
      <c r="BM138" s="106"/>
      <c r="BN138" s="106"/>
      <c r="BO138" s="106"/>
      <c r="BP138" s="106"/>
      <c r="BQ138" s="106"/>
      <c r="BR138" s="106"/>
      <c r="BS138" s="106"/>
      <c r="BT138" s="106"/>
      <c r="BU138" s="106"/>
      <c r="BV138" s="106"/>
      <c r="BW138" s="106"/>
      <c r="BX138" s="106"/>
      <c r="BY138" s="106"/>
      <c r="BZ138" s="106"/>
      <c r="CA138" s="106"/>
      <c r="CB138" s="106"/>
      <c r="CC138" s="106"/>
      <c r="CD138" s="106"/>
      <c r="CE138" s="106"/>
      <c r="CF138" s="106"/>
      <c r="CG138" s="106"/>
      <c r="CH138" s="106"/>
    </row>
    <row r="139" spans="1:86" ht="24" customHeight="1" x14ac:dyDescent="0.3">
      <c r="A139" s="190"/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842"/>
      <c r="R139" s="842"/>
      <c r="S139" s="842"/>
      <c r="T139" s="843"/>
      <c r="U139" s="843"/>
      <c r="V139" s="843"/>
      <c r="W139" s="182"/>
      <c r="X139" s="840"/>
      <c r="Y139" s="840"/>
      <c r="Z139" s="182"/>
      <c r="AA139" s="214"/>
      <c r="AB139" s="214"/>
      <c r="AC139" s="214"/>
      <c r="AD139" s="214"/>
      <c r="AE139" s="214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06"/>
      <c r="BK139" s="106"/>
      <c r="BL139" s="106"/>
      <c r="BM139" s="106"/>
      <c r="BN139" s="106"/>
      <c r="BO139" s="106"/>
      <c r="BP139" s="106"/>
      <c r="BQ139" s="106"/>
      <c r="BR139" s="106"/>
      <c r="BS139" s="106"/>
      <c r="BT139" s="106"/>
      <c r="BU139" s="106"/>
      <c r="BV139" s="106"/>
      <c r="BW139" s="106"/>
      <c r="BX139" s="106"/>
      <c r="BY139" s="106"/>
      <c r="BZ139" s="106"/>
      <c r="CA139" s="106"/>
      <c r="CB139" s="106"/>
      <c r="CC139" s="106"/>
      <c r="CD139" s="106"/>
      <c r="CE139" s="106"/>
      <c r="CF139" s="106"/>
      <c r="CG139" s="106"/>
      <c r="CH139" s="106"/>
    </row>
    <row r="140" spans="1:86" ht="24" customHeight="1" x14ac:dyDescent="0.3">
      <c r="A140" s="151"/>
      <c r="B140" s="876">
        <v>20</v>
      </c>
      <c r="C140" s="877"/>
      <c r="D140" s="113"/>
      <c r="E140" s="122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23"/>
      <c r="Q140" s="113"/>
      <c r="R140" s="823" t="s">
        <v>42</v>
      </c>
      <c r="S140" s="823"/>
      <c r="T140" s="823"/>
      <c r="U140" s="824" t="s">
        <v>43</v>
      </c>
      <c r="V140" s="824"/>
      <c r="W140" s="824"/>
      <c r="X140" s="811" t="s">
        <v>44</v>
      </c>
      <c r="Y140" s="811"/>
      <c r="Z140" s="811"/>
      <c r="AA140" s="811"/>
      <c r="AB140" s="543" t="s">
        <v>46</v>
      </c>
      <c r="AC140" s="543"/>
      <c r="AD140" s="543"/>
      <c r="AE140" s="543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  <c r="BJ140" s="106"/>
      <c r="BK140" s="106"/>
      <c r="BL140" s="106"/>
      <c r="BM140" s="106"/>
      <c r="BN140" s="106"/>
      <c r="BO140" s="106"/>
      <c r="BP140" s="106"/>
      <c r="BQ140" s="106"/>
      <c r="BR140" s="106"/>
      <c r="BS140" s="106"/>
      <c r="BT140" s="106"/>
      <c r="BU140" s="106"/>
      <c r="BV140" s="106"/>
      <c r="BW140" s="106"/>
      <c r="BX140" s="106"/>
      <c r="BY140" s="106"/>
      <c r="BZ140" s="106"/>
      <c r="CA140" s="106"/>
      <c r="CB140" s="106"/>
      <c r="CC140" s="106"/>
      <c r="CD140" s="106"/>
      <c r="CE140" s="106"/>
      <c r="CF140" s="106"/>
      <c r="CG140" s="106"/>
      <c r="CH140" s="106"/>
    </row>
    <row r="141" spans="1:86" ht="24" customHeight="1" x14ac:dyDescent="0.3">
      <c r="A141" s="151"/>
      <c r="B141" s="815" t="s">
        <v>247</v>
      </c>
      <c r="C141" s="815"/>
      <c r="D141" s="815"/>
      <c r="E141" s="815"/>
      <c r="F141" s="815"/>
      <c r="G141" s="815"/>
      <c r="H141" s="815"/>
      <c r="I141" s="815"/>
      <c r="J141" s="815"/>
      <c r="K141" s="815"/>
      <c r="L141" s="815"/>
      <c r="M141" s="815"/>
      <c r="N141" s="815"/>
      <c r="O141" s="815"/>
      <c r="P141" s="815"/>
      <c r="Q141" s="815"/>
      <c r="R141" s="856">
        <f>'Расчетный лист'!BZ57</f>
        <v>314</v>
      </c>
      <c r="S141" s="856"/>
      <c r="T141" s="856"/>
      <c r="U141" s="821" t="s">
        <v>401</v>
      </c>
      <c r="V141" s="821"/>
      <c r="W141" s="821"/>
      <c r="X141" s="841"/>
      <c r="Y141" s="839" t="s">
        <v>247</v>
      </c>
      <c r="Z141" s="839"/>
      <c r="AA141" s="841"/>
      <c r="AB141" s="212"/>
      <c r="AC141" s="212"/>
      <c r="AD141" s="212"/>
      <c r="AE141" s="212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  <c r="BA141" s="106"/>
      <c r="BB141" s="106"/>
      <c r="BC141" s="106"/>
      <c r="BD141" s="106"/>
      <c r="BE141" s="106"/>
      <c r="BF141" s="106"/>
      <c r="BG141" s="106"/>
      <c r="BH141" s="106"/>
      <c r="BI141" s="106"/>
      <c r="BJ141" s="106"/>
      <c r="BK141" s="106"/>
      <c r="BL141" s="106"/>
      <c r="BM141" s="106"/>
      <c r="BN141" s="106"/>
      <c r="BO141" s="106"/>
      <c r="BP141" s="106"/>
      <c r="BQ141" s="106"/>
      <c r="BR141" s="106"/>
      <c r="BS141" s="106"/>
      <c r="BT141" s="106"/>
      <c r="BU141" s="106"/>
      <c r="BV141" s="106"/>
      <c r="BW141" s="106"/>
    </row>
    <row r="142" spans="1:86" ht="24" customHeight="1" x14ac:dyDescent="0.3">
      <c r="A142" s="151"/>
      <c r="B142" s="815"/>
      <c r="C142" s="815"/>
      <c r="D142" s="815"/>
      <c r="E142" s="815"/>
      <c r="F142" s="815"/>
      <c r="G142" s="815"/>
      <c r="H142" s="815"/>
      <c r="I142" s="815"/>
      <c r="J142" s="815"/>
      <c r="K142" s="815"/>
      <c r="L142" s="815"/>
      <c r="M142" s="815"/>
      <c r="N142" s="815"/>
      <c r="O142" s="815"/>
      <c r="P142" s="815"/>
      <c r="Q142" s="815"/>
      <c r="R142" s="856"/>
      <c r="S142" s="856"/>
      <c r="T142" s="856"/>
      <c r="U142" s="821"/>
      <c r="V142" s="821"/>
      <c r="W142" s="821"/>
      <c r="X142" s="841"/>
      <c r="Y142" s="839"/>
      <c r="Z142" s="839"/>
      <c r="AA142" s="841"/>
      <c r="AB142" s="212"/>
      <c r="AC142" s="212"/>
      <c r="AD142" s="212"/>
      <c r="AE142" s="212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  <c r="AX142" s="106"/>
      <c r="AY142" s="106"/>
      <c r="AZ142" s="106"/>
      <c r="BA142" s="106"/>
      <c r="BB142" s="106"/>
      <c r="BC142" s="106"/>
      <c r="BD142" s="106"/>
      <c r="BE142" s="106"/>
      <c r="BF142" s="106"/>
      <c r="BG142" s="106"/>
      <c r="BH142" s="106"/>
      <c r="BI142" s="106"/>
      <c r="BJ142" s="106"/>
      <c r="BK142" s="106"/>
      <c r="BL142" s="106"/>
      <c r="BM142" s="106"/>
      <c r="BN142" s="106"/>
      <c r="BO142" s="106"/>
      <c r="BP142" s="106"/>
      <c r="BQ142" s="106"/>
      <c r="BR142" s="106"/>
      <c r="BS142" s="106"/>
      <c r="BT142" s="106"/>
      <c r="BU142" s="106"/>
      <c r="BV142" s="106"/>
      <c r="BW142" s="106"/>
    </row>
    <row r="143" spans="1:86" ht="24" customHeight="1" x14ac:dyDescent="0.3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  <c r="AE143" s="14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06"/>
      <c r="AX143" s="106"/>
      <c r="AY143" s="106"/>
      <c r="AZ143" s="106"/>
      <c r="BA143" s="106"/>
      <c r="BB143" s="106"/>
      <c r="BC143" s="106"/>
      <c r="BD143" s="106"/>
      <c r="BE143" s="106"/>
      <c r="BF143" s="106"/>
      <c r="BG143" s="106"/>
      <c r="BH143" s="106"/>
      <c r="BI143" s="106"/>
      <c r="BJ143" s="106"/>
      <c r="BK143" s="106"/>
      <c r="BL143" s="106"/>
      <c r="BM143" s="106"/>
      <c r="BN143" s="106"/>
      <c r="BO143" s="106"/>
      <c r="BP143" s="106"/>
      <c r="BQ143" s="106"/>
      <c r="BR143" s="106"/>
      <c r="BS143" s="106"/>
      <c r="BT143" s="106"/>
      <c r="BU143" s="106"/>
      <c r="BV143" s="106"/>
      <c r="BW143" s="106"/>
    </row>
    <row r="144" spans="1:86" ht="24" customHeight="1" x14ac:dyDescent="0.3">
      <c r="A144" s="121"/>
      <c r="B144" s="813" t="s">
        <v>427</v>
      </c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3"/>
      <c r="P144" s="813"/>
      <c r="Q144" s="813"/>
      <c r="R144" s="813"/>
      <c r="S144" s="813"/>
      <c r="T144" s="813"/>
      <c r="U144" s="813"/>
      <c r="V144" s="813"/>
      <c r="W144" s="813"/>
      <c r="X144" s="121"/>
      <c r="Y144" s="813" t="s">
        <v>420</v>
      </c>
      <c r="Z144" s="813"/>
      <c r="AA144" s="813"/>
      <c r="AB144" s="121"/>
      <c r="AC144" s="813">
        <f>AC120+1</f>
        <v>6</v>
      </c>
      <c r="AD144" s="813"/>
      <c r="AE144" s="121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  <c r="AX144" s="106"/>
      <c r="AY144" s="106"/>
      <c r="AZ144" s="106"/>
      <c r="BA144" s="106"/>
      <c r="BB144" s="106"/>
      <c r="BC144" s="106"/>
      <c r="BD144" s="106"/>
      <c r="BE144" s="106"/>
      <c r="BF144" s="106"/>
      <c r="BG144" s="106"/>
      <c r="BH144" s="106"/>
      <c r="BI144" s="106"/>
      <c r="BJ144" s="106"/>
      <c r="BK144" s="106"/>
      <c r="BL144" s="106"/>
      <c r="BM144" s="106"/>
      <c r="BN144" s="106"/>
      <c r="BO144" s="106"/>
      <c r="BP144" s="106"/>
      <c r="BQ144" s="106"/>
      <c r="BR144" s="106"/>
      <c r="BS144" s="106"/>
      <c r="BT144" s="106"/>
      <c r="BU144" s="106"/>
      <c r="BV144" s="106"/>
      <c r="BW144" s="106"/>
    </row>
  </sheetData>
  <mergeCells count="671">
    <mergeCell ref="AG3:AM4"/>
    <mergeCell ref="A137:A139"/>
    <mergeCell ref="B137:C137"/>
    <mergeCell ref="AC4:AD4"/>
    <mergeCell ref="V5:W5"/>
    <mergeCell ref="AC5:AD5"/>
    <mergeCell ref="W137:Z137"/>
    <mergeCell ref="AA137:AE137"/>
    <mergeCell ref="W138:W139"/>
    <mergeCell ref="X138:Y139"/>
    <mergeCell ref="Z138:Z139"/>
    <mergeCell ref="A2:A15"/>
    <mergeCell ref="V2:W3"/>
    <mergeCell ref="AB2:AE3"/>
    <mergeCell ref="AC6:AD6"/>
    <mergeCell ref="X8:AA8"/>
    <mergeCell ref="B8:U8"/>
    <mergeCell ref="A140:A142"/>
    <mergeCell ref="B140:C140"/>
    <mergeCell ref="X140:AA140"/>
    <mergeCell ref="X141:X142"/>
    <mergeCell ref="Y141:Z142"/>
    <mergeCell ref="AA141:AA142"/>
    <mergeCell ref="AA138:AE139"/>
    <mergeCell ref="BF9:BF10"/>
    <mergeCell ref="AU12:AW12"/>
    <mergeCell ref="AX12:AZ12"/>
    <mergeCell ref="AZ15:BB15"/>
    <mergeCell ref="AR8:AS8"/>
    <mergeCell ref="BC8:BF8"/>
    <mergeCell ref="V9:W9"/>
    <mergeCell ref="AC9:AD9"/>
    <mergeCell ref="V7:W7"/>
    <mergeCell ref="AC7:AD7"/>
    <mergeCell ref="V8:W8"/>
    <mergeCell ref="AC8:AD8"/>
    <mergeCell ref="AQ8:AQ11"/>
    <mergeCell ref="BG3:BG4"/>
    <mergeCell ref="BH3:BI4"/>
    <mergeCell ref="BJ3:BJ4"/>
    <mergeCell ref="V14:W14"/>
    <mergeCell ref="AC14:AD14"/>
    <mergeCell ref="X14:AA14"/>
    <mergeCell ref="AQ6:AU7"/>
    <mergeCell ref="BG2:BJ2"/>
    <mergeCell ref="V13:W13"/>
    <mergeCell ref="AC13:AD13"/>
    <mergeCell ref="AT3:AT4"/>
    <mergeCell ref="V12:W12"/>
    <mergeCell ref="AC12:AD12"/>
    <mergeCell ref="AQ2:AS4"/>
    <mergeCell ref="AU2:AV2"/>
    <mergeCell ref="X13:AA13"/>
    <mergeCell ref="AV5:BJ5"/>
    <mergeCell ref="AV6:BJ7"/>
    <mergeCell ref="V10:W10"/>
    <mergeCell ref="AC10:AD10"/>
    <mergeCell ref="V11:W11"/>
    <mergeCell ref="AC11:AD11"/>
    <mergeCell ref="BC9:BC10"/>
    <mergeCell ref="BD9:BE10"/>
    <mergeCell ref="BA12:BD12"/>
    <mergeCell ref="BE12:BJ12"/>
    <mergeCell ref="D31:D32"/>
    <mergeCell ref="AB31:AB32"/>
    <mergeCell ref="AC31:AD32"/>
    <mergeCell ref="A30:C32"/>
    <mergeCell ref="E30:F30"/>
    <mergeCell ref="AB30:AE30"/>
    <mergeCell ref="AQ12:AQ14"/>
    <mergeCell ref="AR12:AS12"/>
    <mergeCell ref="AA28:AA29"/>
    <mergeCell ref="X28:X29"/>
    <mergeCell ref="Y28:Z29"/>
    <mergeCell ref="A27:C29"/>
    <mergeCell ref="D27:D29"/>
    <mergeCell ref="E27:F27"/>
    <mergeCell ref="X27:AA27"/>
    <mergeCell ref="Y24:AA24"/>
    <mergeCell ref="AC24:AD24"/>
    <mergeCell ref="BE26:BJ26"/>
    <mergeCell ref="AX26:AZ26"/>
    <mergeCell ref="AG27:AT29"/>
    <mergeCell ref="BE30:BJ30"/>
    <mergeCell ref="A17:A18"/>
    <mergeCell ref="D34:D35"/>
    <mergeCell ref="AB34:AB35"/>
    <mergeCell ref="AC34:AD35"/>
    <mergeCell ref="AE34:AE35"/>
    <mergeCell ref="BD13:BD14"/>
    <mergeCell ref="BE13:BJ14"/>
    <mergeCell ref="A33:C35"/>
    <mergeCell ref="E33:F33"/>
    <mergeCell ref="AB33:AE33"/>
    <mergeCell ref="AG15:AH15"/>
    <mergeCell ref="AE31:AE32"/>
    <mergeCell ref="BA13:BA14"/>
    <mergeCell ref="BB13:BC14"/>
    <mergeCell ref="AU13:AW14"/>
    <mergeCell ref="AX13:AZ14"/>
    <mergeCell ref="AR13:AT14"/>
    <mergeCell ref="AW15:AY15"/>
    <mergeCell ref="Y17:Y18"/>
    <mergeCell ref="Z17:AA18"/>
    <mergeCell ref="V17:X18"/>
    <mergeCell ref="S17:U18"/>
    <mergeCell ref="B16:C16"/>
    <mergeCell ref="Y16:AB16"/>
    <mergeCell ref="AC16:AE16"/>
    <mergeCell ref="BE27:BJ29"/>
    <mergeCell ref="AX27:AZ28"/>
    <mergeCell ref="AU29:BD29"/>
    <mergeCell ref="AG26:AH26"/>
    <mergeCell ref="AU26:AW26"/>
    <mergeCell ref="BA26:BD26"/>
    <mergeCell ref="E42:F42"/>
    <mergeCell ref="AB42:AE42"/>
    <mergeCell ref="AF26:AF29"/>
    <mergeCell ref="V42:X42"/>
    <mergeCell ref="U39:W39"/>
    <mergeCell ref="X39:AA39"/>
    <mergeCell ref="AA40:AA41"/>
    <mergeCell ref="E36:F36"/>
    <mergeCell ref="X36:AA36"/>
    <mergeCell ref="BA31:BA32"/>
    <mergeCell ref="BB31:BC32"/>
    <mergeCell ref="BD31:BD32"/>
    <mergeCell ref="AG31:AS33"/>
    <mergeCell ref="BA30:BD30"/>
    <mergeCell ref="AB20:AB21"/>
    <mergeCell ref="AC20:AD21"/>
    <mergeCell ref="AE20:AE21"/>
    <mergeCell ref="A19:A21"/>
    <mergeCell ref="B19:B21"/>
    <mergeCell ref="C19:D19"/>
    <mergeCell ref="AB19:AE19"/>
    <mergeCell ref="AF30:AF33"/>
    <mergeCell ref="AG30:AH30"/>
    <mergeCell ref="AU27:AW28"/>
    <mergeCell ref="BA27:BA28"/>
    <mergeCell ref="BB27:BC28"/>
    <mergeCell ref="BD27:BD28"/>
    <mergeCell ref="BA20:BA21"/>
    <mergeCell ref="BB20:BC21"/>
    <mergeCell ref="BD20:BD21"/>
    <mergeCell ref="BA19:BD19"/>
    <mergeCell ref="AF19:AF22"/>
    <mergeCell ref="AG19:AH19"/>
    <mergeCell ref="BE35:BE36"/>
    <mergeCell ref="BF35:BJ36"/>
    <mergeCell ref="A54:A56"/>
    <mergeCell ref="B54:C54"/>
    <mergeCell ref="W54:Z54"/>
    <mergeCell ref="AG34:AH34"/>
    <mergeCell ref="BB34:BE34"/>
    <mergeCell ref="BF34:BJ34"/>
    <mergeCell ref="BB35:BB36"/>
    <mergeCell ref="BC35:BD36"/>
    <mergeCell ref="X51:X52"/>
    <mergeCell ref="Y51:Z52"/>
    <mergeCell ref="AA51:AA52"/>
    <mergeCell ref="AF34:AF36"/>
    <mergeCell ref="A50:A53"/>
    <mergeCell ref="B50:C50"/>
    <mergeCell ref="X50:AA50"/>
    <mergeCell ref="Y48:AA48"/>
    <mergeCell ref="AC48:AD48"/>
    <mergeCell ref="V43:X44"/>
    <mergeCell ref="Y43:AA44"/>
    <mergeCell ref="AB43:AB44"/>
    <mergeCell ref="AC43:AD44"/>
    <mergeCell ref="B39:C39"/>
    <mergeCell ref="BG40:BJ40"/>
    <mergeCell ref="A57:A59"/>
    <mergeCell ref="B57:C57"/>
    <mergeCell ref="T57:W57"/>
    <mergeCell ref="Z55:Z56"/>
    <mergeCell ref="AH40:AI40"/>
    <mergeCell ref="AH37:AI37"/>
    <mergeCell ref="BG37:BJ37"/>
    <mergeCell ref="W55:W56"/>
    <mergeCell ref="X55:Y56"/>
    <mergeCell ref="BD48:BF48"/>
    <mergeCell ref="BH48:BI48"/>
    <mergeCell ref="BC43:BF43"/>
    <mergeCell ref="BC44:BC45"/>
    <mergeCell ref="BD44:BE45"/>
    <mergeCell ref="BF44:BF45"/>
    <mergeCell ref="T58:T59"/>
    <mergeCell ref="U58:V59"/>
    <mergeCell ref="W58:W59"/>
    <mergeCell ref="AG43:AH43"/>
    <mergeCell ref="BD40:BF40"/>
    <mergeCell ref="BB50:BE50"/>
    <mergeCell ref="BB51:BB52"/>
    <mergeCell ref="BC51:BD52"/>
    <mergeCell ref="BE51:BE52"/>
    <mergeCell ref="X61:X62"/>
    <mergeCell ref="Y61:Z62"/>
    <mergeCell ref="AA61:AA62"/>
    <mergeCell ref="AB61:AE63"/>
    <mergeCell ref="AG50:AH50"/>
    <mergeCell ref="AF50:AF53"/>
    <mergeCell ref="AG51:AU53"/>
    <mergeCell ref="AG55:AU56"/>
    <mergeCell ref="X60:AA60"/>
    <mergeCell ref="AB60:AE60"/>
    <mergeCell ref="BC57:BF57"/>
    <mergeCell ref="BB55:BB56"/>
    <mergeCell ref="BC55:BD56"/>
    <mergeCell ref="X65:AE67"/>
    <mergeCell ref="Y68:AA68"/>
    <mergeCell ref="BB54:BE54"/>
    <mergeCell ref="BF54:BJ54"/>
    <mergeCell ref="T65:T66"/>
    <mergeCell ref="U65:V66"/>
    <mergeCell ref="W65:W66"/>
    <mergeCell ref="T64:W64"/>
    <mergeCell ref="AF54:AF56"/>
    <mergeCell ref="AG54:AH54"/>
    <mergeCell ref="X64:AE64"/>
    <mergeCell ref="A74:A77"/>
    <mergeCell ref="B74:C74"/>
    <mergeCell ref="X74:AA74"/>
    <mergeCell ref="AB74:AE74"/>
    <mergeCell ref="BC58:BC59"/>
    <mergeCell ref="BD58:BE59"/>
    <mergeCell ref="BF58:BF59"/>
    <mergeCell ref="BG58:BJ60"/>
    <mergeCell ref="A68:A70"/>
    <mergeCell ref="B68:B70"/>
    <mergeCell ref="C68:D68"/>
    <mergeCell ref="AB68:AE68"/>
    <mergeCell ref="AB69:AB70"/>
    <mergeCell ref="A64:A67"/>
    <mergeCell ref="B64:C64"/>
    <mergeCell ref="Y72:AA72"/>
    <mergeCell ref="AC72:AD72"/>
    <mergeCell ref="Y69:AA70"/>
    <mergeCell ref="A60:A63"/>
    <mergeCell ref="B60:C60"/>
    <mergeCell ref="X75:X76"/>
    <mergeCell ref="Y75:Z76"/>
    <mergeCell ref="AA75:AA76"/>
    <mergeCell ref="AB75:AE77"/>
    <mergeCell ref="U75:W76"/>
    <mergeCell ref="R77:AA77"/>
    <mergeCell ref="B75:Q77"/>
    <mergeCell ref="AC69:AD70"/>
    <mergeCell ref="AE69:AE70"/>
    <mergeCell ref="AC79:AD80"/>
    <mergeCell ref="AE79:AE80"/>
    <mergeCell ref="A85:A87"/>
    <mergeCell ref="B85:C85"/>
    <mergeCell ref="W85:Z85"/>
    <mergeCell ref="A78:C80"/>
    <mergeCell ref="D78:D80"/>
    <mergeCell ref="E78:F78"/>
    <mergeCell ref="AB78:AE78"/>
    <mergeCell ref="AB79:AB80"/>
    <mergeCell ref="A88:A91"/>
    <mergeCell ref="B88:C88"/>
    <mergeCell ref="X88:AA88"/>
    <mergeCell ref="AB88:AE88"/>
    <mergeCell ref="X82:X83"/>
    <mergeCell ref="Y82:Z83"/>
    <mergeCell ref="AA82:AA83"/>
    <mergeCell ref="A81:A84"/>
    <mergeCell ref="B81:C81"/>
    <mergeCell ref="X81:AA81"/>
    <mergeCell ref="AB81:AE81"/>
    <mergeCell ref="W86:W87"/>
    <mergeCell ref="X86:Y87"/>
    <mergeCell ref="Z86:Z87"/>
    <mergeCell ref="B92:C92"/>
    <mergeCell ref="V92:Z92"/>
    <mergeCell ref="V93:V94"/>
    <mergeCell ref="W93:Y94"/>
    <mergeCell ref="X89:X90"/>
    <mergeCell ref="Y89:Z90"/>
    <mergeCell ref="AA89:AA90"/>
    <mergeCell ref="AB89:AE91"/>
    <mergeCell ref="AB82:AE84"/>
    <mergeCell ref="N99:O100"/>
    <mergeCell ref="AC99:AD100"/>
    <mergeCell ref="W117:W118"/>
    <mergeCell ref="X117:Y118"/>
    <mergeCell ref="Z117:Z118"/>
    <mergeCell ref="AA117:AE119"/>
    <mergeCell ref="Q119:Z119"/>
    <mergeCell ref="AA122:AE122"/>
    <mergeCell ref="Z93:Z94"/>
    <mergeCell ref="W116:Z116"/>
    <mergeCell ref="AA116:AE116"/>
    <mergeCell ref="Y96:AA96"/>
    <mergeCell ref="AC96:AD96"/>
    <mergeCell ref="A122:A124"/>
    <mergeCell ref="B122:C122"/>
    <mergeCell ref="W122:Z122"/>
    <mergeCell ref="X114:X115"/>
    <mergeCell ref="Y114:Z115"/>
    <mergeCell ref="AA114:AA115"/>
    <mergeCell ref="AB114:AE115"/>
    <mergeCell ref="A113:A115"/>
    <mergeCell ref="B113:C113"/>
    <mergeCell ref="X113:AA113"/>
    <mergeCell ref="AB113:AE113"/>
    <mergeCell ref="Y120:AA120"/>
    <mergeCell ref="AC120:AD120"/>
    <mergeCell ref="A116:A119"/>
    <mergeCell ref="B116:C116"/>
    <mergeCell ref="W123:W124"/>
    <mergeCell ref="X123:Y124"/>
    <mergeCell ref="Z123:Z124"/>
    <mergeCell ref="V126:X127"/>
    <mergeCell ref="Y126:AA127"/>
    <mergeCell ref="C126:U127"/>
    <mergeCell ref="U128:W128"/>
    <mergeCell ref="Y144:AA144"/>
    <mergeCell ref="AC144:AD144"/>
    <mergeCell ref="AB126:AB127"/>
    <mergeCell ref="AC126:AD127"/>
    <mergeCell ref="AE126:AE127"/>
    <mergeCell ref="B128:C128"/>
    <mergeCell ref="X128:AA128"/>
    <mergeCell ref="AB128:AE128"/>
    <mergeCell ref="R128:T128"/>
    <mergeCell ref="A125:A127"/>
    <mergeCell ref="C125:D125"/>
    <mergeCell ref="AB125:AE125"/>
    <mergeCell ref="B126:B127"/>
    <mergeCell ref="B132:Q133"/>
    <mergeCell ref="AA129:AA130"/>
    <mergeCell ref="AB129:AE130"/>
    <mergeCell ref="B131:C131"/>
    <mergeCell ref="X131:AA131"/>
    <mergeCell ref="AB131:AE131"/>
    <mergeCell ref="R129:T130"/>
    <mergeCell ref="U129:W130"/>
    <mergeCell ref="A129:A130"/>
    <mergeCell ref="X129:X130"/>
    <mergeCell ref="Y129:Z130"/>
    <mergeCell ref="R131:T131"/>
    <mergeCell ref="U131:W131"/>
    <mergeCell ref="B129:Q130"/>
    <mergeCell ref="A1:AE1"/>
    <mergeCell ref="X4:AA4"/>
    <mergeCell ref="X5:AA5"/>
    <mergeCell ref="X6:AA6"/>
    <mergeCell ref="X7:AA7"/>
    <mergeCell ref="Z135:Z136"/>
    <mergeCell ref="AA135:AE136"/>
    <mergeCell ref="BD24:BF24"/>
    <mergeCell ref="BH24:BI24"/>
    <mergeCell ref="B24:W24"/>
    <mergeCell ref="A25:AE25"/>
    <mergeCell ref="R27:T27"/>
    <mergeCell ref="U27:W27"/>
    <mergeCell ref="R28:T29"/>
    <mergeCell ref="A135:A136"/>
    <mergeCell ref="W135:W136"/>
    <mergeCell ref="X135:Y136"/>
    <mergeCell ref="AA132:AA133"/>
    <mergeCell ref="AB132:AE133"/>
    <mergeCell ref="B134:C134"/>
    <mergeCell ref="W134:Z134"/>
    <mergeCell ref="AA134:AE134"/>
    <mergeCell ref="A132:A133"/>
    <mergeCell ref="X132:X133"/>
    <mergeCell ref="X2:AA3"/>
    <mergeCell ref="B2:U3"/>
    <mergeCell ref="B4:U4"/>
    <mergeCell ref="B5:U5"/>
    <mergeCell ref="B6:U6"/>
    <mergeCell ref="B7:U7"/>
    <mergeCell ref="X9:AA9"/>
    <mergeCell ref="X10:AA10"/>
    <mergeCell ref="X11:AA11"/>
    <mergeCell ref="V6:W6"/>
    <mergeCell ref="V4:W4"/>
    <mergeCell ref="AB27:AE27"/>
    <mergeCell ref="AB28:AE29"/>
    <mergeCell ref="B17:R18"/>
    <mergeCell ref="V19:X19"/>
    <mergeCell ref="Y19:AA19"/>
    <mergeCell ref="V20:X21"/>
    <mergeCell ref="Y20:AA21"/>
    <mergeCell ref="C20:U21"/>
    <mergeCell ref="B9:U9"/>
    <mergeCell ref="B10:U10"/>
    <mergeCell ref="B11:U11"/>
    <mergeCell ref="B12:U12"/>
    <mergeCell ref="B13:U13"/>
    <mergeCell ref="B14:U14"/>
    <mergeCell ref="X12:AA12"/>
    <mergeCell ref="AB17:AB18"/>
    <mergeCell ref="S16:U16"/>
    <mergeCell ref="B15:D15"/>
    <mergeCell ref="V15:W15"/>
    <mergeCell ref="AC15:AD15"/>
    <mergeCell ref="X15:AA15"/>
    <mergeCell ref="E15:U15"/>
    <mergeCell ref="V16:X16"/>
    <mergeCell ref="U37:W38"/>
    <mergeCell ref="X37:X38"/>
    <mergeCell ref="AB36:AE36"/>
    <mergeCell ref="AB37:AE38"/>
    <mergeCell ref="R36:T36"/>
    <mergeCell ref="R39:T39"/>
    <mergeCell ref="Y37:Z38"/>
    <mergeCell ref="AA37:AA38"/>
    <mergeCell ref="E28:Q29"/>
    <mergeCell ref="V33:X33"/>
    <mergeCell ref="Y33:AA33"/>
    <mergeCell ref="V34:X35"/>
    <mergeCell ref="Y34:AA35"/>
    <mergeCell ref="E31:U32"/>
    <mergeCell ref="E34:U35"/>
    <mergeCell ref="U28:W29"/>
    <mergeCell ref="V30:X30"/>
    <mergeCell ref="Y30:AA30"/>
    <mergeCell ref="V31:X32"/>
    <mergeCell ref="Y31:AA32"/>
    <mergeCell ref="AE43:AE44"/>
    <mergeCell ref="D43:D44"/>
    <mergeCell ref="E43:U44"/>
    <mergeCell ref="D26:W26"/>
    <mergeCell ref="AB40:AE41"/>
    <mergeCell ref="AB39:AE39"/>
    <mergeCell ref="AF1:BJ1"/>
    <mergeCell ref="AF25:BJ25"/>
    <mergeCell ref="AG48:BB48"/>
    <mergeCell ref="A22:AE23"/>
    <mergeCell ref="Y42:AA42"/>
    <mergeCell ref="R40:T41"/>
    <mergeCell ref="U40:W41"/>
    <mergeCell ref="X40:X41"/>
    <mergeCell ref="Y40:Z41"/>
    <mergeCell ref="A39:A41"/>
    <mergeCell ref="B40:Q41"/>
    <mergeCell ref="A36:C38"/>
    <mergeCell ref="A42:C44"/>
    <mergeCell ref="B48:W48"/>
    <mergeCell ref="D36:D38"/>
    <mergeCell ref="U36:W36"/>
    <mergeCell ref="E37:Q38"/>
    <mergeCell ref="R37:T38"/>
    <mergeCell ref="X58:AE59"/>
    <mergeCell ref="B58:M59"/>
    <mergeCell ref="N57:P57"/>
    <mergeCell ref="Q57:S57"/>
    <mergeCell ref="N58:P59"/>
    <mergeCell ref="Q58:S59"/>
    <mergeCell ref="R50:T50"/>
    <mergeCell ref="U50:W50"/>
    <mergeCell ref="R51:T52"/>
    <mergeCell ref="U51:W52"/>
    <mergeCell ref="R53:AA53"/>
    <mergeCell ref="B51:Q53"/>
    <mergeCell ref="AB50:AE50"/>
    <mergeCell ref="AB51:AE53"/>
    <mergeCell ref="AA54:AE54"/>
    <mergeCell ref="Q54:S54"/>
    <mergeCell ref="T54:V54"/>
    <mergeCell ref="Q55:S56"/>
    <mergeCell ref="T55:V56"/>
    <mergeCell ref="B96:W96"/>
    <mergeCell ref="B120:W120"/>
    <mergeCell ref="B144:W144"/>
    <mergeCell ref="AA92:AE92"/>
    <mergeCell ref="AA93:AE95"/>
    <mergeCell ref="R74:T74"/>
    <mergeCell ref="U74:W74"/>
    <mergeCell ref="R75:T76"/>
    <mergeCell ref="C69:U70"/>
    <mergeCell ref="Q85:S85"/>
    <mergeCell ref="T85:V85"/>
    <mergeCell ref="Q86:S87"/>
    <mergeCell ref="T86:V87"/>
    <mergeCell ref="B86:P87"/>
    <mergeCell ref="B72:W72"/>
    <mergeCell ref="V69:X70"/>
    <mergeCell ref="E79:U80"/>
    <mergeCell ref="V78:X78"/>
    <mergeCell ref="Y78:AA78"/>
    <mergeCell ref="V79:X80"/>
    <mergeCell ref="Y79:AA80"/>
    <mergeCell ref="Y132:Z133"/>
    <mergeCell ref="R132:T133"/>
    <mergeCell ref="U132:W133"/>
    <mergeCell ref="R88:T88"/>
    <mergeCell ref="U88:W88"/>
    <mergeCell ref="R89:T90"/>
    <mergeCell ref="U89:W90"/>
    <mergeCell ref="P92:R92"/>
    <mergeCell ref="S92:U92"/>
    <mergeCell ref="R91:AA91"/>
    <mergeCell ref="B89:Q91"/>
    <mergeCell ref="AG24:BB24"/>
    <mergeCell ref="B61:Q63"/>
    <mergeCell ref="N64:P64"/>
    <mergeCell ref="Q64:S64"/>
    <mergeCell ref="N65:P66"/>
    <mergeCell ref="Q65:S66"/>
    <mergeCell ref="N67:W67"/>
    <mergeCell ref="B65:M67"/>
    <mergeCell ref="V68:X68"/>
    <mergeCell ref="R60:T60"/>
    <mergeCell ref="U60:W60"/>
    <mergeCell ref="R61:T62"/>
    <mergeCell ref="U61:W62"/>
    <mergeCell ref="R63:AA63"/>
    <mergeCell ref="B55:P56"/>
    <mergeCell ref="X57:AE57"/>
    <mergeCell ref="AA86:AE87"/>
    <mergeCell ref="B101:O111"/>
    <mergeCell ref="A73:AE73"/>
    <mergeCell ref="A97:AE97"/>
    <mergeCell ref="A121:AE121"/>
    <mergeCell ref="B82:Q84"/>
    <mergeCell ref="Q99:AB100"/>
    <mergeCell ref="Q101:AD111"/>
    <mergeCell ref="A49:AE49"/>
    <mergeCell ref="R81:T81"/>
    <mergeCell ref="U81:W81"/>
    <mergeCell ref="R82:T83"/>
    <mergeCell ref="U82:W83"/>
    <mergeCell ref="R84:AA84"/>
    <mergeCell ref="A71:AE71"/>
    <mergeCell ref="P93:R94"/>
    <mergeCell ref="S93:U94"/>
    <mergeCell ref="Q116:S116"/>
    <mergeCell ref="T116:V116"/>
    <mergeCell ref="Q117:S118"/>
    <mergeCell ref="T117:V118"/>
    <mergeCell ref="P95:Z95"/>
    <mergeCell ref="B117:P119"/>
    <mergeCell ref="B93:O95"/>
    <mergeCell ref="B114:Q115"/>
    <mergeCell ref="V125:X125"/>
    <mergeCell ref="Y125:AA125"/>
    <mergeCell ref="AU3:AZ4"/>
    <mergeCell ref="AQ5:AU5"/>
    <mergeCell ref="AN3:AO4"/>
    <mergeCell ref="Q137:S137"/>
    <mergeCell ref="T137:V137"/>
    <mergeCell ref="Q138:S139"/>
    <mergeCell ref="T138:V139"/>
    <mergeCell ref="AA55:AE56"/>
    <mergeCell ref="R113:T113"/>
    <mergeCell ref="U113:W113"/>
    <mergeCell ref="R114:T115"/>
    <mergeCell ref="U114:W115"/>
    <mergeCell ref="AC17:AE18"/>
    <mergeCell ref="AA123:AE124"/>
    <mergeCell ref="Q122:S122"/>
    <mergeCell ref="T122:V122"/>
    <mergeCell ref="Q123:S124"/>
    <mergeCell ref="T123:V124"/>
    <mergeCell ref="B123:P124"/>
    <mergeCell ref="B99:M100"/>
    <mergeCell ref="AA85:AE85"/>
    <mergeCell ref="B138:P139"/>
    <mergeCell ref="AB140:AE140"/>
    <mergeCell ref="AB141:AE142"/>
    <mergeCell ref="R140:T140"/>
    <mergeCell ref="U140:W140"/>
    <mergeCell ref="B141:Q142"/>
    <mergeCell ref="R141:T142"/>
    <mergeCell ref="U141:W142"/>
    <mergeCell ref="Q134:S134"/>
    <mergeCell ref="T134:V134"/>
    <mergeCell ref="Q135:S136"/>
    <mergeCell ref="T135:V136"/>
    <mergeCell ref="B135:P136"/>
    <mergeCell ref="AU20:AW21"/>
    <mergeCell ref="AX20:AZ21"/>
    <mergeCell ref="AU22:BD22"/>
    <mergeCell ref="BE19:BJ19"/>
    <mergeCell ref="BE20:BJ22"/>
    <mergeCell ref="AG20:AT22"/>
    <mergeCell ref="BG8:BJ8"/>
    <mergeCell ref="AR9:AV11"/>
    <mergeCell ref="BA2:BC2"/>
    <mergeCell ref="BD2:BF2"/>
    <mergeCell ref="BA3:BC4"/>
    <mergeCell ref="BD3:BF4"/>
    <mergeCell ref="AW11:BF11"/>
    <mergeCell ref="AW8:AY8"/>
    <mergeCell ref="AZ8:BB8"/>
    <mergeCell ref="AW9:AY10"/>
    <mergeCell ref="AZ9:BB10"/>
    <mergeCell ref="BC16:BC17"/>
    <mergeCell ref="BD16:BE17"/>
    <mergeCell ref="BF16:BF17"/>
    <mergeCell ref="AW16:AY17"/>
    <mergeCell ref="AZ16:BB17"/>
    <mergeCell ref="BC15:BF15"/>
    <mergeCell ref="BG15:BJ15"/>
    <mergeCell ref="AF49:BJ49"/>
    <mergeCell ref="BG57:BJ57"/>
    <mergeCell ref="AW43:AY43"/>
    <mergeCell ref="AZ43:BB43"/>
    <mergeCell ref="AW44:AY45"/>
    <mergeCell ref="AZ44:BB45"/>
    <mergeCell ref="AF37:AF39"/>
    <mergeCell ref="AF40:AF42"/>
    <mergeCell ref="AG37:AG39"/>
    <mergeCell ref="AG40:AG42"/>
    <mergeCell ref="BH38:BI39"/>
    <mergeCell ref="BJ38:BJ39"/>
    <mergeCell ref="BA40:BC40"/>
    <mergeCell ref="BA41:BC42"/>
    <mergeCell ref="BD41:BF42"/>
    <mergeCell ref="BG41:BG42"/>
    <mergeCell ref="BH41:BI42"/>
    <mergeCell ref="BJ41:BJ42"/>
    <mergeCell ref="BA37:BC37"/>
    <mergeCell ref="BD37:BF37"/>
    <mergeCell ref="BG43:BJ43"/>
    <mergeCell ref="BG44:BJ46"/>
    <mergeCell ref="BA38:BC39"/>
    <mergeCell ref="BD38:BF39"/>
    <mergeCell ref="AG35:AU36"/>
    <mergeCell ref="AF15:AF18"/>
    <mergeCell ref="AG16:AV18"/>
    <mergeCell ref="AW18:BF18"/>
    <mergeCell ref="BG16:BJ18"/>
    <mergeCell ref="AF43:AF46"/>
    <mergeCell ref="AF47:BJ47"/>
    <mergeCell ref="AH38:AZ39"/>
    <mergeCell ref="AH41:AZ42"/>
    <mergeCell ref="AW46:BF46"/>
    <mergeCell ref="AG44:AV46"/>
    <mergeCell ref="AV34:AX34"/>
    <mergeCell ref="AY34:BA34"/>
    <mergeCell ref="AV35:AX36"/>
    <mergeCell ref="AY35:BA36"/>
    <mergeCell ref="BG38:BG39"/>
    <mergeCell ref="BE31:BJ33"/>
    <mergeCell ref="AX30:AZ30"/>
    <mergeCell ref="AX31:AZ32"/>
    <mergeCell ref="AT30:AW30"/>
    <mergeCell ref="AT31:AW32"/>
    <mergeCell ref="AT33:BD33"/>
    <mergeCell ref="AU19:AW19"/>
    <mergeCell ref="AX19:AZ19"/>
    <mergeCell ref="BF51:BJ53"/>
    <mergeCell ref="BF50:BJ50"/>
    <mergeCell ref="AV53:BE53"/>
    <mergeCell ref="AG72:BB72"/>
    <mergeCell ref="BD72:BF72"/>
    <mergeCell ref="BH72:BI72"/>
    <mergeCell ref="AG58:AV60"/>
    <mergeCell ref="AF57:AF60"/>
    <mergeCell ref="AW60:BF60"/>
    <mergeCell ref="AV55:AX56"/>
    <mergeCell ref="AY55:BA56"/>
    <mergeCell ref="AW57:AY57"/>
    <mergeCell ref="AZ57:BB57"/>
    <mergeCell ref="AW58:AY59"/>
    <mergeCell ref="AZ58:BB59"/>
    <mergeCell ref="AV50:AX50"/>
    <mergeCell ref="AY50:BA50"/>
    <mergeCell ref="AV51:AX52"/>
    <mergeCell ref="AY51:BA52"/>
    <mergeCell ref="AV54:AX54"/>
    <mergeCell ref="AY54:BA54"/>
    <mergeCell ref="BE55:BE56"/>
    <mergeCell ref="BF55:BJ56"/>
    <mergeCell ref="AG57:AH57"/>
  </mergeCells>
  <pageMargins left="0.19685039370078741" right="0.19685039370078741" top="0.23622047244094491" bottom="0.23622047244094491" header="0.31496062992125984" footer="0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>
              <from>
                <xdr:col>28</xdr:col>
                <xdr:colOff>76200</xdr:colOff>
                <xdr:row>16</xdr:row>
                <xdr:rowOff>66675</xdr:rowOff>
              </from>
              <to>
                <xdr:col>30</xdr:col>
                <xdr:colOff>171450</xdr:colOff>
                <xdr:row>17</xdr:row>
                <xdr:rowOff>209550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autoPict="0" r:id="rId7">
            <anchor moveWithCells="1">
              <from>
                <xdr:col>27</xdr:col>
                <xdr:colOff>238125</xdr:colOff>
                <xdr:row>50</xdr:row>
                <xdr:rowOff>123825</xdr:rowOff>
              </from>
              <to>
                <xdr:col>30</xdr:col>
                <xdr:colOff>57150</xdr:colOff>
                <xdr:row>52</xdr:row>
                <xdr:rowOff>142875</xdr:rowOff>
              </to>
            </anchor>
          </objectPr>
        </oleObject>
      </mc:Choice>
      <mc:Fallback>
        <oleObject progId="Equation.DSMT4" shapeId="3074" r:id="rId6"/>
      </mc:Fallback>
    </mc:AlternateContent>
    <mc:AlternateContent xmlns:mc="http://schemas.openxmlformats.org/markup-compatibility/2006">
      <mc:Choice Requires="x14">
        <oleObject progId="Equation.DSMT4" shapeId="3075" r:id="rId8">
          <objectPr defaultSize="0" autoPict="0" r:id="rId9">
            <anchor moveWithCells="1">
              <from>
                <xdr:col>26</xdr:col>
                <xdr:colOff>161925</xdr:colOff>
                <xdr:row>54</xdr:row>
                <xdr:rowOff>133350</xdr:rowOff>
              </from>
              <to>
                <xdr:col>30</xdr:col>
                <xdr:colOff>142875</xdr:colOff>
                <xdr:row>55</xdr:row>
                <xdr:rowOff>114300</xdr:rowOff>
              </to>
            </anchor>
          </objectPr>
        </oleObject>
      </mc:Choice>
      <mc:Fallback>
        <oleObject progId="Equation.DSMT4" shapeId="3075" r:id="rId8"/>
      </mc:Fallback>
    </mc:AlternateContent>
    <mc:AlternateContent xmlns:mc="http://schemas.openxmlformats.org/markup-compatibility/2006">
      <mc:Choice Requires="x14">
        <oleObject progId="Equation.DSMT4" shapeId="3076" r:id="rId10">
          <objectPr defaultSize="0" autoPict="0" r:id="rId11">
            <anchor moveWithCells="1">
              <from>
                <xdr:col>23</xdr:col>
                <xdr:colOff>123825</xdr:colOff>
                <xdr:row>57</xdr:row>
                <xdr:rowOff>152400</xdr:rowOff>
              </from>
              <to>
                <xdr:col>30</xdr:col>
                <xdr:colOff>200025</xdr:colOff>
                <xdr:row>58</xdr:row>
                <xdr:rowOff>133350</xdr:rowOff>
              </to>
            </anchor>
          </objectPr>
        </oleObject>
      </mc:Choice>
      <mc:Fallback>
        <oleObject progId="Equation.DSMT4" shapeId="3076" r:id="rId10"/>
      </mc:Fallback>
    </mc:AlternateContent>
    <mc:AlternateContent xmlns:mc="http://schemas.openxmlformats.org/markup-compatibility/2006">
      <mc:Choice Requires="x14">
        <oleObject progId="Equation.DSMT4" shapeId="3077" r:id="rId12">
          <objectPr defaultSize="0" autoPict="0" r:id="rId13">
            <anchor moveWithCells="1">
              <from>
                <xdr:col>27</xdr:col>
                <xdr:colOff>180975</xdr:colOff>
                <xdr:row>60</xdr:row>
                <xdr:rowOff>133350</xdr:rowOff>
              </from>
              <to>
                <xdr:col>30</xdr:col>
                <xdr:colOff>0</xdr:colOff>
                <xdr:row>62</xdr:row>
                <xdr:rowOff>171450</xdr:rowOff>
              </to>
            </anchor>
          </objectPr>
        </oleObject>
      </mc:Choice>
      <mc:Fallback>
        <oleObject progId="Equation.DSMT4" shapeId="3077" r:id="rId12"/>
      </mc:Fallback>
    </mc:AlternateContent>
    <mc:AlternateContent xmlns:mc="http://schemas.openxmlformats.org/markup-compatibility/2006">
      <mc:Choice Requires="x14">
        <oleObject progId="Equation.DSMT4" shapeId="3078" r:id="rId14">
          <objectPr defaultSize="0" autoPict="0" r:id="rId15">
            <anchor moveWithCells="1">
              <from>
                <xdr:col>23</xdr:col>
                <xdr:colOff>200025</xdr:colOff>
                <xdr:row>64</xdr:row>
                <xdr:rowOff>114300</xdr:rowOff>
              </from>
              <to>
                <xdr:col>30</xdr:col>
                <xdr:colOff>114300</xdr:colOff>
                <xdr:row>66</xdr:row>
                <xdr:rowOff>161925</xdr:rowOff>
              </to>
            </anchor>
          </objectPr>
        </oleObject>
      </mc:Choice>
      <mc:Fallback>
        <oleObject progId="Equation.DSMT4" shapeId="3078" r:id="rId14"/>
      </mc:Fallback>
    </mc:AlternateContent>
    <mc:AlternateContent xmlns:mc="http://schemas.openxmlformats.org/markup-compatibility/2006">
      <mc:Choice Requires="x14">
        <oleObject progId="Equation.DSMT4" shapeId="3079" r:id="rId16">
          <objectPr defaultSize="0" autoPict="0" r:id="rId17">
            <anchor moveWithCells="1">
              <from>
                <xdr:col>27</xdr:col>
                <xdr:colOff>219075</xdr:colOff>
                <xdr:row>74</xdr:row>
                <xdr:rowOff>123825</xdr:rowOff>
              </from>
              <to>
                <xdr:col>30</xdr:col>
                <xdr:colOff>114300</xdr:colOff>
                <xdr:row>76</xdr:row>
                <xdr:rowOff>171450</xdr:rowOff>
              </to>
            </anchor>
          </objectPr>
        </oleObject>
      </mc:Choice>
      <mc:Fallback>
        <oleObject progId="Equation.DSMT4" shapeId="3079" r:id="rId16"/>
      </mc:Fallback>
    </mc:AlternateContent>
    <mc:AlternateContent xmlns:mc="http://schemas.openxmlformats.org/markup-compatibility/2006">
      <mc:Choice Requires="x14">
        <oleObject progId="Equation.DSMT4" shapeId="3080" r:id="rId18">
          <objectPr defaultSize="0" autoPict="0" r:id="rId19">
            <anchor moveWithCells="1">
              <from>
                <xdr:col>27</xdr:col>
                <xdr:colOff>161925</xdr:colOff>
                <xdr:row>81</xdr:row>
                <xdr:rowOff>104775</xdr:rowOff>
              </from>
              <to>
                <xdr:col>30</xdr:col>
                <xdr:colOff>142875</xdr:colOff>
                <xdr:row>83</xdr:row>
                <xdr:rowOff>123825</xdr:rowOff>
              </to>
            </anchor>
          </objectPr>
        </oleObject>
      </mc:Choice>
      <mc:Fallback>
        <oleObject progId="Equation.DSMT4" shapeId="3080" r:id="rId18"/>
      </mc:Fallback>
    </mc:AlternateContent>
    <mc:AlternateContent xmlns:mc="http://schemas.openxmlformats.org/markup-compatibility/2006">
      <mc:Choice Requires="x14">
        <oleObject progId="Equation.DSMT4" shapeId="3081" r:id="rId20">
          <objectPr defaultSize="0" autoPict="0" r:id="rId21">
            <anchor moveWithCells="1">
              <from>
                <xdr:col>26</xdr:col>
                <xdr:colOff>209550</xdr:colOff>
                <xdr:row>85</xdr:row>
                <xdr:rowOff>123825</xdr:rowOff>
              </from>
              <to>
                <xdr:col>30</xdr:col>
                <xdr:colOff>95250</xdr:colOff>
                <xdr:row>86</xdr:row>
                <xdr:rowOff>142875</xdr:rowOff>
              </to>
            </anchor>
          </objectPr>
        </oleObject>
      </mc:Choice>
      <mc:Fallback>
        <oleObject progId="Equation.DSMT4" shapeId="3081" r:id="rId20"/>
      </mc:Fallback>
    </mc:AlternateContent>
    <mc:AlternateContent xmlns:mc="http://schemas.openxmlformats.org/markup-compatibility/2006">
      <mc:Choice Requires="x14">
        <oleObject progId="Equation.DSMT4" shapeId="3082" r:id="rId22">
          <objectPr defaultSize="0" autoPict="0" r:id="rId23">
            <anchor moveWithCells="1">
              <from>
                <xdr:col>27</xdr:col>
                <xdr:colOff>276225</xdr:colOff>
                <xdr:row>88</xdr:row>
                <xdr:rowOff>123825</xdr:rowOff>
              </from>
              <to>
                <xdr:col>30</xdr:col>
                <xdr:colOff>123825</xdr:colOff>
                <xdr:row>90</xdr:row>
                <xdr:rowOff>171450</xdr:rowOff>
              </to>
            </anchor>
          </objectPr>
        </oleObject>
      </mc:Choice>
      <mc:Fallback>
        <oleObject progId="Equation.DSMT4" shapeId="3082" r:id="rId22"/>
      </mc:Fallback>
    </mc:AlternateContent>
    <mc:AlternateContent xmlns:mc="http://schemas.openxmlformats.org/markup-compatibility/2006">
      <mc:Choice Requires="x14">
        <oleObject progId="Equation.DSMT4" shapeId="3084" r:id="rId24">
          <objectPr defaultSize="0" autoPict="0" r:id="rId25">
            <anchor moveWithCells="1">
              <from>
                <xdr:col>26</xdr:col>
                <xdr:colOff>142875</xdr:colOff>
                <xdr:row>116</xdr:row>
                <xdr:rowOff>133350</xdr:rowOff>
              </from>
              <to>
                <xdr:col>30</xdr:col>
                <xdr:colOff>142875</xdr:colOff>
                <xdr:row>118</xdr:row>
                <xdr:rowOff>171450</xdr:rowOff>
              </to>
            </anchor>
          </objectPr>
        </oleObject>
      </mc:Choice>
      <mc:Fallback>
        <oleObject progId="Equation.DSMT4" shapeId="3084" r:id="rId24"/>
      </mc:Fallback>
    </mc:AlternateContent>
    <mc:AlternateContent xmlns:mc="http://schemas.openxmlformats.org/markup-compatibility/2006">
      <mc:Choice Requires="x14">
        <oleObject progId="Equation.DSMT4" shapeId="3085" r:id="rId26">
          <objectPr defaultSize="0" autoPict="0" r:id="rId27">
            <anchor moveWithCells="1">
              <from>
                <xdr:col>27</xdr:col>
                <xdr:colOff>123825</xdr:colOff>
                <xdr:row>113</xdr:row>
                <xdr:rowOff>142875</xdr:rowOff>
              </from>
              <to>
                <xdr:col>30</xdr:col>
                <xdr:colOff>152400</xdr:colOff>
                <xdr:row>114</xdr:row>
                <xdr:rowOff>200025</xdr:rowOff>
              </to>
            </anchor>
          </objectPr>
        </oleObject>
      </mc:Choice>
      <mc:Fallback>
        <oleObject progId="Equation.DSMT4" shapeId="3085" r:id="rId26"/>
      </mc:Fallback>
    </mc:AlternateContent>
    <mc:AlternateContent xmlns:mc="http://schemas.openxmlformats.org/markup-compatibility/2006">
      <mc:Choice Requires="x14">
        <oleObject progId="Equation.DSMT4" shapeId="3086" r:id="rId28">
          <objectPr defaultSize="0" autoPict="0" r:id="rId29">
            <anchor moveWithCells="1">
              <from>
                <xdr:col>26</xdr:col>
                <xdr:colOff>247650</xdr:colOff>
                <xdr:row>122</xdr:row>
                <xdr:rowOff>142875</xdr:rowOff>
              </from>
              <to>
                <xdr:col>30</xdr:col>
                <xdr:colOff>19050</xdr:colOff>
                <xdr:row>123</xdr:row>
                <xdr:rowOff>171450</xdr:rowOff>
              </to>
            </anchor>
          </objectPr>
        </oleObject>
      </mc:Choice>
      <mc:Fallback>
        <oleObject progId="Equation.DSMT4" shapeId="3086" r:id="rId28"/>
      </mc:Fallback>
    </mc:AlternateContent>
    <mc:AlternateContent xmlns:mc="http://schemas.openxmlformats.org/markup-compatibility/2006">
      <mc:Choice Requires="x14">
        <oleObject progId="Equation.DSMT4" shapeId="3087" r:id="rId30">
          <objectPr defaultSize="0" autoPict="0" r:id="rId31">
            <anchor moveWithCells="1">
              <from>
                <xdr:col>27</xdr:col>
                <xdr:colOff>133350</xdr:colOff>
                <xdr:row>128</xdr:row>
                <xdr:rowOff>142875</xdr:rowOff>
              </from>
              <to>
                <xdr:col>30</xdr:col>
                <xdr:colOff>190500</xdr:colOff>
                <xdr:row>129</xdr:row>
                <xdr:rowOff>123825</xdr:rowOff>
              </to>
            </anchor>
          </objectPr>
        </oleObject>
      </mc:Choice>
      <mc:Fallback>
        <oleObject progId="Equation.DSMT4" shapeId="3087" r:id="rId30"/>
      </mc:Fallback>
    </mc:AlternateContent>
    <mc:AlternateContent xmlns:mc="http://schemas.openxmlformats.org/markup-compatibility/2006">
      <mc:Choice Requires="x14">
        <oleObject progId="Equation.DSMT4" shapeId="3088" r:id="rId32">
          <objectPr defaultSize="0" autoPict="0" r:id="rId33">
            <anchor moveWithCells="1">
              <from>
                <xdr:col>27</xdr:col>
                <xdr:colOff>142875</xdr:colOff>
                <xdr:row>131</xdr:row>
                <xdr:rowOff>133350</xdr:rowOff>
              </from>
              <to>
                <xdr:col>30</xdr:col>
                <xdr:colOff>180975</xdr:colOff>
                <xdr:row>132</xdr:row>
                <xdr:rowOff>152400</xdr:rowOff>
              </to>
            </anchor>
          </objectPr>
        </oleObject>
      </mc:Choice>
      <mc:Fallback>
        <oleObject progId="Equation.DSMT4" shapeId="3088" r:id="rId32"/>
      </mc:Fallback>
    </mc:AlternateContent>
    <mc:AlternateContent xmlns:mc="http://schemas.openxmlformats.org/markup-compatibility/2006">
      <mc:Choice Requires="x14">
        <oleObject progId="Equation.DSMT4" shapeId="3089" r:id="rId34">
          <objectPr defaultSize="0" autoPict="0" r:id="rId35">
            <anchor moveWithCells="1">
              <from>
                <xdr:col>26</xdr:col>
                <xdr:colOff>219075</xdr:colOff>
                <xdr:row>134</xdr:row>
                <xdr:rowOff>104775</xdr:rowOff>
              </from>
              <to>
                <xdr:col>30</xdr:col>
                <xdr:colOff>85725</xdr:colOff>
                <xdr:row>135</xdr:row>
                <xdr:rowOff>133350</xdr:rowOff>
              </to>
            </anchor>
          </objectPr>
        </oleObject>
      </mc:Choice>
      <mc:Fallback>
        <oleObject progId="Equation.DSMT4" shapeId="3089" r:id="rId34"/>
      </mc:Fallback>
    </mc:AlternateContent>
    <mc:AlternateContent xmlns:mc="http://schemas.openxmlformats.org/markup-compatibility/2006">
      <mc:Choice Requires="x14">
        <oleObject progId="Equation.DSMT4" shapeId="3090" r:id="rId36">
          <objectPr defaultSize="0" autoPict="0" r:id="rId37">
            <anchor moveWithCells="1">
              <from>
                <xdr:col>26</xdr:col>
                <xdr:colOff>142875</xdr:colOff>
                <xdr:row>137</xdr:row>
                <xdr:rowOff>95250</xdr:rowOff>
              </from>
              <to>
                <xdr:col>30</xdr:col>
                <xdr:colOff>152400</xdr:colOff>
                <xdr:row>138</xdr:row>
                <xdr:rowOff>76200</xdr:rowOff>
              </to>
            </anchor>
          </objectPr>
        </oleObject>
      </mc:Choice>
      <mc:Fallback>
        <oleObject progId="Equation.DSMT4" shapeId="3090" r:id="rId36"/>
      </mc:Fallback>
    </mc:AlternateContent>
    <mc:AlternateContent xmlns:mc="http://schemas.openxmlformats.org/markup-compatibility/2006">
      <mc:Choice Requires="x14">
        <oleObject progId="Equation.DSMT4" shapeId="3091" r:id="rId38">
          <objectPr defaultSize="0" autoPict="0" r:id="rId39">
            <anchor moveWithCells="1">
              <from>
                <xdr:col>27</xdr:col>
                <xdr:colOff>228600</xdr:colOff>
                <xdr:row>140</xdr:row>
                <xdr:rowOff>114300</xdr:rowOff>
              </from>
              <to>
                <xdr:col>30</xdr:col>
                <xdr:colOff>123825</xdr:colOff>
                <xdr:row>141</xdr:row>
                <xdr:rowOff>95250</xdr:rowOff>
              </to>
            </anchor>
          </objectPr>
        </oleObject>
      </mc:Choice>
      <mc:Fallback>
        <oleObject progId="Equation.DSMT4" shapeId="3091" r:id="rId38"/>
      </mc:Fallback>
    </mc:AlternateContent>
    <mc:AlternateContent xmlns:mc="http://schemas.openxmlformats.org/markup-compatibility/2006">
      <mc:Choice Requires="x14">
        <oleObject progId="Equation.DSMT4" shapeId="3092" r:id="rId40">
          <objectPr defaultSize="0" autoPict="0" r:id="rId41">
            <anchor moveWithCells="1">
              <from>
                <xdr:col>42</xdr:col>
                <xdr:colOff>171450</xdr:colOff>
                <xdr:row>5</xdr:row>
                <xdr:rowOff>142875</xdr:rowOff>
              </from>
              <to>
                <xdr:col>46</xdr:col>
                <xdr:colOff>19050</xdr:colOff>
                <xdr:row>6</xdr:row>
                <xdr:rowOff>133350</xdr:rowOff>
              </to>
            </anchor>
          </objectPr>
        </oleObject>
      </mc:Choice>
      <mc:Fallback>
        <oleObject progId="Equation.DSMT4" shapeId="3092" r:id="rId40"/>
      </mc:Fallback>
    </mc:AlternateContent>
    <mc:AlternateContent xmlns:mc="http://schemas.openxmlformats.org/markup-compatibility/2006">
      <mc:Choice Requires="x14">
        <oleObject progId="Equation.DSMT4" shapeId="3094" r:id="rId42">
          <objectPr defaultSize="0" autoPict="0" r:id="rId43">
            <anchor moveWithCells="1">
              <from>
                <xdr:col>58</xdr:col>
                <xdr:colOff>190500</xdr:colOff>
                <xdr:row>8</xdr:row>
                <xdr:rowOff>142875</xdr:rowOff>
              </from>
              <to>
                <xdr:col>61</xdr:col>
                <xdr:colOff>19050</xdr:colOff>
                <xdr:row>10</xdr:row>
                <xdr:rowOff>190500</xdr:rowOff>
              </to>
            </anchor>
          </objectPr>
        </oleObject>
      </mc:Choice>
      <mc:Fallback>
        <oleObject progId="Equation.DSMT4" shapeId="3094" r:id="rId42"/>
      </mc:Fallback>
    </mc:AlternateContent>
    <mc:AlternateContent xmlns:mc="http://schemas.openxmlformats.org/markup-compatibility/2006">
      <mc:Choice Requires="x14">
        <oleObject progId="Equation.DSMT4" shapeId="3095" r:id="rId44">
          <objectPr defaultSize="0" autoPict="0" r:id="rId45">
            <anchor moveWithCells="1">
              <from>
                <xdr:col>58</xdr:col>
                <xdr:colOff>171450</xdr:colOff>
                <xdr:row>15</xdr:row>
                <xdr:rowOff>123825</xdr:rowOff>
              </from>
              <to>
                <xdr:col>61</xdr:col>
                <xdr:colOff>66675</xdr:colOff>
                <xdr:row>17</xdr:row>
                <xdr:rowOff>161925</xdr:rowOff>
              </to>
            </anchor>
          </objectPr>
        </oleObject>
      </mc:Choice>
      <mc:Fallback>
        <oleObject progId="Equation.DSMT4" shapeId="3095" r:id="rId44"/>
      </mc:Fallback>
    </mc:AlternateContent>
    <mc:AlternateContent xmlns:mc="http://schemas.openxmlformats.org/markup-compatibility/2006">
      <mc:Choice Requires="x14">
        <oleObject progId="Equation.DSMT4" shapeId="3096" r:id="rId46">
          <objectPr defaultSize="0" autoPict="0" r:id="rId47">
            <anchor moveWithCells="1">
              <from>
                <xdr:col>56</xdr:col>
                <xdr:colOff>161925</xdr:colOff>
                <xdr:row>19</xdr:row>
                <xdr:rowOff>104775</xdr:rowOff>
              </from>
              <to>
                <xdr:col>61</xdr:col>
                <xdr:colOff>114300</xdr:colOff>
                <xdr:row>21</xdr:row>
                <xdr:rowOff>152400</xdr:rowOff>
              </to>
            </anchor>
          </objectPr>
        </oleObject>
      </mc:Choice>
      <mc:Fallback>
        <oleObject progId="Equation.DSMT4" shapeId="3096" r:id="rId46"/>
      </mc:Fallback>
    </mc:AlternateContent>
    <mc:AlternateContent xmlns:mc="http://schemas.openxmlformats.org/markup-compatibility/2006">
      <mc:Choice Requires="x14">
        <oleObject progId="Equation.DSMT4" shapeId="3099" r:id="rId48">
          <objectPr defaultSize="0" autoPict="0" r:id="rId49">
            <anchor moveWithCells="1">
              <from>
                <xdr:col>57</xdr:col>
                <xdr:colOff>133350</xdr:colOff>
                <xdr:row>34</xdr:row>
                <xdr:rowOff>133350</xdr:rowOff>
              </from>
              <to>
                <xdr:col>61</xdr:col>
                <xdr:colOff>47625</xdr:colOff>
                <xdr:row>35</xdr:row>
                <xdr:rowOff>123825</xdr:rowOff>
              </to>
            </anchor>
          </objectPr>
        </oleObject>
      </mc:Choice>
      <mc:Fallback>
        <oleObject progId="Equation.DSMT4" shapeId="3099" r:id="rId48"/>
      </mc:Fallback>
    </mc:AlternateContent>
    <mc:AlternateContent xmlns:mc="http://schemas.openxmlformats.org/markup-compatibility/2006">
      <mc:Choice Requires="x14">
        <oleObject progId="Equation.DSMT4" shapeId="3100" r:id="rId50">
          <objectPr defaultSize="0" autoPict="0" r:id="rId51">
            <anchor moveWithCells="1">
              <from>
                <xdr:col>58</xdr:col>
                <xdr:colOff>142875</xdr:colOff>
                <xdr:row>43</xdr:row>
                <xdr:rowOff>95250</xdr:rowOff>
              </from>
              <to>
                <xdr:col>61</xdr:col>
                <xdr:colOff>114300</xdr:colOff>
                <xdr:row>45</xdr:row>
                <xdr:rowOff>133350</xdr:rowOff>
              </to>
            </anchor>
          </objectPr>
        </oleObject>
      </mc:Choice>
      <mc:Fallback>
        <oleObject progId="Equation.DSMT4" shapeId="3100" r:id="rId50"/>
      </mc:Fallback>
    </mc:AlternateContent>
    <mc:AlternateContent xmlns:mc="http://schemas.openxmlformats.org/markup-compatibility/2006">
      <mc:Choice Requires="x14">
        <oleObject progId="Equation.DSMT4" shapeId="3101" r:id="rId52">
          <objectPr defaultSize="0" autoPict="0" r:id="rId53">
            <anchor moveWithCells="1">
              <from>
                <xdr:col>57</xdr:col>
                <xdr:colOff>123825</xdr:colOff>
                <xdr:row>54</xdr:row>
                <xdr:rowOff>76200</xdr:rowOff>
              </from>
              <to>
                <xdr:col>61</xdr:col>
                <xdr:colOff>66675</xdr:colOff>
                <xdr:row>55</xdr:row>
                <xdr:rowOff>133350</xdr:rowOff>
              </to>
            </anchor>
          </objectPr>
        </oleObject>
      </mc:Choice>
      <mc:Fallback>
        <oleObject progId="Equation.DSMT4" shapeId="3101" r:id="rId52"/>
      </mc:Fallback>
    </mc:AlternateContent>
    <mc:AlternateContent xmlns:mc="http://schemas.openxmlformats.org/markup-compatibility/2006">
      <mc:Choice Requires="x14">
        <oleObject progId="Equation.DSMT4" shapeId="3102" r:id="rId54">
          <objectPr defaultSize="0" autoPict="0" r:id="rId55">
            <anchor moveWithCells="1">
              <from>
                <xdr:col>56</xdr:col>
                <xdr:colOff>200025</xdr:colOff>
                <xdr:row>12</xdr:row>
                <xdr:rowOff>152400</xdr:rowOff>
              </from>
              <to>
                <xdr:col>61</xdr:col>
                <xdr:colOff>38100</xdr:colOff>
                <xdr:row>13</xdr:row>
                <xdr:rowOff>171450</xdr:rowOff>
              </to>
            </anchor>
          </objectPr>
        </oleObject>
      </mc:Choice>
      <mc:Fallback>
        <oleObject progId="Equation.DSMT4" shapeId="3102" r:id="rId54"/>
      </mc:Fallback>
    </mc:AlternateContent>
    <mc:AlternateContent xmlns:mc="http://schemas.openxmlformats.org/markup-compatibility/2006">
      <mc:Choice Requires="x14">
        <oleObject progId="Equation.DSMT4" shapeId="3103" r:id="rId56">
          <objectPr defaultSize="0" autoPict="0" r:id="rId57">
            <anchor moveWithCells="1">
              <from>
                <xdr:col>57</xdr:col>
                <xdr:colOff>142875</xdr:colOff>
                <xdr:row>50</xdr:row>
                <xdr:rowOff>95250</xdr:rowOff>
              </from>
              <to>
                <xdr:col>61</xdr:col>
                <xdr:colOff>28575</xdr:colOff>
                <xdr:row>52</xdr:row>
                <xdr:rowOff>133350</xdr:rowOff>
              </to>
            </anchor>
          </objectPr>
        </oleObject>
      </mc:Choice>
      <mc:Fallback>
        <oleObject progId="Equation.DSMT4" shapeId="3103" r:id="rId56"/>
      </mc:Fallback>
    </mc:AlternateContent>
    <mc:AlternateContent xmlns:mc="http://schemas.openxmlformats.org/markup-compatibility/2006">
      <mc:Choice Requires="x14">
        <oleObject progId="Equation.DSMT4" shapeId="3109" r:id="rId58">
          <objectPr defaultSize="0" autoPict="0" r:id="rId59">
            <anchor moveWithCells="1">
              <from>
                <xdr:col>27</xdr:col>
                <xdr:colOff>123825</xdr:colOff>
                <xdr:row>39</xdr:row>
                <xdr:rowOff>114300</xdr:rowOff>
              </from>
              <to>
                <xdr:col>30</xdr:col>
                <xdr:colOff>180975</xdr:colOff>
                <xdr:row>40</xdr:row>
                <xdr:rowOff>161925</xdr:rowOff>
              </to>
            </anchor>
          </objectPr>
        </oleObject>
      </mc:Choice>
      <mc:Fallback>
        <oleObject progId="Equation.DSMT4" shapeId="3109" r:id="rId58"/>
      </mc:Fallback>
    </mc:AlternateContent>
    <mc:AlternateContent xmlns:mc="http://schemas.openxmlformats.org/markup-compatibility/2006">
      <mc:Choice Requires="x14">
        <oleObject progId="Equation.DSMT4" shapeId="3110" r:id="rId60">
          <objectPr defaultSize="0" autoPict="0" r:id="rId61">
            <anchor moveWithCells="1">
              <from>
                <xdr:col>47</xdr:col>
                <xdr:colOff>190500</xdr:colOff>
                <xdr:row>5</xdr:row>
                <xdr:rowOff>76200</xdr:rowOff>
              </from>
              <to>
                <xdr:col>61</xdr:col>
                <xdr:colOff>76200</xdr:colOff>
                <xdr:row>6</xdr:row>
                <xdr:rowOff>209550</xdr:rowOff>
              </to>
            </anchor>
          </objectPr>
        </oleObject>
      </mc:Choice>
      <mc:Fallback>
        <oleObject progId="Equation.DSMT4" shapeId="3110" r:id="rId60"/>
      </mc:Fallback>
    </mc:AlternateContent>
    <mc:AlternateContent xmlns:mc="http://schemas.openxmlformats.org/markup-compatibility/2006">
      <mc:Choice Requires="x14">
        <oleObject progId="Equation.DSMT4" shapeId="3111" r:id="rId62">
          <objectPr defaultSize="0" autoPict="0" r:id="rId63">
            <anchor moveWithCells="1">
              <from>
                <xdr:col>26</xdr:col>
                <xdr:colOff>161925</xdr:colOff>
                <xdr:row>92</xdr:row>
                <xdr:rowOff>104775</xdr:rowOff>
              </from>
              <to>
                <xdr:col>30</xdr:col>
                <xdr:colOff>76200</xdr:colOff>
                <xdr:row>94</xdr:row>
                <xdr:rowOff>152400</xdr:rowOff>
              </to>
            </anchor>
          </objectPr>
        </oleObject>
      </mc:Choice>
      <mc:Fallback>
        <oleObject progId="Equation.DSMT4" shapeId="3111" r:id="rId62"/>
      </mc:Fallback>
    </mc:AlternateContent>
    <mc:AlternateContent xmlns:mc="http://schemas.openxmlformats.org/markup-compatibility/2006">
      <mc:Choice Requires="x14">
        <oleObject progId="Equation.DSMT4" shapeId="3112" r:id="rId64">
          <objectPr defaultSize="0" autoPict="0" r:id="rId65">
            <anchor moveWithCells="1">
              <from>
                <xdr:col>56</xdr:col>
                <xdr:colOff>180975</xdr:colOff>
                <xdr:row>30</xdr:row>
                <xdr:rowOff>114300</xdr:rowOff>
              </from>
              <to>
                <xdr:col>61</xdr:col>
                <xdr:colOff>104775</xdr:colOff>
                <xdr:row>32</xdr:row>
                <xdr:rowOff>161925</xdr:rowOff>
              </to>
            </anchor>
          </objectPr>
        </oleObject>
      </mc:Choice>
      <mc:Fallback>
        <oleObject progId="Equation.DSMT4" shapeId="3112" r:id="rId64"/>
      </mc:Fallback>
    </mc:AlternateContent>
    <mc:AlternateContent xmlns:mc="http://schemas.openxmlformats.org/markup-compatibility/2006">
      <mc:Choice Requires="x14">
        <oleObject progId="Equation.DSMT4" shapeId="3114" r:id="rId66">
          <objectPr defaultSize="0" autoPict="0" r:id="rId67">
            <anchor moveWithCells="1">
              <from>
                <xdr:col>56</xdr:col>
                <xdr:colOff>219075</xdr:colOff>
                <xdr:row>26</xdr:row>
                <xdr:rowOff>76200</xdr:rowOff>
              </from>
              <to>
                <xdr:col>61</xdr:col>
                <xdr:colOff>38100</xdr:colOff>
                <xdr:row>28</xdr:row>
                <xdr:rowOff>114300</xdr:rowOff>
              </to>
            </anchor>
          </objectPr>
        </oleObject>
      </mc:Choice>
      <mc:Fallback>
        <oleObject progId="Equation.DSMT4" shapeId="3114" r:id="rId66"/>
      </mc:Fallback>
    </mc:AlternateContent>
    <mc:AlternateContent xmlns:mc="http://schemas.openxmlformats.org/markup-compatibility/2006">
      <mc:Choice Requires="x14">
        <oleObject progId="Equation.DSMT4" shapeId="3115" r:id="rId68">
          <objectPr defaultSize="0" autoPict="0" r:id="rId69">
            <anchor moveWithCells="1">
              <from>
                <xdr:col>58</xdr:col>
                <xdr:colOff>152400</xdr:colOff>
                <xdr:row>57</xdr:row>
                <xdr:rowOff>85725</xdr:rowOff>
              </from>
              <to>
                <xdr:col>60</xdr:col>
                <xdr:colOff>285750</xdr:colOff>
                <xdr:row>59</xdr:row>
                <xdr:rowOff>133350</xdr:rowOff>
              </to>
            </anchor>
          </objectPr>
        </oleObject>
      </mc:Choice>
      <mc:Fallback>
        <oleObject progId="Equation.DSMT4" shapeId="3115" r:id="rId6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Расчетный лист</vt:lpstr>
      <vt:lpstr>Вывод на печать</vt:lpstr>
      <vt:lpstr>Лист Вывод на печать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volpo</dc:creator>
  <cp:lastModifiedBy>volpo</cp:lastModifiedBy>
  <cp:lastPrinted>2020-11-16T00:21:58Z</cp:lastPrinted>
  <dcterms:created xsi:type="dcterms:W3CDTF">2020-10-25T18:32:06Z</dcterms:created>
  <dcterms:modified xsi:type="dcterms:W3CDTF">2020-11-16T00:24:53Z</dcterms:modified>
</cp:coreProperties>
</file>